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IVAN\DOC. INAPA\TRANSPARENCIA\INFO PROG. Y PROY\2022\4-OCTUBRE-DICIEMBRE\ZONA VI\"/>
    </mc:Choice>
  </mc:AlternateContent>
  <bookViews>
    <workbookView xWindow="0" yWindow="0" windowWidth="28800" windowHeight="12180" tabRatio="733"/>
  </bookViews>
  <sheets>
    <sheet name="PRES ACT. No.1" sheetId="12" r:id="rId1"/>
  </sheets>
  <definedNames>
    <definedName name="_xlnm._FilterDatabase" localSheetId="0" hidden="1">'PRES ACT. No.1'!$A$9:$F$101</definedName>
    <definedName name="_xlnm.Print_Area" localSheetId="0">'PRES ACT. No.1'!$A$1:$F$236</definedName>
    <definedName name="_xlnm.Print_Titles" localSheetId="0">'PRES ACT. No.1'!$1:$9</definedName>
  </definedNames>
  <calcPr calcId="162913"/>
</workbook>
</file>

<file path=xl/calcChain.xml><?xml version="1.0" encoding="utf-8"?>
<calcChain xmlns="http://schemas.openxmlformats.org/spreadsheetml/2006/main">
  <c r="G196" i="12" l="1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F127" i="12" l="1"/>
  <c r="F150" i="12" l="1"/>
  <c r="F152" i="12" s="1"/>
  <c r="F149" i="12"/>
  <c r="F181" i="12" l="1"/>
  <c r="F182" i="12"/>
  <c r="F183" i="12"/>
  <c r="F184" i="12"/>
  <c r="F185" i="12"/>
  <c r="F186" i="12"/>
  <c r="F187" i="12"/>
  <c r="F188" i="12"/>
  <c r="F189" i="12"/>
  <c r="F190" i="12"/>
  <c r="F193" i="12"/>
  <c r="F180" i="12"/>
  <c r="H153" i="12"/>
  <c r="I141" i="12"/>
  <c r="J170" i="12"/>
  <c r="F177" i="12" l="1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2" i="12"/>
  <c r="F161" i="12"/>
  <c r="H120" i="12"/>
  <c r="J121" i="12" s="1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0" i="12"/>
  <c r="F129" i="12"/>
  <c r="F128" i="12"/>
  <c r="F126" i="12"/>
  <c r="F125" i="12"/>
  <c r="F124" i="12"/>
  <c r="F123" i="12"/>
  <c r="F122" i="12"/>
  <c r="F121" i="12"/>
  <c r="F119" i="12"/>
  <c r="F118" i="12"/>
  <c r="F117" i="12"/>
  <c r="F116" i="12"/>
  <c r="F113" i="12"/>
  <c r="F147" i="12" l="1"/>
  <c r="F192" i="12"/>
  <c r="F194" i="12" s="1"/>
  <c r="F84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35" i="12"/>
  <c r="F55" i="12"/>
  <c r="F54" i="12"/>
  <c r="F53" i="12"/>
  <c r="F60" i="12" l="1"/>
  <c r="F61" i="12"/>
  <c r="F93" i="12" l="1"/>
  <c r="F92" i="12"/>
  <c r="F89" i="12"/>
  <c r="F88" i="12"/>
  <c r="F87" i="12"/>
  <c r="F101" i="12" l="1"/>
  <c r="F99" i="12"/>
  <c r="F98" i="12"/>
  <c r="F62" i="12"/>
  <c r="F59" i="12"/>
  <c r="F94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34" i="12"/>
  <c r="F33" i="12"/>
  <c r="F30" i="12"/>
  <c r="F26" i="12"/>
  <c r="F25" i="12"/>
  <c r="F15" i="12"/>
  <c r="F14" i="12"/>
  <c r="F21" i="12" l="1"/>
  <c r="F18" i="12"/>
  <c r="F22" i="12"/>
  <c r="F19" i="12"/>
  <c r="F23" i="12"/>
  <c r="F20" i="12"/>
  <c r="F24" i="12"/>
  <c r="F102" i="12"/>
  <c r="F28" i="12"/>
  <c r="F32" i="12"/>
  <c r="F27" i="12"/>
  <c r="F81" i="12" l="1"/>
  <c r="F31" i="12"/>
  <c r="F95" i="12"/>
  <c r="F80" i="12" l="1"/>
  <c r="F13" i="12" l="1"/>
  <c r="F96" i="12" s="1"/>
  <c r="F104" i="12" s="1"/>
  <c r="F154" i="12" l="1"/>
  <c r="F196" i="12" s="1"/>
  <c r="F198" i="12" s="1"/>
  <c r="F211" i="12" l="1"/>
  <c r="F205" i="12"/>
  <c r="F207" i="12"/>
  <c r="F201" i="12"/>
  <c r="F203" i="12"/>
  <c r="F202" i="12"/>
  <c r="F204" i="12"/>
  <c r="F206" i="12"/>
  <c r="F208" i="12" l="1"/>
  <c r="F213" i="12"/>
  <c r="F215" i="12" s="1"/>
  <c r="F216" i="12" s="1"/>
</calcChain>
</file>

<file path=xl/sharedStrings.xml><?xml version="1.0" encoding="utf-8"?>
<sst xmlns="http://schemas.openxmlformats.org/spreadsheetml/2006/main" count="311" uniqueCount="153">
  <si>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</si>
  <si>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</si>
  <si>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</si>
  <si>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</si>
  <si>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</si>
  <si>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</si>
  <si>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</si>
  <si>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</si>
  <si>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</si>
  <si>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</si>
  <si>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</si>
  <si>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</si>
  <si>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</si>
  <si>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</si>
  <si>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</si>
  <si>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</si>
  <si>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</si>
  <si>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</si>
  <si>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</si>
  <si>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</si>
  <si>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COLOCACION DE TUBERIA:</t>
  </si>
  <si>
    <t>SUMINISTRO Y COLOCACION DE PIEZAS ESPECIALES</t>
  </si>
  <si>
    <t>SUB-TOTAL GENERAL</t>
  </si>
  <si>
    <t>GASTOS INDIRECTOS</t>
  </si>
  <si>
    <t>HONORARIOS PROFESIONALES</t>
  </si>
  <si>
    <t>GASTOS ADMINISTRATIVOS</t>
  </si>
  <si>
    <t>GASTOS DE TRANSPORTE</t>
  </si>
  <si>
    <t>LEY 6-86</t>
  </si>
  <si>
    <t>CODIA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</si>
  <si>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</si>
  <si>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</si>
  <si>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</si>
  <si>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</si>
  <si>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</si>
  <si>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</si>
  <si>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</si>
  <si>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</si>
  <si>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</si>
  <si>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</si>
  <si>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</si>
  <si>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</si>
  <si>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</si>
  <si>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</si>
  <si>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</si>
  <si>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</si>
  <si>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</si>
  <si>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 xml:space="preserve">LIMPIEZA CONTINUA Y  FINAL (OBREROS, CAMION  Y HERRAMIENTAS MENORES) CON TRAMOS DE ALTA PENDIENTE </t>
  </si>
  <si>
    <t xml:space="preserve">NIVELACION EN ZANJA </t>
  </si>
  <si>
    <t>SUMINISTRO Y COLOCACION DE VALVULAS</t>
  </si>
  <si>
    <t>INSTITUTO NACIONAL DE AGUAS POTABLES Y ALCANTARILLADOS</t>
  </si>
  <si>
    <t>***INAPA***</t>
  </si>
  <si>
    <t>Zona : VI</t>
  </si>
  <si>
    <t xml:space="preserve">BOTE DE MATERIAL CON CAMION D= 5 KM (INCLUYE ESPARCIMIENTO) </t>
  </si>
  <si>
    <t xml:space="preserve">Ubicación: PROV. EL SEIBO </t>
  </si>
  <si>
    <t>A</t>
  </si>
  <si>
    <t>SUMINISTRO Y COLOCACION ASIENTO DE ARENA (INCLUYE ACARREO INTERNO)</t>
  </si>
  <si>
    <t xml:space="preserve">JUNTA MECANICA TIPO DRESSER DE Ø4" 150 PSI </t>
  </si>
  <si>
    <t xml:space="preserve">JUNTA MECANICA TIPO DRESSER DE Ø3" 150 PSI </t>
  </si>
  <si>
    <t>CAJA TELESCOPICA P/VALVULAS (INCL. BASE Y TAPA DE H.S.)</t>
  </si>
  <si>
    <t>B</t>
  </si>
  <si>
    <t>DE Ø 4"  PVC SDR-26  C/ J.G. +2% PÉRDIDA POR CAMPANA</t>
  </si>
  <si>
    <t>DE Ø 3"  PVC SDR-26  C/ J.G. + 2% PÉRDIDA POR CAMPANA</t>
  </si>
  <si>
    <t>DE Ø 4"  PVC SDR-26  C/ J.G. + 2% DESP.</t>
  </si>
  <si>
    <t>DE Ø 3"  PVC SDR-26  C/ J.G. + 2% DESP.</t>
  </si>
  <si>
    <t xml:space="preserve">MATERIAL COMPACTO C/EQUIPO 70% </t>
  </si>
  <si>
    <t xml:space="preserve">MATERIAL ROCA DURA C/EQUIPO 30% (INCLUYE EXTRACCION DE ROCA)  </t>
  </si>
  <si>
    <t>SUB-TOTAL  A</t>
  </si>
  <si>
    <t>ACOMETIDAS URBANAS Ø3"(290 UNIDADES)</t>
  </si>
  <si>
    <t>ANCLAJE EN HORMIGON SIMPLE PARA PIEZA</t>
  </si>
  <si>
    <t xml:space="preserve">SEGUROS, PÓLIZA Y FIANZAS </t>
  </si>
  <si>
    <t>SUPERVISIÓN DE LA OBRA</t>
  </si>
  <si>
    <t>OPERACIÓN Y MANTENIMIENTO INAPA</t>
  </si>
  <si>
    <t>MEDIDA DE COMPENSACIÓN AMBIENTAL</t>
  </si>
  <si>
    <t>ACERA DE 0.80 M</t>
  </si>
  <si>
    <t>CONTEN</t>
  </si>
  <si>
    <t>BOTE DE MATERIAL DEMOLIDO CON CAMION D=5 KM</t>
  </si>
  <si>
    <t>REPOSICIÓN DE:</t>
  </si>
  <si>
    <t>DEMOLICIÓN DE:</t>
  </si>
  <si>
    <t>PRUEBA HIDROSTÁTICA</t>
  </si>
  <si>
    <t>TUBERIA 1/2"  SCH 40 PVC LONGITUD L= 1.00M (PROMEDIO)</t>
  </si>
  <si>
    <t>SUMINISTRO Y COLOCACIÓN DE HIDRANTES</t>
  </si>
  <si>
    <t xml:space="preserve">CODO 3" X 90° ACERO SCH-80 C/PROTECCION ANTICORROSIVA </t>
  </si>
  <si>
    <t xml:space="preserve">CODO 3" X 70° ACERO SCH-80 C/PROTECCION ANTICORROSIVA </t>
  </si>
  <si>
    <t xml:space="preserve">CODO 3" X 15° ACERO SCH-80 C/PROTECCION ANTICORROSIVA </t>
  </si>
  <si>
    <t xml:space="preserve">CODO 3" X 20° ACERO SCH-80 C/PROTECCION ANTICORROSIVA </t>
  </si>
  <si>
    <t xml:space="preserve">CODO 3" X 22.5° ACERO SCH-80 C/PROTECCION ANTICORROSIVA </t>
  </si>
  <si>
    <t xml:space="preserve">CODO 3" X 30° ACERO SCH-80 C/PROTECCION ANTICORROSIVA </t>
  </si>
  <si>
    <t xml:space="preserve">CODO 3" X 35° ACERO SCH-80 C/PROTECCION ANTICORROSIVA </t>
  </si>
  <si>
    <t xml:space="preserve">CODO 3" X 45° ACERO SCH-80 C/PROTECCION ANTICORROSIVA </t>
  </si>
  <si>
    <t xml:space="preserve">CODO 3" X 55° ACERO SCH-80 C/PROTECCION ANTICORROSIVA </t>
  </si>
  <si>
    <t xml:space="preserve">CODO 3" X 60° ACERO SCH-80 C/PROTECCION ANTICORROSIVA </t>
  </si>
  <si>
    <t xml:space="preserve">CODO 4" X 25° ACERO SCH-80 C/PROTECCION ANTICORROSIVA </t>
  </si>
  <si>
    <t xml:space="preserve">CODO 4" X 30° ACERO SCH-80 C/PROTECCION ANTICORROSIVA </t>
  </si>
  <si>
    <t xml:space="preserve">CODO 4" X 45° ACERO SCH-80 C/PROTECCION ANTICORROSIVA </t>
  </si>
  <si>
    <t xml:space="preserve">CRUZ 3" X 3" ACERO SCH-80 C/PROTECCION ANTICORROSIVA </t>
  </si>
  <si>
    <t xml:space="preserve">CRUZ 4" X 3" ACERO SCH-80 C/PROTECCION ANTICORROSIVA </t>
  </si>
  <si>
    <t xml:space="preserve">TEE 3" X 3" ACERO SCH-80 C/PROTECCION ANTICORROSIVA </t>
  </si>
  <si>
    <t xml:space="preserve">TEE 4" X 3" ACERO SCH-80 C/PROTECCION ANTICORROSIVA </t>
  </si>
  <si>
    <t xml:space="preserve">TAPÓN 3" ACERO SCH-80 C/PROTECCION ANTICORROSIVA </t>
  </si>
  <si>
    <t>HIDRANTE DE Ø6" PLATILLADO, EN TUBERIA DE Ø4"</t>
  </si>
  <si>
    <t>SUB-TOTAL B</t>
  </si>
  <si>
    <t xml:space="preserve">VALVULA DE COMPUERTA Ø4" H.F. PLATILLADA COMPLETA 150 PSI  (INCL.: VALVULA PLATILLADA, TORNILLOS,  JUNTA DE GOMA,  NIPLE PLATILLADO, JUNTA MECANICA TIPO DRESSER ) </t>
  </si>
  <si>
    <t xml:space="preserve">VALVULA DE COMPUERTA Ø3" H.F. PLATILLADA COMPLETA 150 PSI  (INCL.: VALVULA PLATILLADA, TORNILLOS,  JUNTA DE GOMA,  NIPLE PLATILLADO, JUNTA MECANICA TIPO DRESSER ) </t>
  </si>
  <si>
    <t xml:space="preserve"> ITBIS A HONORARIOS PROFESIONALES (LEY 07-2007)</t>
  </si>
  <si>
    <t xml:space="preserve">VALVULA DE COMPUERTA Ø6" H.F. PLATILLADA COMPLETA 150 PSI  (INCL.: VALVULA PLATILLADA, TORNILLOS,  JUNTA DE GOMA,  NIPLE PLATILLADO, JUNTA MECANICA TIPO DRESSER ) </t>
  </si>
  <si>
    <t>RED DE DISTRIBUCIÓN</t>
  </si>
  <si>
    <t>SUMINISTRO MATERIAL DE MINA PARA RELLENO DIST. PROM=10 KM</t>
  </si>
  <si>
    <t>EXCAVACIÓN CON CLASIFICACIÓN (2,635.97 M3)</t>
  </si>
  <si>
    <t>Obra: REDES VILLA GUERRERO COMPRENDIDA ENTRE LOS NUDOS 12, 20, 40 Y 75</t>
  </si>
  <si>
    <t>Contratista: ING. AUGUSTO ZORRILLA BOBADILLA</t>
  </si>
  <si>
    <t>Contrato: 017-2021</t>
  </si>
  <si>
    <t>PRESUPUESTO ACT. No.1 D/F JUNIO 2022</t>
  </si>
  <si>
    <t>PRESUPUESTO  ACTUALIZADO No.1 D/F JUNIO 2022</t>
  </si>
  <si>
    <t>AUMENTO DE CANTIDAD (A.C)</t>
  </si>
  <si>
    <t>NUEVAS PARTIDAS (N.P)</t>
  </si>
  <si>
    <t xml:space="preserve">YEE 3" X 3" ACERO SCH-80 C/PROTECCION ANTICORROSIVA </t>
  </si>
  <si>
    <t xml:space="preserve">YEE 4" X 3" ACERO SCH-80 C/PROTECCION ANTICORROSIVA </t>
  </si>
  <si>
    <t>ACOMETIDAS URBANAS Ø4"( 43 UNIDADES)</t>
  </si>
  <si>
    <t>COLLARIN EN POLIETILENO Ø4" (ABRAZADERA)</t>
  </si>
  <si>
    <t xml:space="preserve">DE Ø 1/2"  PVC SCH-40  </t>
  </si>
  <si>
    <t xml:space="preserve">DE Ø 3/4"  PVC SCH-40  </t>
  </si>
  <si>
    <t xml:space="preserve">DE Ø 2"  PVC SCH-40  </t>
  </si>
  <si>
    <t>COUPLING PVC DE 1/2"</t>
  </si>
  <si>
    <t>COUPLING PVC DE 3/4"</t>
  </si>
  <si>
    <t>COUPLING PVC DE 2"</t>
  </si>
  <si>
    <t>TAPON DE 1/2"</t>
  </si>
  <si>
    <t>TAPON DE 3/4"</t>
  </si>
  <si>
    <t>ALAMBRE No.12</t>
  </si>
  <si>
    <t xml:space="preserve">CEMENTO SOLVENTE </t>
  </si>
  <si>
    <t>PIES</t>
  </si>
  <si>
    <t>MANO DE OBRA</t>
  </si>
  <si>
    <t xml:space="preserve">SUB-TOTAL NUEVAS PARTIDAS </t>
  </si>
  <si>
    <t>SUB-TOTAL A</t>
  </si>
  <si>
    <t xml:space="preserve">SUB-TOTAL PRESUPUESTO ACT. No.1 </t>
  </si>
  <si>
    <t>SUB-TOTAL PRES BASE + PRES ACT. No.1</t>
  </si>
  <si>
    <t xml:space="preserve">                 PREPARADO POR:</t>
  </si>
  <si>
    <t xml:space="preserve">                              REVISADO POR:</t>
  </si>
  <si>
    <t xml:space="preserve">        ING. RAYDI CASTRO JIMÉNEZ </t>
  </si>
  <si>
    <t xml:space="preserve">                    ING. FIOR D'ALIZA GUILLÉN S</t>
  </si>
  <si>
    <t xml:space="preserve">                  INGENIERO CIVIL I</t>
  </si>
  <si>
    <t xml:space="preserve">                           INGENIERO CIVIL I</t>
  </si>
  <si>
    <t xml:space="preserve">       DIRECCIÓN DE SUPERVISIÓN Y
         FISCALIZACIÓN DE OBRAS</t>
  </si>
  <si>
    <t xml:space="preserve">                  DIRECCIÓN DE SUPERVISIÓN Y
                     FISCALIZACIÓN DE OBRAS</t>
  </si>
  <si>
    <t xml:space="preserve">    VISTO BUENO </t>
  </si>
  <si>
    <t xml:space="preserve">     </t>
  </si>
  <si>
    <t xml:space="preserve">        ARQ. RENÈ GARCÌA VILLANUEVA</t>
  </si>
  <si>
    <t xml:space="preserve">                                               DIRECTOR</t>
  </si>
  <si>
    <t xml:space="preserve">                                                 DIRECCIÓN DE SUPERVISIÓN Y FISCALIZACIÓN DE OBRAS </t>
  </si>
  <si>
    <t>DIRECCION DE SUPERVISION Y FISCALIZACION DE OBRAS</t>
  </si>
  <si>
    <t>PRESUPUESTO ACTUALIZADO NO. 01 D/F JUNIO/2022</t>
  </si>
  <si>
    <t>1.-ESTE PRESUPUESTO SE ELABORA DE ACUERDO A LA INFORMACIÓN SUMINISTRADA MEDIANTE MEMO COORD. NO.095/2022 D/F 01/06/2022</t>
  </si>
  <si>
    <t>SUB-TOTAL AUMENTO DE CANTIDAD</t>
  </si>
  <si>
    <t>REPARACION DE AVERIAS EN DIFERENTES TRAMOS (21 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</si>
</sst>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9" formatCode="_-* #,##0.00_-;\-* #,##0.00_-;_-* &quot;-&quot;??_-;_-@_-"/>
    <numFmt numFmtId="170" formatCode="0.000"/>
    <numFmt numFmtId="171" formatCode="&quot;$&quot;#,##0.00;\-&quot;$&quot;#,##0.00"/>
    <numFmt numFmtId="172" formatCode="&quot;$&quot;#,##0.00;[Red]\-&quot;$&quot;#,##0.00"/>
    <numFmt numFmtId="173" formatCode="_-* #,##0.00\ _P_t_s_-;\-* #,##0.00\ _P_t_s_-;_-* &quot;-&quot;??\ _P_t_s_-;_-@_-"/>
    <numFmt numFmtId="174" formatCode="#,##0.00;[Red]#,##0.00"/>
    <numFmt numFmtId="175" formatCode="#,##0;\-#,##0"/>
    <numFmt numFmtId="176" formatCode="#,##0.0;\-#,##0.0"/>
    <numFmt numFmtId="177" formatCode="0.0%"/>
    <numFmt numFmtId="178" formatCode="#,##0.00;\-#,##0.00"/>
    <numFmt numFmtId="180" formatCode="0.0"/>
    <numFmt numFmtId="181" formatCode="#,##0.0_);\(#,##0.0\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14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39" fontId="8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4">
    <xf numFmtId="0" fontId="0" fillId="0" borderId="0" xfId="0"/>
    <xf numFmtId="4" fontId="2" fillId="3" borderId="1" xfId="28" applyNumberFormat="1" applyFont="1" applyFill="1" applyBorder="1" applyAlignment="1">
      <alignment horizontal="right" vertical="top" wrapText="1"/>
    </xf>
    <xf numFmtId="10" fontId="2" fillId="3" borderId="1" xfId="0" applyNumberFormat="1" applyFont="1" applyFill="1" applyBorder="1" applyAlignment="1">
      <alignment horizontal="righ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top" wrapText="1"/>
    </xf>
    <xf numFmtId="4" fontId="2" fillId="3" borderId="1" xfId="30" applyNumberFormat="1" applyFont="1" applyFill="1" applyBorder="1" applyAlignment="1">
      <alignment horizontal="center" vertical="top" wrapText="1"/>
    </xf>
    <xf numFmtId="4" fontId="2" fillId="3" borderId="1" xfId="3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" fontId="2" fillId="3" borderId="1" xfId="28" applyNumberFormat="1" applyFont="1" applyFill="1" applyBorder="1" applyAlignment="1">
      <alignment horizontal="center" vertical="top" wrapText="1"/>
    </xf>
    <xf numFmtId="4" fontId="3" fillId="3" borderId="1" xfId="28" applyNumberFormat="1" applyFont="1" applyFill="1" applyBorder="1" applyAlignment="1">
      <alignment horizontal="right" vertical="top" wrapText="1"/>
    </xf>
    <xf numFmtId="0" fontId="2" fillId="3" borderId="1" xfId="30" applyFont="1" applyFill="1" applyBorder="1" applyAlignment="1">
      <alignment horizontal="right" vertical="top" wrapText="1"/>
    </xf>
    <xf numFmtId="10" fontId="2" fillId="3" borderId="1" xfId="38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10" fontId="2" fillId="3" borderId="1" xfId="0" applyNumberFormat="1" applyFont="1" applyFill="1" applyBorder="1" applyAlignment="1" applyProtection="1">
      <alignment horizontal="right" vertical="top" wrapText="1"/>
      <protection locked="0"/>
    </xf>
    <xf numFmtId="167" fontId="2" fillId="3" borderId="1" xfId="5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177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/>
    <xf numFmtId="4" fontId="3" fillId="3" borderId="1" xfId="0" applyNumberFormat="1" applyFont="1" applyFill="1" applyBorder="1" applyAlignment="1">
      <alignment vertical="top"/>
    </xf>
    <xf numFmtId="43" fontId="2" fillId="3" borderId="0" xfId="36" applyFont="1" applyFill="1" applyBorder="1" applyAlignment="1">
      <alignment horizontal="right" vertical="top" wrapText="1"/>
    </xf>
    <xf numFmtId="43" fontId="2" fillId="3" borderId="0" xfId="36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center"/>
    </xf>
    <xf numFmtId="0" fontId="2" fillId="3" borderId="1" xfId="3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0" fillId="3" borderId="0" xfId="0" applyFill="1"/>
    <xf numFmtId="4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/>
    <xf numFmtId="2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Alignment="1">
      <alignment vertical="center"/>
    </xf>
    <xf numFmtId="43" fontId="2" fillId="0" borderId="0" xfId="15" applyNumberFormat="1" applyFont="1" applyFill="1" applyBorder="1" applyAlignment="1">
      <alignment horizontal="right" vertical="top"/>
    </xf>
    <xf numFmtId="174" fontId="2" fillId="0" borderId="0" xfId="0" applyNumberFormat="1" applyFont="1" applyFill="1" applyBorder="1" applyAlignment="1">
      <alignment horizontal="center" vertical="top"/>
    </xf>
    <xf numFmtId="43" fontId="3" fillId="0" borderId="0" xfId="15" applyNumberFormat="1" applyFont="1" applyFill="1" applyBorder="1" applyAlignment="1">
      <alignment vertical="top"/>
    </xf>
    <xf numFmtId="2" fontId="2" fillId="0" borderId="0" xfId="20" applyNumberFormat="1" applyFont="1" applyFill="1" applyBorder="1" applyAlignment="1">
      <alignment horizontal="left" vertical="top"/>
    </xf>
    <xf numFmtId="0" fontId="2" fillId="0" borderId="0" xfId="20" applyFont="1" applyFill="1" applyBorder="1" applyAlignment="1">
      <alignment horizontal="left" vertical="top"/>
    </xf>
    <xf numFmtId="0" fontId="2" fillId="0" borderId="0" xfId="2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/>
    <xf numFmtId="39" fontId="7" fillId="4" borderId="1" xfId="0" applyNumberFormat="1" applyFont="1" applyFill="1" applyBorder="1" applyAlignment="1">
      <alignment vertical="center" wrapText="1"/>
    </xf>
    <xf numFmtId="4" fontId="2" fillId="4" borderId="4" xfId="28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center" vertical="top" wrapText="1"/>
    </xf>
    <xf numFmtId="4" fontId="2" fillId="4" borderId="4" xfId="28" applyNumberFormat="1" applyFont="1" applyFill="1" applyBorder="1" applyAlignment="1">
      <alignment horizontal="right" vertical="top" wrapText="1"/>
    </xf>
    <xf numFmtId="4" fontId="2" fillId="4" borderId="4" xfId="28" applyNumberFormat="1" applyFont="1" applyFill="1" applyBorder="1" applyAlignment="1">
      <alignment horizontal="center" vertical="top" wrapText="1"/>
    </xf>
    <xf numFmtId="4" fontId="3" fillId="4" borderId="4" xfId="28" applyNumberFormat="1" applyFont="1" applyFill="1" applyBorder="1" applyAlignment="1">
      <alignment horizontal="right" vertical="top" wrapText="1"/>
    </xf>
    <xf numFmtId="4" fontId="3" fillId="4" borderId="4" xfId="32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top" wrapText="1"/>
    </xf>
    <xf numFmtId="4" fontId="2" fillId="4" borderId="1" xfId="28" applyNumberFormat="1" applyFont="1" applyFill="1" applyBorder="1" applyAlignment="1">
      <alignment horizontal="right" vertical="top" wrapText="1"/>
    </xf>
    <xf numFmtId="4" fontId="2" fillId="4" borderId="1" xfId="28" applyNumberFormat="1" applyFont="1" applyFill="1" applyBorder="1" applyAlignment="1">
      <alignment horizontal="center" vertical="top" wrapText="1"/>
    </xf>
    <xf numFmtId="4" fontId="3" fillId="4" borderId="1" xfId="28" applyNumberFormat="1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top" wrapText="1"/>
    </xf>
    <xf numFmtId="10" fontId="2" fillId="4" borderId="4" xfId="0" applyNumberFormat="1" applyFont="1" applyFill="1" applyBorder="1" applyAlignment="1">
      <alignment horizontal="right" vertical="top" wrapText="1"/>
    </xf>
    <xf numFmtId="10" fontId="2" fillId="4" borderId="4" xfId="0" applyNumberFormat="1" applyFont="1" applyFill="1" applyBorder="1" applyAlignment="1">
      <alignment horizontal="center" vertical="top" wrapText="1"/>
    </xf>
    <xf numFmtId="167" fontId="2" fillId="4" borderId="4" xfId="5" applyFont="1" applyFill="1" applyBorder="1" applyAlignment="1">
      <alignment horizontal="right" vertical="top" wrapText="1"/>
    </xf>
    <xf numFmtId="4" fontId="3" fillId="4" borderId="4" xfId="0" applyNumberFormat="1" applyFont="1" applyFill="1" applyBorder="1" applyAlignment="1">
      <alignment vertical="top" wrapText="1"/>
    </xf>
    <xf numFmtId="4" fontId="3" fillId="4" borderId="1" xfId="28" applyNumberFormat="1" applyFont="1" applyFill="1" applyBorder="1" applyAlignment="1">
      <alignment horizontal="right" vertical="center" wrapText="1"/>
    </xf>
    <xf numFmtId="4" fontId="3" fillId="4" borderId="1" xfId="28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right" vertical="center" wrapText="1"/>
    </xf>
    <xf numFmtId="4" fontId="2" fillId="0" borderId="1" xfId="15" applyNumberFormat="1" applyFont="1" applyFill="1" applyBorder="1" applyAlignment="1">
      <alignment horizontal="right" vertical="center" wrapText="1"/>
    </xf>
    <xf numFmtId="4" fontId="2" fillId="0" borderId="1" xfId="35" applyNumberFormat="1" applyFont="1" applyFill="1" applyBorder="1" applyAlignment="1" applyProtection="1">
      <alignment vertical="top"/>
    </xf>
    <xf numFmtId="17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/>
    <xf numFmtId="43" fontId="2" fillId="0" borderId="1" xfId="36" applyFont="1" applyFill="1" applyBorder="1" applyAlignment="1">
      <alignment horizontal="right" vertical="top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43" fontId="6" fillId="0" borderId="1" xfId="0" applyNumberFormat="1" applyFont="1" applyFill="1" applyBorder="1" applyAlignment="1">
      <alignment horizontal="center"/>
    </xf>
    <xf numFmtId="43" fontId="13" fillId="0" borderId="1" xfId="0" applyNumberFormat="1" applyFont="1" applyFill="1" applyBorder="1" applyAlignment="1">
      <alignment vertical="center"/>
    </xf>
    <xf numFmtId="39" fontId="6" fillId="0" borderId="1" xfId="0" applyNumberFormat="1" applyFont="1" applyFill="1" applyBorder="1" applyAlignment="1">
      <alignment vertical="center"/>
    </xf>
    <xf numFmtId="43" fontId="12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wrapText="1"/>
    </xf>
    <xf numFmtId="4" fontId="12" fillId="0" borderId="1" xfId="15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0" applyFont="1" applyFill="1" applyBorder="1" applyAlignment="1">
      <alignment horizontal="left" vertical="center"/>
    </xf>
    <xf numFmtId="4" fontId="15" fillId="0" borderId="1" xfId="15" applyNumberFormat="1" applyFont="1" applyFill="1" applyBorder="1" applyAlignment="1">
      <alignment horizontal="right" vertical="center" wrapText="1"/>
    </xf>
    <xf numFmtId="174" fontId="12" fillId="0" borderId="1" xfId="0" applyNumberFormat="1" applyFont="1" applyFill="1" applyBorder="1" applyAlignment="1">
      <alignment horizontal="right" vertical="center" wrapText="1"/>
    </xf>
    <xf numFmtId="174" fontId="2" fillId="0" borderId="1" xfId="0" applyNumberFormat="1" applyFont="1" applyFill="1" applyBorder="1" applyAlignment="1">
      <alignment horizontal="right" vertical="center" wrapText="1"/>
    </xf>
    <xf numFmtId="180" fontId="2" fillId="3" borderId="1" xfId="2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 wrapText="1"/>
    </xf>
    <xf numFmtId="43" fontId="2" fillId="0" borderId="4" xfId="0" applyNumberFormat="1" applyFont="1" applyFill="1" applyBorder="1" applyAlignment="1">
      <alignment horizontal="right" vertical="center" wrapText="1"/>
    </xf>
    <xf numFmtId="4" fontId="2" fillId="3" borderId="6" xfId="28" applyNumberFormat="1" applyFont="1" applyFill="1" applyBorder="1" applyAlignment="1">
      <alignment horizontal="right" vertical="top" wrapText="1"/>
    </xf>
    <xf numFmtId="4" fontId="15" fillId="0" borderId="4" xfId="15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wrapText="1"/>
    </xf>
    <xf numFmtId="4" fontId="7" fillId="0" borderId="2" xfId="0" applyNumberFormat="1" applyFont="1" applyFill="1" applyBorder="1" applyAlignment="1">
      <alignment horizontal="center"/>
    </xf>
    <xf numFmtId="43" fontId="2" fillId="0" borderId="1" xfId="3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67" fontId="2" fillId="0" borderId="1" xfId="5" applyFont="1" applyFill="1" applyBorder="1" applyAlignment="1">
      <alignment horizontal="right" vertical="top" wrapText="1"/>
    </xf>
    <xf numFmtId="39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167" fontId="2" fillId="0" borderId="1" xfId="5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176" fontId="3" fillId="0" borderId="1" xfId="37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176" fontId="2" fillId="0" borderId="1" xfId="37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top" wrapText="1"/>
    </xf>
    <xf numFmtId="43" fontId="6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right" vertical="top" wrapText="1"/>
    </xf>
    <xf numFmtId="167" fontId="2" fillId="0" borderId="1" xfId="5" applyFont="1" applyFill="1" applyBorder="1" applyAlignment="1">
      <alignment horizontal="right" vertical="center" wrapText="1"/>
    </xf>
    <xf numFmtId="167" fontId="2" fillId="0" borderId="1" xfId="5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vertical="top" wrapText="1"/>
    </xf>
    <xf numFmtId="0" fontId="3" fillId="0" borderId="1" xfId="39" applyFont="1" applyFill="1" applyBorder="1" applyAlignment="1">
      <alignment horizontal="left" vertical="top" wrapText="1"/>
    </xf>
    <xf numFmtId="43" fontId="6" fillId="0" borderId="4" xfId="0" applyNumberFormat="1" applyFont="1" applyFill="1" applyBorder="1" applyAlignment="1">
      <alignment horizontal="center" vertical="center"/>
    </xf>
    <xf numFmtId="39" fontId="6" fillId="0" borderId="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174" fontId="2" fillId="0" borderId="1" xfId="0" applyNumberFormat="1" applyFont="1" applyFill="1" applyBorder="1"/>
    <xf numFmtId="175" fontId="3" fillId="0" borderId="1" xfId="0" applyNumberFormat="1" applyFont="1" applyFill="1" applyBorder="1" applyAlignment="1" applyProtection="1">
      <alignment horizontal="right" vertical="center"/>
    </xf>
    <xf numFmtId="175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1" xfId="25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/>
    </xf>
    <xf numFmtId="4" fontId="2" fillId="0" borderId="1" xfId="15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/>
    </xf>
    <xf numFmtId="43" fontId="2" fillId="0" borderId="1" xfId="36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15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top"/>
    </xf>
    <xf numFmtId="174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178" fontId="2" fillId="0" borderId="1" xfId="0" applyNumberFormat="1" applyFont="1" applyFill="1" applyBorder="1" applyAlignment="1" applyProtection="1">
      <alignment horizontal="right" vertical="top"/>
    </xf>
    <xf numFmtId="0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75" fontId="2" fillId="0" borderId="1" xfId="0" applyNumberFormat="1" applyFont="1" applyFill="1" applyBorder="1" applyAlignment="1" applyProtection="1">
      <alignment horizontal="right" vertical="top" wrapText="1"/>
    </xf>
    <xf numFmtId="39" fontId="2" fillId="0" borderId="1" xfId="41" applyFont="1" applyFill="1" applyBorder="1" applyAlignment="1">
      <alignment horizontal="left" vertical="top" wrapText="1"/>
    </xf>
    <xf numFmtId="4" fontId="2" fillId="0" borderId="1" xfId="36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27" applyNumberFormat="1" applyFont="1" applyFill="1" applyBorder="1" applyAlignment="1">
      <alignment horizontal="right" vertical="center"/>
    </xf>
    <xf numFmtId="49" fontId="3" fillId="0" borderId="1" xfId="27" applyNumberFormat="1" applyFont="1" applyFill="1" applyBorder="1" applyAlignment="1">
      <alignment horizontal="center" vertical="top" wrapText="1"/>
    </xf>
    <xf numFmtId="174" fontId="2" fillId="0" borderId="1" xfId="27" applyNumberFormat="1" applyFont="1" applyFill="1" applyBorder="1" applyAlignment="1">
      <alignment horizontal="center" vertical="top"/>
    </xf>
    <xf numFmtId="4" fontId="2" fillId="0" borderId="1" xfId="27" applyNumberFormat="1" applyFont="1" applyFill="1" applyBorder="1" applyAlignment="1">
      <alignment horizontal="center" vertical="top"/>
    </xf>
    <xf numFmtId="4" fontId="2" fillId="0" borderId="1" xfId="27" applyNumberFormat="1" applyFont="1" applyFill="1" applyBorder="1" applyAlignment="1">
      <alignment horizontal="right" vertical="top"/>
    </xf>
    <xf numFmtId="4" fontId="3" fillId="0" borderId="1" xfId="27" applyNumberFormat="1" applyFont="1" applyFill="1" applyBorder="1" applyAlignment="1">
      <alignment horizontal="right" vertical="top"/>
    </xf>
    <xf numFmtId="0" fontId="3" fillId="0" borderId="1" xfId="30" applyNumberFormat="1" applyFont="1" applyFill="1" applyBorder="1" applyAlignment="1">
      <alignment horizontal="right" vertical="center" wrapText="1"/>
    </xf>
    <xf numFmtId="0" fontId="3" fillId="0" borderId="1" xfId="30" applyFont="1" applyFill="1" applyBorder="1" applyAlignment="1">
      <alignment vertical="top" wrapText="1"/>
    </xf>
    <xf numFmtId="4" fontId="2" fillId="0" borderId="1" xfId="30" applyNumberFormat="1" applyFont="1" applyFill="1" applyBorder="1" applyAlignment="1">
      <alignment horizontal="right" vertical="top" wrapText="1"/>
    </xf>
    <xf numFmtId="4" fontId="2" fillId="0" borderId="1" xfId="30" applyNumberFormat="1" applyFont="1" applyFill="1" applyBorder="1" applyAlignment="1">
      <alignment horizontal="center" vertical="top" wrapText="1"/>
    </xf>
    <xf numFmtId="4" fontId="2" fillId="0" borderId="1" xfId="30" applyNumberFormat="1" applyFont="1" applyFill="1" applyBorder="1" applyAlignment="1">
      <alignment vertical="top" wrapText="1"/>
    </xf>
    <xf numFmtId="0" fontId="2" fillId="0" borderId="1" xfId="30" applyNumberFormat="1" applyFont="1" applyFill="1" applyBorder="1" applyAlignment="1">
      <alignment horizontal="right" vertical="top" wrapText="1"/>
    </xf>
    <xf numFmtId="0" fontId="2" fillId="0" borderId="1" xfId="30" applyFont="1" applyFill="1" applyBorder="1" applyAlignment="1">
      <alignment vertical="top" wrapText="1"/>
    </xf>
    <xf numFmtId="4" fontId="2" fillId="0" borderId="1" xfId="30" applyNumberFormat="1" applyFont="1" applyFill="1" applyBorder="1" applyAlignment="1">
      <alignment horizontal="right" vertical="center" wrapText="1"/>
    </xf>
    <xf numFmtId="4" fontId="11" fillId="0" borderId="1" xfId="30" applyNumberFormat="1" applyFont="1" applyFill="1" applyBorder="1" applyAlignment="1">
      <alignment horizontal="center" vertical="center" wrapText="1"/>
    </xf>
    <xf numFmtId="4" fontId="2" fillId="0" borderId="1" xfId="30" applyNumberFormat="1" applyFont="1" applyFill="1" applyBorder="1" applyAlignment="1">
      <alignment vertical="center" wrapText="1"/>
    </xf>
    <xf numFmtId="4" fontId="2" fillId="0" borderId="1" xfId="28" applyNumberFormat="1" applyFont="1" applyFill="1" applyBorder="1" applyAlignment="1">
      <alignment horizontal="right" vertical="center" wrapText="1"/>
    </xf>
    <xf numFmtId="3" fontId="2" fillId="0" borderId="1" xfId="33" applyNumberFormat="1" applyFont="1" applyFill="1" applyBorder="1" applyAlignment="1">
      <alignment horizontal="right" vertical="top" wrapText="1"/>
    </xf>
    <xf numFmtId="4" fontId="2" fillId="0" borderId="1" xfId="33" applyNumberFormat="1" applyFont="1" applyFill="1" applyBorder="1" applyAlignment="1">
      <alignment horizontal="right" vertical="center" wrapText="1"/>
    </xf>
    <xf numFmtId="4" fontId="2" fillId="0" borderId="1" xfId="33" applyNumberFormat="1" applyFont="1" applyFill="1" applyBorder="1" applyAlignment="1">
      <alignment horizontal="center" vertical="center" wrapText="1"/>
    </xf>
    <xf numFmtId="4" fontId="2" fillId="0" borderId="1" xfId="33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4" xfId="0" applyNumberFormat="1" applyFont="1" applyFill="1" applyBorder="1" applyAlignment="1">
      <alignment vertical="top" wrapText="1"/>
    </xf>
    <xf numFmtId="4" fontId="2" fillId="0" borderId="1" xfId="44" applyNumberFormat="1" applyFont="1" applyFill="1" applyBorder="1" applyAlignment="1">
      <alignment vertical="top"/>
    </xf>
    <xf numFmtId="0" fontId="15" fillId="0" borderId="1" xfId="0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 applyProtection="1">
      <alignment horizontal="right" vertical="top"/>
    </xf>
    <xf numFmtId="0" fontId="15" fillId="0" borderId="4" xfId="0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 wrapText="1"/>
    </xf>
    <xf numFmtId="167" fontId="0" fillId="3" borderId="0" xfId="5" applyFont="1" applyFill="1"/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vertical="top"/>
    </xf>
    <xf numFmtId="0" fontId="2" fillId="0" borderId="0" xfId="0" applyFont="1" applyFill="1"/>
    <xf numFmtId="181" fontId="2" fillId="3" borderId="0" xfId="0" applyNumberFormat="1" applyFont="1" applyFill="1" applyAlignment="1">
      <alignment horizontal="right" vertical="top" wrapText="1"/>
    </xf>
    <xf numFmtId="0" fontId="2" fillId="3" borderId="0" xfId="49" applyFill="1" applyAlignment="1">
      <alignment horizontal="left" vertical="top" wrapText="1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3" borderId="0" xfId="0" applyFill="1" applyBorder="1"/>
    <xf numFmtId="0" fontId="2" fillId="4" borderId="3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top" wrapText="1"/>
    </xf>
    <xf numFmtId="10" fontId="2" fillId="4" borderId="3" xfId="0" applyNumberFormat="1" applyFont="1" applyFill="1" applyBorder="1" applyAlignment="1">
      <alignment horizontal="right" vertical="top" wrapText="1"/>
    </xf>
    <xf numFmtId="10" fontId="2" fillId="4" borderId="3" xfId="0" applyNumberFormat="1" applyFont="1" applyFill="1" applyBorder="1" applyAlignment="1">
      <alignment horizontal="center" vertical="top" wrapText="1"/>
    </xf>
    <xf numFmtId="167" fontId="2" fillId="4" borderId="3" xfId="5" applyFont="1" applyFill="1" applyBorder="1" applyAlignment="1">
      <alignment horizontal="right" vertical="top" wrapText="1"/>
    </xf>
    <xf numFmtId="4" fontId="3" fillId="4" borderId="3" xfId="0" applyNumberFormat="1" applyFont="1" applyFill="1" applyBorder="1" applyAlignment="1">
      <alignment vertical="top" wrapText="1"/>
    </xf>
    <xf numFmtId="176" fontId="2" fillId="0" borderId="2" xfId="0" applyNumberFormat="1" applyFont="1" applyFill="1" applyBorder="1" applyAlignment="1" applyProtection="1">
      <alignment horizontal="right" vertical="top"/>
    </xf>
    <xf numFmtId="4" fontId="15" fillId="0" borderId="2" xfId="15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/>
    </xf>
    <xf numFmtId="43" fontId="6" fillId="0" borderId="2" xfId="0" applyNumberFormat="1" applyFont="1" applyFill="1" applyBorder="1" applyAlignment="1">
      <alignment horizontal="center"/>
    </xf>
    <xf numFmtId="43" fontId="2" fillId="0" borderId="2" xfId="0" applyNumberFormat="1" applyFont="1" applyFill="1" applyBorder="1" applyAlignment="1">
      <alignment horizontal="right" vertical="center" wrapText="1"/>
    </xf>
    <xf numFmtId="39" fontId="6" fillId="0" borderId="2" xfId="0" applyNumberFormat="1" applyFont="1" applyFill="1" applyBorder="1" applyAlignment="1">
      <alignment horizontal="right" vertical="center" wrapText="1"/>
    </xf>
    <xf numFmtId="43" fontId="6" fillId="0" borderId="4" xfId="0" applyNumberFormat="1" applyFont="1" applyFill="1" applyBorder="1" applyAlignment="1">
      <alignment horizontal="center"/>
    </xf>
    <xf numFmtId="178" fontId="2" fillId="0" borderId="4" xfId="0" applyNumberFormat="1" applyFont="1" applyFill="1" applyBorder="1" applyAlignment="1" applyProtection="1">
      <alignment horizontal="right" vertical="top"/>
    </xf>
    <xf numFmtId="0" fontId="2" fillId="0" borderId="4" xfId="0" applyFont="1" applyFill="1" applyBorder="1" applyAlignment="1">
      <alignment vertical="top" wrapText="1"/>
    </xf>
    <xf numFmtId="4" fontId="2" fillId="0" borderId="4" xfId="15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40" applyFont="1" applyFill="1" applyBorder="1" applyAlignment="1">
      <alignment vertical="top" wrapText="1"/>
    </xf>
    <xf numFmtId="4" fontId="2" fillId="0" borderId="2" xfId="15" applyNumberFormat="1" applyFont="1" applyFill="1" applyBorder="1" applyAlignment="1">
      <alignment horizontal="right" vertical="center" wrapText="1"/>
    </xf>
    <xf numFmtId="4" fontId="2" fillId="0" borderId="2" xfId="15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16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top"/>
    </xf>
    <xf numFmtId="0" fontId="2" fillId="3" borderId="0" xfId="49" applyFill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3" borderId="0" xfId="0" applyFont="1" applyFill="1" applyBorder="1" applyAlignment="1">
      <alignment horizontal="left" vertical="center" wrapText="1"/>
    </xf>
  </cellXfs>
  <cellStyles count="50">
    <cellStyle name="Comma 2" xfId="1"/>
    <cellStyle name="Comma 3" xfId="2"/>
    <cellStyle name="Comma_ANALISIS EL PUERTO" xfId="3"/>
    <cellStyle name="Euro" xfId="4"/>
    <cellStyle name="Millares" xfId="5" builtinId="3"/>
    <cellStyle name="Millares 10" xfId="36"/>
    <cellStyle name="Millares 11" xfId="6"/>
    <cellStyle name="Millares 13" xfId="7"/>
    <cellStyle name="Millares 2" xfId="8"/>
    <cellStyle name="Millares 2 2" xfId="9"/>
    <cellStyle name="Millares 2 2 2" xfId="10"/>
    <cellStyle name="Millares 2 3" xfId="11"/>
    <cellStyle name="Millares 2 4" xfId="34"/>
    <cellStyle name="Millares 2 4 2" xfId="42"/>
    <cellStyle name="Millares 2_XXXCopia de Pres. elab. no. 24-12  Terrm. ampliacion Ac. Monte Plata" xfId="12"/>
    <cellStyle name="Millares 3 3" xfId="31"/>
    <cellStyle name="Millares 3 3 2" xfId="35"/>
    <cellStyle name="Millares 3_111-12 ac neyba zona alta" xfId="13"/>
    <cellStyle name="Millares 4" xfId="32"/>
    <cellStyle name="Millares 4 2" xfId="14"/>
    <cellStyle name="Millares 5 3" xfId="15"/>
    <cellStyle name="Millares 5 3 2" xfId="29"/>
    <cellStyle name="Millares_estimado juana vicenta" xfId="28"/>
    <cellStyle name="Normal" xfId="0" builtinId="0"/>
    <cellStyle name="Normal 10" xfId="16"/>
    <cellStyle name="Normal 10 2" xfId="45"/>
    <cellStyle name="Normal 10 2 2" xfId="49"/>
    <cellStyle name="Normal 11 2" xfId="46"/>
    <cellStyle name="Normal 13 2" xfId="17"/>
    <cellStyle name="Normal 13 2 3" xfId="47"/>
    <cellStyle name="Normal 18" xfId="48"/>
    <cellStyle name="Normal 2" xfId="18"/>
    <cellStyle name="Normal 2 2 2" xfId="19"/>
    <cellStyle name="Normal 2 3" xfId="20"/>
    <cellStyle name="Normal 2 5" xfId="21"/>
    <cellStyle name="Normal 2_ANALISIS REC 3" xfId="22"/>
    <cellStyle name="Normal 3" xfId="23"/>
    <cellStyle name="Normal 4" xfId="24"/>
    <cellStyle name="Normal 45" xfId="40"/>
    <cellStyle name="Normal 5" xfId="39"/>
    <cellStyle name="Normal 54" xfId="43"/>
    <cellStyle name="Normal_158-09 TERMINACION AC. LA GINA" xfId="37"/>
    <cellStyle name="Normal_50-09 EXTENSION LINEA LA CUARENTA Y CABUYA 2" xfId="41"/>
    <cellStyle name="Normal_502-01 alcantarillado sanitario academia de entrenamiento policial de hatilloparte b" xfId="44"/>
    <cellStyle name="Normal_CARCAMO SAN PEDRO" xfId="33"/>
    <cellStyle name="Normal_Hoja1" xfId="2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8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1476375</xdr:colOff>
      <xdr:row>217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217</xdr:row>
      <xdr:rowOff>0</xdr:rowOff>
    </xdr:from>
    <xdr:to>
      <xdr:col>1</xdr:col>
      <xdr:colOff>1685925</xdr:colOff>
      <xdr:row>217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202882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142875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19275" y="36385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142875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19275" y="36385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123825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123825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66675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66675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123825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123825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66675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217</xdr:row>
      <xdr:rowOff>152400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217</xdr:row>
      <xdr:rowOff>142875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114300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142875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819275" y="36385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142875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819275" y="36385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9525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123825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123825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104775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133350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123825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123825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95250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85725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76200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66675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66675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69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1304925</xdr:colOff>
      <xdr:row>218</xdr:row>
      <xdr:rowOff>0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217</xdr:row>
      <xdr:rowOff>0</xdr:rowOff>
    </xdr:from>
    <xdr:to>
      <xdr:col>1</xdr:col>
      <xdr:colOff>1409700</xdr:colOff>
      <xdr:row>218</xdr:row>
      <xdr:rowOff>0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217</xdr:row>
      <xdr:rowOff>0</xdr:rowOff>
    </xdr:from>
    <xdr:to>
      <xdr:col>1</xdr:col>
      <xdr:colOff>1381125</xdr:colOff>
      <xdr:row>217</xdr:row>
      <xdr:rowOff>142875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100</xdr:row>
      <xdr:rowOff>0</xdr:rowOff>
    </xdr:from>
    <xdr:to>
      <xdr:col>1</xdr:col>
      <xdr:colOff>1381125</xdr:colOff>
      <xdr:row>100</xdr:row>
      <xdr:rowOff>142875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216</xdr:row>
      <xdr:rowOff>0</xdr:rowOff>
    </xdr:from>
    <xdr:to>
      <xdr:col>1</xdr:col>
      <xdr:colOff>1409700</xdr:colOff>
      <xdr:row>217</xdr:row>
      <xdr:rowOff>104775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1819275" y="362235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216</xdr:row>
      <xdr:rowOff>0</xdr:rowOff>
    </xdr:from>
    <xdr:to>
      <xdr:col>1</xdr:col>
      <xdr:colOff>1409700</xdr:colOff>
      <xdr:row>217</xdr:row>
      <xdr:rowOff>104775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1819275" y="362235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216</xdr:row>
      <xdr:rowOff>0</xdr:rowOff>
    </xdr:from>
    <xdr:to>
      <xdr:col>1</xdr:col>
      <xdr:colOff>1409700</xdr:colOff>
      <xdr:row>217</xdr:row>
      <xdr:rowOff>95250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1819275" y="36223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216</xdr:row>
      <xdr:rowOff>0</xdr:rowOff>
    </xdr:from>
    <xdr:to>
      <xdr:col>1</xdr:col>
      <xdr:colOff>1409700</xdr:colOff>
      <xdr:row>217</xdr:row>
      <xdr:rowOff>95250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1819275" y="36223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216</xdr:row>
      <xdr:rowOff>0</xdr:rowOff>
    </xdr:from>
    <xdr:to>
      <xdr:col>1</xdr:col>
      <xdr:colOff>1409700</xdr:colOff>
      <xdr:row>216</xdr:row>
      <xdr:rowOff>142875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1819275" y="36223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216</xdr:row>
      <xdr:rowOff>0</xdr:rowOff>
    </xdr:from>
    <xdr:to>
      <xdr:col>1</xdr:col>
      <xdr:colOff>1409700</xdr:colOff>
      <xdr:row>216</xdr:row>
      <xdr:rowOff>142875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1819275" y="36223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216</xdr:row>
      <xdr:rowOff>0</xdr:rowOff>
    </xdr:from>
    <xdr:to>
      <xdr:col>1</xdr:col>
      <xdr:colOff>1409700</xdr:colOff>
      <xdr:row>217</xdr:row>
      <xdr:rowOff>76200</xdr:rowOff>
    </xdr:to>
    <xdr:sp macro="" textlink="">
      <xdr:nvSpPr>
        <xdr:cNvPr id="966" name="Text Box 8"/>
        <xdr:cNvSpPr txBox="1">
          <a:spLocks noChangeArrowheads="1"/>
        </xdr:cNvSpPr>
      </xdr:nvSpPr>
      <xdr:spPr bwMode="auto">
        <a:xfrm>
          <a:off x="1819275" y="36223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216</xdr:row>
      <xdr:rowOff>0</xdr:rowOff>
    </xdr:from>
    <xdr:to>
      <xdr:col>1</xdr:col>
      <xdr:colOff>1409700</xdr:colOff>
      <xdr:row>217</xdr:row>
      <xdr:rowOff>76200</xdr:rowOff>
    </xdr:to>
    <xdr:sp macro="" textlink="">
      <xdr:nvSpPr>
        <xdr:cNvPr id="967" name="Text Box 9"/>
        <xdr:cNvSpPr txBox="1">
          <a:spLocks noChangeArrowheads="1"/>
        </xdr:cNvSpPr>
      </xdr:nvSpPr>
      <xdr:spPr bwMode="auto">
        <a:xfrm>
          <a:off x="1819275" y="36223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0</xdr:row>
      <xdr:rowOff>78104</xdr:rowOff>
    </xdr:from>
    <xdr:to>
      <xdr:col>1</xdr:col>
      <xdr:colOff>266700</xdr:colOff>
      <xdr:row>3</xdr:row>
      <xdr:rowOff>180975</xdr:rowOff>
    </xdr:to>
    <xdr:pic>
      <xdr:nvPicPr>
        <xdr:cNvPr id="968" name="Imagen 96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78104"/>
          <a:ext cx="600075" cy="588646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236</xdr:row>
      <xdr:rowOff>0</xdr:rowOff>
    </xdr:from>
    <xdr:to>
      <xdr:col>1</xdr:col>
      <xdr:colOff>3285153</xdr:colOff>
      <xdr:row>237</xdr:row>
      <xdr:rowOff>146435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236</xdr:row>
      <xdr:rowOff>0</xdr:rowOff>
    </xdr:from>
    <xdr:to>
      <xdr:col>1</xdr:col>
      <xdr:colOff>3285153</xdr:colOff>
      <xdr:row>237</xdr:row>
      <xdr:rowOff>136910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236</xdr:row>
      <xdr:rowOff>0</xdr:rowOff>
    </xdr:from>
    <xdr:to>
      <xdr:col>1</xdr:col>
      <xdr:colOff>3285153</xdr:colOff>
      <xdr:row>237</xdr:row>
      <xdr:rowOff>136910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236</xdr:row>
      <xdr:rowOff>0</xdr:rowOff>
    </xdr:from>
    <xdr:to>
      <xdr:col>1</xdr:col>
      <xdr:colOff>3285153</xdr:colOff>
      <xdr:row>237</xdr:row>
      <xdr:rowOff>146435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236</xdr:row>
      <xdr:rowOff>0</xdr:rowOff>
    </xdr:from>
    <xdr:to>
      <xdr:col>1</xdr:col>
      <xdr:colOff>3285153</xdr:colOff>
      <xdr:row>237</xdr:row>
      <xdr:rowOff>146435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236</xdr:row>
      <xdr:rowOff>0</xdr:rowOff>
    </xdr:from>
    <xdr:to>
      <xdr:col>1</xdr:col>
      <xdr:colOff>3285153</xdr:colOff>
      <xdr:row>237</xdr:row>
      <xdr:rowOff>136910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236</xdr:row>
      <xdr:rowOff>0</xdr:rowOff>
    </xdr:from>
    <xdr:to>
      <xdr:col>1</xdr:col>
      <xdr:colOff>3285153</xdr:colOff>
      <xdr:row>237</xdr:row>
      <xdr:rowOff>136910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980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981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982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983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98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8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8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8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8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9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9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9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9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99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996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997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998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999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00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01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02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03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04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0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007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0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0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1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1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1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1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1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1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01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019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20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21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23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024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025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027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02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2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3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3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3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3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3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3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3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3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03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040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41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42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43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44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45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46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47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48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5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5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5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54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55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56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57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58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59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60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6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6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6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7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7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7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74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75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77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7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8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9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91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92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9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9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9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9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09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0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1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2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21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22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23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24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2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2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2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2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3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3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3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3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13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137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38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39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40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41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14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4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4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4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4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5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5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5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15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154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15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5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5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5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6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6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6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6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6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6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167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68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69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70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71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7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7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7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76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77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78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79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80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81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82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83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8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8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8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8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8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9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9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9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9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19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98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199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00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0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0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0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0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0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0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0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1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1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1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1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14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15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16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17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1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1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3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4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4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4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4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44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45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46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47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4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5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5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5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5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5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5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5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61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62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6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6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6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6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7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7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7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7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7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27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277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7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8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8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8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8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8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8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28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290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291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292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293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294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295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296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297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298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299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300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302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303" name="Text Box 8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304" name="Text Box 9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05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06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30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1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32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321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22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23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25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26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27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29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3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3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33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3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3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3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3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3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3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4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34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344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45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46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47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48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349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350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351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352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35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5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5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5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5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5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6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6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6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6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365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66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68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69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70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71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72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73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7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7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7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7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78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79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80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81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83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84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85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8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8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9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9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9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9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9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9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9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39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399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00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01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02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0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0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0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0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0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0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0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1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1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1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1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1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16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17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19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2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3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4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4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4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4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46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47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48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49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45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5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5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5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5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5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6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461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462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65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66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467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7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7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7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7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7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7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7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47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479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48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8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8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8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8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8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8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8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8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9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491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492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93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94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95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496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9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9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0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01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02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03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04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05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06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0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1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2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2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22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23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24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25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2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3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3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3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3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3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3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3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3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39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40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41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42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4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4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4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4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4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5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6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6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6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6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6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6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6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69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70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72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57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7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7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7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7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7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8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8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8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58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585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86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87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220</xdr:row>
      <xdr:rowOff>142875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4819650" y="258241800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59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91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92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93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94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96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97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98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599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00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02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0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04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05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06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07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08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09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10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11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12" name="Text Box 8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613" name="Text Box 9"/>
        <xdr:cNvSpPr txBox="1">
          <a:spLocks noChangeArrowheads="1"/>
        </xdr:cNvSpPr>
      </xdr:nvSpPr>
      <xdr:spPr bwMode="auto">
        <a:xfrm>
          <a:off x="4819650" y="25824180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1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15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17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18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19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20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21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22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23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24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25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26" name="Text Box 8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219</xdr:row>
      <xdr:rowOff>0</xdr:rowOff>
    </xdr:from>
    <xdr:to>
      <xdr:col>1</xdr:col>
      <xdr:colOff>1304925</xdr:colOff>
      <xdr:row>220</xdr:row>
      <xdr:rowOff>142875</xdr:rowOff>
    </xdr:to>
    <xdr:sp macro="" textlink="">
      <xdr:nvSpPr>
        <xdr:cNvPr id="1627" name="Text Box 9"/>
        <xdr:cNvSpPr txBox="1">
          <a:spLocks noChangeArrowheads="1"/>
        </xdr:cNvSpPr>
      </xdr:nvSpPr>
      <xdr:spPr bwMode="auto">
        <a:xfrm>
          <a:off x="1876425" y="258241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628" name="Text Box 8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629" name="Text Box 9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3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32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3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35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636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637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638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639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1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2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5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7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8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4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1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4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5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60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6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65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6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67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68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669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670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671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672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7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75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7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1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4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7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8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90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9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93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694" name="Text Box 8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695" name="Text Box 9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9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98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69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01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702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703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704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705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07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08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0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1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4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7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21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2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2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2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26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727" name="Text Box 8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728" name="Text Box 9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2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3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31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3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34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735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736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737" name="Text Box 8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9525</xdr:colOff>
      <xdr:row>219</xdr:row>
      <xdr:rowOff>152400</xdr:rowOff>
    </xdr:to>
    <xdr:sp macro="" textlink="">
      <xdr:nvSpPr>
        <xdr:cNvPr id="1738" name="Text Box 9"/>
        <xdr:cNvSpPr txBox="1">
          <a:spLocks noChangeArrowheads="1"/>
        </xdr:cNvSpPr>
      </xdr:nvSpPr>
      <xdr:spPr bwMode="auto">
        <a:xfrm>
          <a:off x="4819650" y="258241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3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0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1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3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4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6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7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49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0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2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3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4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5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6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7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8" name="Text Box 8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219</xdr:row>
      <xdr:rowOff>0</xdr:rowOff>
    </xdr:from>
    <xdr:to>
      <xdr:col>3</xdr:col>
      <xdr:colOff>104775</xdr:colOff>
      <xdr:row>219</xdr:row>
      <xdr:rowOff>142875</xdr:rowOff>
    </xdr:to>
    <xdr:sp macro="" textlink="">
      <xdr:nvSpPr>
        <xdr:cNvPr id="1759" name="Text Box 9"/>
        <xdr:cNvSpPr txBox="1">
          <a:spLocks noChangeArrowheads="1"/>
        </xdr:cNvSpPr>
      </xdr:nvSpPr>
      <xdr:spPr bwMode="auto">
        <a:xfrm>
          <a:off x="481965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219</xdr:row>
      <xdr:rowOff>0</xdr:rowOff>
    </xdr:from>
    <xdr:to>
      <xdr:col>1</xdr:col>
      <xdr:colOff>104775</xdr:colOff>
      <xdr:row>219</xdr:row>
      <xdr:rowOff>142875</xdr:rowOff>
    </xdr:to>
    <xdr:sp macro="" textlink="">
      <xdr:nvSpPr>
        <xdr:cNvPr id="1761" name="Text Box 9"/>
        <xdr:cNvSpPr txBox="1">
          <a:spLocks noChangeArrowheads="1"/>
        </xdr:cNvSpPr>
      </xdr:nvSpPr>
      <xdr:spPr bwMode="auto">
        <a:xfrm>
          <a:off x="571500" y="258241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6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64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6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66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67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768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769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770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7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73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74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7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76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77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79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0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3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6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89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9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92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793" name="Text Box 8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794" name="Text Box 9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9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97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9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01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02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03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04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06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07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09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0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3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6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19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2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2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22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2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826" name="Text Box 8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827" name="Text Box 9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2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3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33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34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35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36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37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3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39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0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3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49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5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52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5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55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56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5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58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860" name="Text Box 9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6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63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6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6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66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67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68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69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7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7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73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7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76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7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79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2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3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5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8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9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91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892" name="Text Box 8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893" name="Text Box 9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9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96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9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899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900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901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902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903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06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0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09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3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5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8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19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2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21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23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24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925" name="Text Box 8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926" name="Text Box 9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2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29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3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32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933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934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935" name="Text Box 8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9525</xdr:colOff>
      <xdr:row>220</xdr:row>
      <xdr:rowOff>152400</xdr:rowOff>
    </xdr:to>
    <xdr:sp macro="" textlink="">
      <xdr:nvSpPr>
        <xdr:cNvPr id="1936" name="Text Box 9"/>
        <xdr:cNvSpPr txBox="1">
          <a:spLocks noChangeArrowheads="1"/>
        </xdr:cNvSpPr>
      </xdr:nvSpPr>
      <xdr:spPr bwMode="auto">
        <a:xfrm>
          <a:off x="4819650" y="2586418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3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38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39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1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2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3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4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5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6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7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8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51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53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54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55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56" name="Text Box 8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220</xdr:row>
      <xdr:rowOff>0</xdr:rowOff>
    </xdr:from>
    <xdr:to>
      <xdr:col>3</xdr:col>
      <xdr:colOff>104775</xdr:colOff>
      <xdr:row>220</xdr:row>
      <xdr:rowOff>142875</xdr:rowOff>
    </xdr:to>
    <xdr:sp macro="" textlink="">
      <xdr:nvSpPr>
        <xdr:cNvPr id="1957" name="Text Box 9"/>
        <xdr:cNvSpPr txBox="1">
          <a:spLocks noChangeArrowheads="1"/>
        </xdr:cNvSpPr>
      </xdr:nvSpPr>
      <xdr:spPr bwMode="auto">
        <a:xfrm>
          <a:off x="481965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958" name="Text Box 8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220</xdr:row>
      <xdr:rowOff>0</xdr:rowOff>
    </xdr:from>
    <xdr:to>
      <xdr:col>1</xdr:col>
      <xdr:colOff>104775</xdr:colOff>
      <xdr:row>220</xdr:row>
      <xdr:rowOff>142875</xdr:rowOff>
    </xdr:to>
    <xdr:sp macro="" textlink="">
      <xdr:nvSpPr>
        <xdr:cNvPr id="1959" name="Text Box 9"/>
        <xdr:cNvSpPr txBox="1">
          <a:spLocks noChangeArrowheads="1"/>
        </xdr:cNvSpPr>
      </xdr:nvSpPr>
      <xdr:spPr bwMode="auto">
        <a:xfrm>
          <a:off x="571500" y="258641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60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61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62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63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64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66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67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1968" name="Text Box 8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1969" name="Text Box 9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1970" name="Text Box 8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1971" name="Text Box 9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72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73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74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75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77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78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79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1980" name="Text Box 8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1981" name="Text Box 9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1982" name="Text Box 8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1983" name="Text Box 9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123825</xdr:rowOff>
    </xdr:to>
    <xdr:sp macro="" textlink="">
      <xdr:nvSpPr>
        <xdr:cNvPr id="1984" name="Text Box 8"/>
        <xdr:cNvSpPr txBox="1">
          <a:spLocks noChangeArrowheads="1"/>
        </xdr:cNvSpPr>
      </xdr:nvSpPr>
      <xdr:spPr bwMode="auto">
        <a:xfrm>
          <a:off x="1876425" y="2609088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123825</xdr:rowOff>
    </xdr:to>
    <xdr:sp macro="" textlink="">
      <xdr:nvSpPr>
        <xdr:cNvPr id="1985" name="Text Box 9"/>
        <xdr:cNvSpPr txBox="1">
          <a:spLocks noChangeArrowheads="1"/>
        </xdr:cNvSpPr>
      </xdr:nvSpPr>
      <xdr:spPr bwMode="auto">
        <a:xfrm>
          <a:off x="1876425" y="2609088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114300</xdr:rowOff>
    </xdr:to>
    <xdr:sp macro="" textlink="">
      <xdr:nvSpPr>
        <xdr:cNvPr id="1986" name="Text Box 8"/>
        <xdr:cNvSpPr txBox="1">
          <a:spLocks noChangeArrowheads="1"/>
        </xdr:cNvSpPr>
      </xdr:nvSpPr>
      <xdr:spPr bwMode="auto">
        <a:xfrm>
          <a:off x="1876425" y="2609088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114300</xdr:rowOff>
    </xdr:to>
    <xdr:sp macro="" textlink="">
      <xdr:nvSpPr>
        <xdr:cNvPr id="1987" name="Text Box 9"/>
        <xdr:cNvSpPr txBox="1">
          <a:spLocks noChangeArrowheads="1"/>
        </xdr:cNvSpPr>
      </xdr:nvSpPr>
      <xdr:spPr bwMode="auto">
        <a:xfrm>
          <a:off x="1876425" y="2609088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88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89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90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91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1992" name="Text Box 8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1993" name="Text Box 9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1995" name="Text Box 9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96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1997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98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1999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2000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2001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2002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2003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2005" name="Text Box 9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2007" name="Text Box 9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2008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2009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2010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2011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2012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2013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2014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2015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2016" name="Text Box 8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2017" name="Text Box 9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2018" name="Text Box 8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123825</xdr:rowOff>
    </xdr:to>
    <xdr:sp macro="" textlink="">
      <xdr:nvSpPr>
        <xdr:cNvPr id="2020" name="Text Box 8"/>
        <xdr:cNvSpPr txBox="1">
          <a:spLocks noChangeArrowheads="1"/>
        </xdr:cNvSpPr>
      </xdr:nvSpPr>
      <xdr:spPr bwMode="auto">
        <a:xfrm>
          <a:off x="1876425" y="2609088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123825</xdr:rowOff>
    </xdr:to>
    <xdr:sp macro="" textlink="">
      <xdr:nvSpPr>
        <xdr:cNvPr id="2021" name="Text Box 9"/>
        <xdr:cNvSpPr txBox="1">
          <a:spLocks noChangeArrowheads="1"/>
        </xdr:cNvSpPr>
      </xdr:nvSpPr>
      <xdr:spPr bwMode="auto">
        <a:xfrm>
          <a:off x="1876425" y="2609088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114300</xdr:rowOff>
    </xdr:to>
    <xdr:sp macro="" textlink="">
      <xdr:nvSpPr>
        <xdr:cNvPr id="2022" name="Text Box 8"/>
        <xdr:cNvSpPr txBox="1">
          <a:spLocks noChangeArrowheads="1"/>
        </xdr:cNvSpPr>
      </xdr:nvSpPr>
      <xdr:spPr bwMode="auto">
        <a:xfrm>
          <a:off x="1876425" y="2609088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114300</xdr:rowOff>
    </xdr:to>
    <xdr:sp macro="" textlink="">
      <xdr:nvSpPr>
        <xdr:cNvPr id="2023" name="Text Box 9"/>
        <xdr:cNvSpPr txBox="1">
          <a:spLocks noChangeArrowheads="1"/>
        </xdr:cNvSpPr>
      </xdr:nvSpPr>
      <xdr:spPr bwMode="auto">
        <a:xfrm>
          <a:off x="1876425" y="2609088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95250</xdr:rowOff>
    </xdr:to>
    <xdr:sp macro="" textlink="">
      <xdr:nvSpPr>
        <xdr:cNvPr id="2025" name="Text Box 9"/>
        <xdr:cNvSpPr txBox="1">
          <a:spLocks noChangeArrowheads="1"/>
        </xdr:cNvSpPr>
      </xdr:nvSpPr>
      <xdr:spPr bwMode="auto">
        <a:xfrm>
          <a:off x="1876425" y="2609088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2026" name="Text Box 8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85725</xdr:rowOff>
    </xdr:to>
    <xdr:sp macro="" textlink="">
      <xdr:nvSpPr>
        <xdr:cNvPr id="2027" name="Text Box 9"/>
        <xdr:cNvSpPr txBox="1">
          <a:spLocks noChangeArrowheads="1"/>
        </xdr:cNvSpPr>
      </xdr:nvSpPr>
      <xdr:spPr bwMode="auto">
        <a:xfrm>
          <a:off x="1876425" y="2609088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2028" name="Text Box 8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76200</xdr:rowOff>
    </xdr:to>
    <xdr:sp macro="" textlink="">
      <xdr:nvSpPr>
        <xdr:cNvPr id="2029" name="Text Box 9"/>
        <xdr:cNvSpPr txBox="1">
          <a:spLocks noChangeArrowheads="1"/>
        </xdr:cNvSpPr>
      </xdr:nvSpPr>
      <xdr:spPr bwMode="auto">
        <a:xfrm>
          <a:off x="1876425" y="2609088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1304925</xdr:colOff>
      <xdr:row>233</xdr:row>
      <xdr:rowOff>66675</xdr:rowOff>
    </xdr:to>
    <xdr:sp macro="" textlink="">
      <xdr:nvSpPr>
        <xdr:cNvPr id="2031" name="Text Box 9"/>
        <xdr:cNvSpPr txBox="1">
          <a:spLocks noChangeArrowheads="1"/>
        </xdr:cNvSpPr>
      </xdr:nvSpPr>
      <xdr:spPr bwMode="auto">
        <a:xfrm>
          <a:off x="1876425" y="26090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231</xdr:row>
      <xdr:rowOff>104775</xdr:rowOff>
    </xdr:from>
    <xdr:to>
      <xdr:col>1</xdr:col>
      <xdr:colOff>1409700</xdr:colOff>
      <xdr:row>233</xdr:row>
      <xdr:rowOff>114300</xdr:rowOff>
    </xdr:to>
    <xdr:sp macro="" textlink="">
      <xdr:nvSpPr>
        <xdr:cNvPr id="2032" name="Text Box 9"/>
        <xdr:cNvSpPr txBox="1">
          <a:spLocks noChangeArrowheads="1"/>
        </xdr:cNvSpPr>
      </xdr:nvSpPr>
      <xdr:spPr bwMode="auto">
        <a:xfrm>
          <a:off x="1876425" y="260851650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114300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876425" y="260908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114300</xdr:rowOff>
    </xdr:to>
    <xdr:sp macro="" textlink="">
      <xdr:nvSpPr>
        <xdr:cNvPr id="2034" name="Text Box 9"/>
        <xdr:cNvSpPr txBox="1">
          <a:spLocks noChangeArrowheads="1"/>
        </xdr:cNvSpPr>
      </xdr:nvSpPr>
      <xdr:spPr bwMode="auto">
        <a:xfrm>
          <a:off x="1876425" y="260908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123825</xdr:rowOff>
    </xdr:to>
    <xdr:sp macro="" textlink="">
      <xdr:nvSpPr>
        <xdr:cNvPr id="2035" name="Text Box 8"/>
        <xdr:cNvSpPr txBox="1">
          <a:spLocks noChangeArrowheads="1"/>
        </xdr:cNvSpPr>
      </xdr:nvSpPr>
      <xdr:spPr bwMode="auto">
        <a:xfrm>
          <a:off x="1876425" y="260908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123825</xdr:rowOff>
    </xdr:to>
    <xdr:sp macro="" textlink="">
      <xdr:nvSpPr>
        <xdr:cNvPr id="2036" name="Text Box 9"/>
        <xdr:cNvSpPr txBox="1">
          <a:spLocks noChangeArrowheads="1"/>
        </xdr:cNvSpPr>
      </xdr:nvSpPr>
      <xdr:spPr bwMode="auto">
        <a:xfrm>
          <a:off x="1876425" y="2609088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114300</xdr:rowOff>
    </xdr:to>
    <xdr:sp macro="" textlink="">
      <xdr:nvSpPr>
        <xdr:cNvPr id="2037" name="Text Box 8"/>
        <xdr:cNvSpPr txBox="1">
          <a:spLocks noChangeArrowheads="1"/>
        </xdr:cNvSpPr>
      </xdr:nvSpPr>
      <xdr:spPr bwMode="auto">
        <a:xfrm>
          <a:off x="1876425" y="260908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114300</xdr:rowOff>
    </xdr:to>
    <xdr:sp macro="" textlink="">
      <xdr:nvSpPr>
        <xdr:cNvPr id="2038" name="Text Box 9"/>
        <xdr:cNvSpPr txBox="1">
          <a:spLocks noChangeArrowheads="1"/>
        </xdr:cNvSpPr>
      </xdr:nvSpPr>
      <xdr:spPr bwMode="auto">
        <a:xfrm>
          <a:off x="1876425" y="260908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422275</xdr:colOff>
      <xdr:row>223</xdr:row>
      <xdr:rowOff>120650</xdr:rowOff>
    </xdr:from>
    <xdr:to>
      <xdr:col>1</xdr:col>
      <xdr:colOff>2616200</xdr:colOff>
      <xdr:row>223</xdr:row>
      <xdr:rowOff>120650</xdr:rowOff>
    </xdr:to>
    <xdr:cxnSp macro="">
      <xdr:nvCxnSpPr>
        <xdr:cNvPr id="2039" name="Conector recto 75">
          <a:extLst/>
        </xdr:cNvPr>
        <xdr:cNvCxnSpPr/>
      </xdr:nvCxnSpPr>
      <xdr:spPr>
        <a:xfrm>
          <a:off x="422275" y="259248275"/>
          <a:ext cx="2765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223</xdr:row>
      <xdr:rowOff>139700</xdr:rowOff>
    </xdr:from>
    <xdr:to>
      <xdr:col>5</xdr:col>
      <xdr:colOff>723900</xdr:colOff>
      <xdr:row>223</xdr:row>
      <xdr:rowOff>139700</xdr:rowOff>
    </xdr:to>
    <xdr:cxnSp macro="">
      <xdr:nvCxnSpPr>
        <xdr:cNvPr id="2040" name="Conector recto 76">
          <a:extLst/>
        </xdr:cNvPr>
        <xdr:cNvCxnSpPr/>
      </xdr:nvCxnSpPr>
      <xdr:spPr>
        <a:xfrm>
          <a:off x="4381500" y="259267325"/>
          <a:ext cx="2886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1738877</xdr:colOff>
      <xdr:row>230</xdr:row>
      <xdr:rowOff>112763</xdr:rowOff>
    </xdr:from>
    <xdr:to>
      <xdr:col>3</xdr:col>
      <xdr:colOff>244987</xdr:colOff>
      <xdr:row>230</xdr:row>
      <xdr:rowOff>112763</xdr:rowOff>
    </xdr:to>
    <xdr:cxnSp macro="">
      <xdr:nvCxnSpPr>
        <xdr:cNvPr id="2041" name="Conector recto 77">
          <a:extLst/>
        </xdr:cNvPr>
        <xdr:cNvCxnSpPr/>
      </xdr:nvCxnSpPr>
      <xdr:spPr>
        <a:xfrm>
          <a:off x="2310377" y="260697713"/>
          <a:ext cx="27542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6"/>
  <sheetViews>
    <sheetView showGridLines="0" showRowColHeaders="0" showZeros="0" tabSelected="1" view="pageBreakPreview" topLeftCell="A172" zoomScaleNormal="100" zoomScaleSheetLayoutView="100" workbookViewId="0">
      <selection activeCell="B211" sqref="B211"/>
    </sheetView>
  </sheetViews>
  <sheetFormatPr baseColWidth="10" defaultRowHeight="12.75" x14ac:dyDescent="0.2"/>
  <cols>
    <col min="1" max="1" width="7.7109375" style="31" customWidth="1"/>
    <col min="2" max="2" width="54.140625" style="32" customWidth="1"/>
    <col min="3" max="3" width="11.5703125" style="33" customWidth="1"/>
    <col min="4" max="4" width="6.85546875" style="34" customWidth="1"/>
    <col min="5" max="5" width="13.85546875" style="30" bestFit="1" customWidth="1"/>
    <col min="6" max="6" width="15" style="30" customWidth="1"/>
    <col min="7" max="16384" width="11.42578125" style="29"/>
  </cols>
  <sheetData>
    <row r="1" spans="1:7" s="214" customFormat="1" x14ac:dyDescent="0.2">
      <c r="A1" s="245" t="s">
        <v>49</v>
      </c>
      <c r="B1" s="245"/>
      <c r="C1" s="245"/>
      <c r="D1" s="245"/>
      <c r="E1" s="245"/>
      <c r="F1" s="245"/>
    </row>
    <row r="2" spans="1:7" s="214" customFormat="1" x14ac:dyDescent="0.2">
      <c r="A2" s="245" t="s">
        <v>50</v>
      </c>
      <c r="B2" s="245"/>
      <c r="C2" s="245"/>
      <c r="D2" s="245"/>
      <c r="E2" s="245"/>
      <c r="F2" s="245"/>
    </row>
    <row r="3" spans="1:7" s="214" customFormat="1" x14ac:dyDescent="0.2">
      <c r="A3" s="245" t="s">
        <v>148</v>
      </c>
      <c r="B3" s="245"/>
      <c r="C3" s="245"/>
      <c r="D3" s="245"/>
      <c r="E3" s="245"/>
      <c r="F3" s="245"/>
    </row>
    <row r="4" spans="1:7" s="214" customFormat="1" ht="15" x14ac:dyDescent="0.25">
      <c r="A4" s="246"/>
      <c r="B4" s="246"/>
      <c r="C4" s="246"/>
      <c r="D4" s="246"/>
      <c r="E4" s="246"/>
      <c r="F4" s="246"/>
    </row>
    <row r="5" spans="1:7" x14ac:dyDescent="0.2">
      <c r="A5" s="253" t="s">
        <v>108</v>
      </c>
      <c r="B5" s="253"/>
      <c r="C5" s="253"/>
      <c r="D5" s="253"/>
      <c r="E5" s="253"/>
      <c r="F5" s="253"/>
    </row>
    <row r="6" spans="1:7" x14ac:dyDescent="0.2">
      <c r="A6" s="86" t="s">
        <v>53</v>
      </c>
      <c r="B6" s="22"/>
      <c r="C6" s="21"/>
      <c r="D6" s="23" t="s">
        <v>51</v>
      </c>
      <c r="E6" s="24"/>
      <c r="F6" s="21"/>
    </row>
    <row r="7" spans="1:7" x14ac:dyDescent="0.2">
      <c r="A7" s="195" t="s">
        <v>109</v>
      </c>
      <c r="B7" s="194"/>
      <c r="C7" s="194"/>
      <c r="D7" s="23" t="s">
        <v>110</v>
      </c>
      <c r="E7" s="194"/>
      <c r="F7" s="194"/>
    </row>
    <row r="8" spans="1:7" x14ac:dyDescent="0.2">
      <c r="A8" s="247" t="s">
        <v>112</v>
      </c>
      <c r="B8" s="247"/>
      <c r="C8" s="247"/>
      <c r="D8" s="247"/>
      <c r="E8" s="247"/>
      <c r="F8" s="247"/>
    </row>
    <row r="9" spans="1:7" x14ac:dyDescent="0.2">
      <c r="A9" s="66" t="s">
        <v>3</v>
      </c>
      <c r="B9" s="67" t="s">
        <v>1</v>
      </c>
      <c r="C9" s="68" t="s">
        <v>0</v>
      </c>
      <c r="D9" s="69" t="s">
        <v>7</v>
      </c>
      <c r="E9" s="68" t="s">
        <v>2</v>
      </c>
      <c r="F9" s="68" t="s">
        <v>4</v>
      </c>
    </row>
    <row r="10" spans="1:7" x14ac:dyDescent="0.2">
      <c r="A10" s="95"/>
      <c r="B10" s="96"/>
      <c r="C10" s="97"/>
      <c r="D10" s="98"/>
      <c r="E10" s="97"/>
      <c r="F10" s="97"/>
    </row>
    <row r="11" spans="1:7" x14ac:dyDescent="0.2">
      <c r="A11" s="77" t="s">
        <v>54</v>
      </c>
      <c r="B11" s="78" t="s">
        <v>105</v>
      </c>
      <c r="C11" s="79"/>
      <c r="D11" s="80"/>
      <c r="E11" s="81"/>
      <c r="F11" s="82"/>
    </row>
    <row r="12" spans="1:7" x14ac:dyDescent="0.2">
      <c r="A12" s="100"/>
      <c r="B12" s="78"/>
      <c r="C12" s="79"/>
      <c r="D12" s="80"/>
      <c r="E12" s="81"/>
      <c r="F12" s="82"/>
    </row>
    <row r="13" spans="1:7" x14ac:dyDescent="0.2">
      <c r="A13" s="103">
        <v>1</v>
      </c>
      <c r="B13" s="104" t="s">
        <v>15</v>
      </c>
      <c r="C13" s="139">
        <v>3680.8800000000006</v>
      </c>
      <c r="D13" s="105" t="s">
        <v>5</v>
      </c>
      <c r="E13" s="106">
        <v>14.5</v>
      </c>
      <c r="F13" s="107">
        <f>ROUND(C13*E13,2)</f>
        <v>53372.76</v>
      </c>
      <c r="G13" s="29">
        <f>+E13*C13</f>
        <v>53372.760000000009</v>
      </c>
    </row>
    <row r="14" spans="1:7" x14ac:dyDescent="0.2">
      <c r="A14" s="108"/>
      <c r="B14" s="110"/>
      <c r="C14" s="111"/>
      <c r="D14" s="111"/>
      <c r="E14" s="84"/>
      <c r="F14" s="107">
        <f>ROUND(C14*E14,2)</f>
        <v>0</v>
      </c>
      <c r="G14" s="29">
        <f t="shared" ref="G14:G77" si="0">+E14*C14</f>
        <v>0</v>
      </c>
    </row>
    <row r="15" spans="1:7" x14ac:dyDescent="0.2">
      <c r="A15" s="100">
        <v>2</v>
      </c>
      <c r="B15" s="78" t="s">
        <v>8</v>
      </c>
      <c r="C15" s="79"/>
      <c r="D15" s="80"/>
      <c r="E15" s="83"/>
      <c r="F15" s="107">
        <f>ROUND(C15*E15,2)</f>
        <v>0</v>
      </c>
      <c r="G15" s="29">
        <f t="shared" si="0"/>
        <v>0</v>
      </c>
    </row>
    <row r="16" spans="1:7" x14ac:dyDescent="0.2">
      <c r="A16" s="100"/>
      <c r="B16" s="78"/>
      <c r="C16" s="79"/>
      <c r="D16" s="80"/>
      <c r="E16" s="83"/>
      <c r="F16" s="107"/>
      <c r="G16" s="29">
        <f t="shared" si="0"/>
        <v>0</v>
      </c>
    </row>
    <row r="17" spans="1:7" x14ac:dyDescent="0.2">
      <c r="A17" s="112">
        <v>2.1</v>
      </c>
      <c r="B17" s="113" t="s">
        <v>107</v>
      </c>
      <c r="C17" s="140"/>
      <c r="D17" s="114"/>
      <c r="E17" s="85"/>
      <c r="F17" s="115"/>
      <c r="G17" s="29">
        <f t="shared" si="0"/>
        <v>0</v>
      </c>
    </row>
    <row r="18" spans="1:7" x14ac:dyDescent="0.2">
      <c r="A18" s="116" t="s">
        <v>32</v>
      </c>
      <c r="B18" s="117" t="s">
        <v>64</v>
      </c>
      <c r="C18" s="139">
        <v>1845.18</v>
      </c>
      <c r="D18" s="114" t="s">
        <v>9</v>
      </c>
      <c r="E18" s="106">
        <v>154.52000000000001</v>
      </c>
      <c r="F18" s="115">
        <f>+ROUND(C18*E18,2)</f>
        <v>285117.21000000002</v>
      </c>
      <c r="G18" s="29">
        <f t="shared" si="0"/>
        <v>285117.21360000002</v>
      </c>
    </row>
    <row r="19" spans="1:7" ht="25.5" x14ac:dyDescent="0.2">
      <c r="A19" s="116" t="s">
        <v>33</v>
      </c>
      <c r="B19" s="117" t="s">
        <v>65</v>
      </c>
      <c r="C19" s="141">
        <v>790.79</v>
      </c>
      <c r="D19" s="114" t="s">
        <v>9</v>
      </c>
      <c r="E19" s="106">
        <v>1125.8</v>
      </c>
      <c r="F19" s="115">
        <f>+ROUND(C19*E19,2)</f>
        <v>890271.38</v>
      </c>
      <c r="G19" s="29">
        <f t="shared" si="0"/>
        <v>890271.38199999987</v>
      </c>
    </row>
    <row r="20" spans="1:7" x14ac:dyDescent="0.2">
      <c r="A20" s="118">
        <v>2.2000000000000002</v>
      </c>
      <c r="B20" s="119" t="s">
        <v>47</v>
      </c>
      <c r="C20" s="139">
        <v>2408.6999999999998</v>
      </c>
      <c r="D20" s="80" t="s">
        <v>10</v>
      </c>
      <c r="E20" s="106">
        <v>22.5</v>
      </c>
      <c r="F20" s="107">
        <f t="shared" ref="F20:F24" si="1">ROUND(C20*E20,2)</f>
        <v>54195.75</v>
      </c>
      <c r="G20" s="29">
        <f t="shared" si="0"/>
        <v>54195.749999999993</v>
      </c>
    </row>
    <row r="21" spans="1:7" ht="25.5" x14ac:dyDescent="0.2">
      <c r="A21" s="118">
        <v>2.2999999999999998</v>
      </c>
      <c r="B21" s="120" t="s">
        <v>55</v>
      </c>
      <c r="C21" s="141">
        <v>257.68</v>
      </c>
      <c r="D21" s="121" t="s">
        <v>9</v>
      </c>
      <c r="E21" s="123">
        <v>1160.3900000000001</v>
      </c>
      <c r="F21" s="107">
        <f t="shared" si="1"/>
        <v>299009.3</v>
      </c>
      <c r="G21" s="29">
        <f t="shared" si="0"/>
        <v>299009.29520000005</v>
      </c>
    </row>
    <row r="22" spans="1:7" ht="25.5" x14ac:dyDescent="0.2">
      <c r="A22" s="122">
        <v>2.4</v>
      </c>
      <c r="B22" s="120" t="s">
        <v>106</v>
      </c>
      <c r="C22" s="123">
        <v>948.95</v>
      </c>
      <c r="D22" s="124" t="s">
        <v>9</v>
      </c>
      <c r="E22" s="123">
        <v>650</v>
      </c>
      <c r="F22" s="109">
        <f t="shared" si="1"/>
        <v>616817.5</v>
      </c>
      <c r="G22" s="29">
        <f t="shared" si="0"/>
        <v>616817.5</v>
      </c>
    </row>
    <row r="23" spans="1:7" x14ac:dyDescent="0.2">
      <c r="A23" s="142">
        <v>2.5</v>
      </c>
      <c r="B23" s="119" t="s">
        <v>16</v>
      </c>
      <c r="C23" s="141">
        <v>2233.9899999999998</v>
      </c>
      <c r="D23" s="121" t="s">
        <v>9</v>
      </c>
      <c r="E23" s="123">
        <v>183.68</v>
      </c>
      <c r="F23" s="107">
        <f t="shared" si="1"/>
        <v>410339.28</v>
      </c>
      <c r="G23" s="29">
        <f t="shared" si="0"/>
        <v>410339.28319999995</v>
      </c>
    </row>
    <row r="24" spans="1:7" ht="25.5" x14ac:dyDescent="0.2">
      <c r="A24" s="118">
        <v>2.6</v>
      </c>
      <c r="B24" s="119" t="s">
        <v>52</v>
      </c>
      <c r="C24" s="141">
        <v>1510.41</v>
      </c>
      <c r="D24" s="121" t="s">
        <v>9</v>
      </c>
      <c r="E24" s="106">
        <v>210</v>
      </c>
      <c r="F24" s="107">
        <f t="shared" si="1"/>
        <v>317186.09999999998</v>
      </c>
      <c r="G24" s="29">
        <f t="shared" si="0"/>
        <v>317186.10000000003</v>
      </c>
    </row>
    <row r="25" spans="1:7" x14ac:dyDescent="0.2">
      <c r="A25" s="100"/>
      <c r="B25" s="119"/>
      <c r="C25" s="79"/>
      <c r="D25" s="80"/>
      <c r="E25" s="70"/>
      <c r="F25" s="107">
        <f t="shared" ref="F25:F28" si="2">ROUND(C25*E25,2)</f>
        <v>0</v>
      </c>
      <c r="G25" s="29">
        <f t="shared" si="0"/>
        <v>0</v>
      </c>
    </row>
    <row r="26" spans="1:7" x14ac:dyDescent="0.2">
      <c r="A26" s="100">
        <v>3</v>
      </c>
      <c r="B26" s="78" t="s">
        <v>17</v>
      </c>
      <c r="C26" s="79"/>
      <c r="D26" s="80"/>
      <c r="E26" s="70"/>
      <c r="F26" s="107">
        <f t="shared" si="2"/>
        <v>0</v>
      </c>
      <c r="G26" s="29">
        <f t="shared" si="0"/>
        <v>0</v>
      </c>
    </row>
    <row r="27" spans="1:7" ht="25.5" x14ac:dyDescent="0.2">
      <c r="A27" s="142">
        <v>3.1</v>
      </c>
      <c r="B27" s="126" t="s">
        <v>60</v>
      </c>
      <c r="C27" s="79">
        <v>326.3</v>
      </c>
      <c r="D27" s="121" t="s">
        <v>5</v>
      </c>
      <c r="E27" s="70">
        <v>790.67</v>
      </c>
      <c r="F27" s="107">
        <f t="shared" si="2"/>
        <v>257995.62</v>
      </c>
      <c r="G27" s="29">
        <f t="shared" si="0"/>
        <v>257995.62099999998</v>
      </c>
    </row>
    <row r="28" spans="1:7" ht="25.5" x14ac:dyDescent="0.2">
      <c r="A28" s="142">
        <v>3.2</v>
      </c>
      <c r="B28" s="126" t="s">
        <v>61</v>
      </c>
      <c r="C28" s="79">
        <v>3428.41</v>
      </c>
      <c r="D28" s="121" t="s">
        <v>5</v>
      </c>
      <c r="E28" s="70">
        <v>469.53</v>
      </c>
      <c r="F28" s="107">
        <f t="shared" si="2"/>
        <v>1609741.35</v>
      </c>
      <c r="G28" s="29">
        <f t="shared" si="0"/>
        <v>1609741.3472999998</v>
      </c>
    </row>
    <row r="29" spans="1:7" x14ac:dyDescent="0.2">
      <c r="A29" s="100"/>
      <c r="B29" s="119"/>
      <c r="C29" s="79"/>
      <c r="D29" s="80"/>
      <c r="E29" s="70"/>
      <c r="F29" s="107"/>
      <c r="G29" s="29">
        <f t="shared" si="0"/>
        <v>0</v>
      </c>
    </row>
    <row r="30" spans="1:7" x14ac:dyDescent="0.2">
      <c r="A30" s="100">
        <v>4</v>
      </c>
      <c r="B30" s="78" t="s">
        <v>20</v>
      </c>
      <c r="C30" s="79"/>
      <c r="D30" s="80"/>
      <c r="E30" s="70"/>
      <c r="F30" s="107">
        <f t="shared" ref="F30:F63" si="3">ROUND(C30*E30,2)</f>
        <v>0</v>
      </c>
      <c r="G30" s="29">
        <f t="shared" si="0"/>
        <v>0</v>
      </c>
    </row>
    <row r="31" spans="1:7" x14ac:dyDescent="0.2">
      <c r="A31" s="142">
        <v>4.2</v>
      </c>
      <c r="B31" s="126" t="s">
        <v>62</v>
      </c>
      <c r="C31" s="79">
        <v>326.3</v>
      </c>
      <c r="D31" s="80" t="s">
        <v>5</v>
      </c>
      <c r="E31" s="70">
        <v>32.270000000000003</v>
      </c>
      <c r="F31" s="107">
        <f t="shared" si="3"/>
        <v>10529.7</v>
      </c>
      <c r="G31" s="29">
        <f t="shared" si="0"/>
        <v>10529.701000000001</v>
      </c>
    </row>
    <row r="32" spans="1:7" x14ac:dyDescent="0.2">
      <c r="A32" s="142">
        <v>4.3</v>
      </c>
      <c r="B32" s="126" t="s">
        <v>63</v>
      </c>
      <c r="C32" s="79">
        <v>3428.41</v>
      </c>
      <c r="D32" s="80" t="s">
        <v>5</v>
      </c>
      <c r="E32" s="70">
        <v>27.98</v>
      </c>
      <c r="F32" s="107">
        <f t="shared" si="3"/>
        <v>95926.91</v>
      </c>
      <c r="G32" s="29">
        <f t="shared" si="0"/>
        <v>95926.911800000002</v>
      </c>
    </row>
    <row r="33" spans="1:7" x14ac:dyDescent="0.2">
      <c r="A33" s="142"/>
      <c r="B33" s="119"/>
      <c r="C33" s="79"/>
      <c r="D33" s="80"/>
      <c r="E33" s="70"/>
      <c r="F33" s="107">
        <f t="shared" si="3"/>
        <v>0</v>
      </c>
      <c r="G33" s="29">
        <f t="shared" si="0"/>
        <v>0</v>
      </c>
    </row>
    <row r="34" spans="1:7" x14ac:dyDescent="0.2">
      <c r="A34" s="100">
        <v>5</v>
      </c>
      <c r="B34" s="78" t="s">
        <v>21</v>
      </c>
      <c r="C34" s="79"/>
      <c r="D34" s="80"/>
      <c r="E34" s="70"/>
      <c r="F34" s="107">
        <f t="shared" si="3"/>
        <v>0</v>
      </c>
      <c r="G34" s="29">
        <f t="shared" si="0"/>
        <v>0</v>
      </c>
    </row>
    <row r="35" spans="1:7" ht="25.5" x14ac:dyDescent="0.2">
      <c r="A35" s="142">
        <v>5.0999999999999996</v>
      </c>
      <c r="B35" s="130" t="s">
        <v>83</v>
      </c>
      <c r="C35" s="79">
        <v>3</v>
      </c>
      <c r="D35" s="121" t="s">
        <v>6</v>
      </c>
      <c r="E35" s="70">
        <v>1190.24</v>
      </c>
      <c r="F35" s="107">
        <f>ROUND(C35*E35,2)</f>
        <v>3570.72</v>
      </c>
      <c r="G35" s="29">
        <f t="shared" si="0"/>
        <v>3570.7200000000003</v>
      </c>
    </row>
    <row r="36" spans="1:7" ht="25.5" x14ac:dyDescent="0.2">
      <c r="A36" s="142">
        <v>5.2</v>
      </c>
      <c r="B36" s="126" t="s">
        <v>84</v>
      </c>
      <c r="C36" s="79">
        <v>5</v>
      </c>
      <c r="D36" s="121" t="s">
        <v>6</v>
      </c>
      <c r="E36" s="70">
        <v>1190.24</v>
      </c>
      <c r="F36" s="107">
        <f t="shared" ref="F36:F52" si="4">ROUND(C36*E36,2)</f>
        <v>5951.2</v>
      </c>
      <c r="G36" s="29">
        <f t="shared" si="0"/>
        <v>5951.2</v>
      </c>
    </row>
    <row r="37" spans="1:7" ht="25.5" x14ac:dyDescent="0.2">
      <c r="A37" s="142">
        <v>5.3</v>
      </c>
      <c r="B37" s="126" t="s">
        <v>85</v>
      </c>
      <c r="C37" s="79">
        <v>2</v>
      </c>
      <c r="D37" s="121" t="s">
        <v>6</v>
      </c>
      <c r="E37" s="70">
        <v>1190.24</v>
      </c>
      <c r="F37" s="107">
        <f t="shared" si="4"/>
        <v>2380.48</v>
      </c>
      <c r="G37" s="29">
        <f t="shared" si="0"/>
        <v>2380.48</v>
      </c>
    </row>
    <row r="38" spans="1:7" ht="25.5" x14ac:dyDescent="0.2">
      <c r="A38" s="142">
        <v>5.4</v>
      </c>
      <c r="B38" s="126" t="s">
        <v>86</v>
      </c>
      <c r="C38" s="79">
        <v>5</v>
      </c>
      <c r="D38" s="121" t="s">
        <v>6</v>
      </c>
      <c r="E38" s="70">
        <v>2750.04</v>
      </c>
      <c r="F38" s="107">
        <f t="shared" si="4"/>
        <v>13750.2</v>
      </c>
      <c r="G38" s="29">
        <f t="shared" si="0"/>
        <v>13750.2</v>
      </c>
    </row>
    <row r="39" spans="1:7" ht="25.5" x14ac:dyDescent="0.2">
      <c r="A39" s="142">
        <v>5.5</v>
      </c>
      <c r="B39" s="126" t="s">
        <v>87</v>
      </c>
      <c r="C39" s="79">
        <v>1</v>
      </c>
      <c r="D39" s="121" t="s">
        <v>6</v>
      </c>
      <c r="E39" s="70">
        <v>2750.04</v>
      </c>
      <c r="F39" s="107">
        <f t="shared" si="4"/>
        <v>2750.04</v>
      </c>
      <c r="G39" s="29">
        <f t="shared" si="0"/>
        <v>2750.04</v>
      </c>
    </row>
    <row r="40" spans="1:7" ht="25.5" x14ac:dyDescent="0.2">
      <c r="A40" s="142">
        <v>5.6</v>
      </c>
      <c r="B40" s="126" t="s">
        <v>88</v>
      </c>
      <c r="C40" s="79">
        <v>5</v>
      </c>
      <c r="D40" s="121" t="s">
        <v>6</v>
      </c>
      <c r="E40" s="70">
        <v>2750.04</v>
      </c>
      <c r="F40" s="107">
        <f t="shared" si="4"/>
        <v>13750.2</v>
      </c>
      <c r="G40" s="29">
        <f t="shared" si="0"/>
        <v>13750.2</v>
      </c>
    </row>
    <row r="41" spans="1:7" ht="25.5" x14ac:dyDescent="0.2">
      <c r="A41" s="142">
        <v>5.7</v>
      </c>
      <c r="B41" s="126" t="s">
        <v>89</v>
      </c>
      <c r="C41" s="79">
        <v>1</v>
      </c>
      <c r="D41" s="121" t="s">
        <v>6</v>
      </c>
      <c r="E41" s="70">
        <v>1644.54</v>
      </c>
      <c r="F41" s="107">
        <f t="shared" si="4"/>
        <v>1644.54</v>
      </c>
      <c r="G41" s="29">
        <f t="shared" si="0"/>
        <v>1644.54</v>
      </c>
    </row>
    <row r="42" spans="1:7" ht="25.5" x14ac:dyDescent="0.2">
      <c r="A42" s="142">
        <v>5.8</v>
      </c>
      <c r="B42" s="126" t="s">
        <v>90</v>
      </c>
      <c r="C42" s="79">
        <v>1</v>
      </c>
      <c r="D42" s="121" t="s">
        <v>6</v>
      </c>
      <c r="E42" s="70">
        <v>1644.54</v>
      </c>
      <c r="F42" s="107">
        <f t="shared" si="4"/>
        <v>1644.54</v>
      </c>
      <c r="G42" s="29">
        <f t="shared" si="0"/>
        <v>1644.54</v>
      </c>
    </row>
    <row r="43" spans="1:7" ht="25.5" x14ac:dyDescent="0.2">
      <c r="A43" s="186">
        <v>5.9</v>
      </c>
      <c r="B43" s="187" t="s">
        <v>82</v>
      </c>
      <c r="C43" s="143">
        <v>1</v>
      </c>
      <c r="D43" s="128" t="s">
        <v>6</v>
      </c>
      <c r="E43" s="92">
        <v>1644.54</v>
      </c>
      <c r="F43" s="129">
        <f t="shared" si="4"/>
        <v>1644.54</v>
      </c>
      <c r="G43" s="29">
        <f t="shared" si="0"/>
        <v>1644.54</v>
      </c>
    </row>
    <row r="44" spans="1:7" ht="25.5" x14ac:dyDescent="0.2">
      <c r="A44" s="144">
        <v>5.0999999999999996</v>
      </c>
      <c r="B44" s="126" t="s">
        <v>81</v>
      </c>
      <c r="C44" s="79">
        <v>1</v>
      </c>
      <c r="D44" s="121" t="s">
        <v>6</v>
      </c>
      <c r="E44" s="70">
        <v>1644.54</v>
      </c>
      <c r="F44" s="107">
        <f t="shared" si="4"/>
        <v>1644.54</v>
      </c>
      <c r="G44" s="29">
        <f t="shared" si="0"/>
        <v>1644.54</v>
      </c>
    </row>
    <row r="45" spans="1:7" ht="25.5" x14ac:dyDescent="0.2">
      <c r="A45" s="142">
        <v>5.1100000000000003</v>
      </c>
      <c r="B45" s="126" t="s">
        <v>91</v>
      </c>
      <c r="C45" s="79">
        <v>2</v>
      </c>
      <c r="D45" s="121" t="s">
        <v>6</v>
      </c>
      <c r="E45" s="70">
        <v>3649.3500000000004</v>
      </c>
      <c r="F45" s="107">
        <f t="shared" si="4"/>
        <v>7298.7</v>
      </c>
      <c r="G45" s="29">
        <f t="shared" si="0"/>
        <v>7298.7000000000007</v>
      </c>
    </row>
    <row r="46" spans="1:7" ht="25.5" x14ac:dyDescent="0.2">
      <c r="A46" s="142">
        <v>5.12</v>
      </c>
      <c r="B46" s="126" t="s">
        <v>92</v>
      </c>
      <c r="C46" s="79">
        <v>1</v>
      </c>
      <c r="D46" s="121" t="s">
        <v>6</v>
      </c>
      <c r="E46" s="70">
        <v>3649.3500000000004</v>
      </c>
      <c r="F46" s="107">
        <f t="shared" si="4"/>
        <v>3649.35</v>
      </c>
      <c r="G46" s="29">
        <f t="shared" si="0"/>
        <v>3649.3500000000004</v>
      </c>
    </row>
    <row r="47" spans="1:7" ht="25.5" x14ac:dyDescent="0.2">
      <c r="A47" s="142">
        <v>5.13</v>
      </c>
      <c r="B47" s="126" t="s">
        <v>93</v>
      </c>
      <c r="C47" s="79">
        <v>1</v>
      </c>
      <c r="D47" s="121" t="s">
        <v>6</v>
      </c>
      <c r="E47" s="70">
        <v>3649.3500000000004</v>
      </c>
      <c r="F47" s="107">
        <f t="shared" si="4"/>
        <v>3649.35</v>
      </c>
      <c r="G47" s="29">
        <f t="shared" si="0"/>
        <v>3649.3500000000004</v>
      </c>
    </row>
    <row r="48" spans="1:7" ht="25.5" x14ac:dyDescent="0.2">
      <c r="A48" s="142">
        <v>5.14</v>
      </c>
      <c r="B48" s="126" t="s">
        <v>94</v>
      </c>
      <c r="C48" s="79">
        <v>4</v>
      </c>
      <c r="D48" s="121" t="s">
        <v>6</v>
      </c>
      <c r="E48" s="70">
        <v>1969.04</v>
      </c>
      <c r="F48" s="107">
        <f t="shared" si="4"/>
        <v>7876.16</v>
      </c>
      <c r="G48" s="29">
        <f t="shared" si="0"/>
        <v>7876.16</v>
      </c>
    </row>
    <row r="49" spans="1:7" ht="25.5" x14ac:dyDescent="0.2">
      <c r="A49" s="142">
        <v>5.15</v>
      </c>
      <c r="B49" s="126" t="s">
        <v>95</v>
      </c>
      <c r="C49" s="79">
        <v>1</v>
      </c>
      <c r="D49" s="121" t="s">
        <v>6</v>
      </c>
      <c r="E49" s="70">
        <v>2573.65</v>
      </c>
      <c r="F49" s="107">
        <f t="shared" si="4"/>
        <v>2573.65</v>
      </c>
      <c r="G49" s="29">
        <f t="shared" si="0"/>
        <v>2573.65</v>
      </c>
    </row>
    <row r="50" spans="1:7" ht="25.5" x14ac:dyDescent="0.2">
      <c r="A50" s="142">
        <v>5.16</v>
      </c>
      <c r="B50" s="126" t="s">
        <v>96</v>
      </c>
      <c r="C50" s="79">
        <v>10</v>
      </c>
      <c r="D50" s="121" t="s">
        <v>6</v>
      </c>
      <c r="E50" s="70">
        <v>1514.74</v>
      </c>
      <c r="F50" s="107">
        <f t="shared" si="4"/>
        <v>15147.4</v>
      </c>
      <c r="G50" s="29">
        <f t="shared" si="0"/>
        <v>15147.4</v>
      </c>
    </row>
    <row r="51" spans="1:7" ht="25.5" x14ac:dyDescent="0.2">
      <c r="A51" s="142">
        <v>5.17</v>
      </c>
      <c r="B51" s="126" t="s">
        <v>97</v>
      </c>
      <c r="C51" s="79">
        <v>5</v>
      </c>
      <c r="D51" s="121" t="s">
        <v>6</v>
      </c>
      <c r="E51" s="70">
        <v>2054.4499999999998</v>
      </c>
      <c r="F51" s="107">
        <f t="shared" si="4"/>
        <v>10272.25</v>
      </c>
      <c r="G51" s="29">
        <f t="shared" si="0"/>
        <v>10272.25</v>
      </c>
    </row>
    <row r="52" spans="1:7" ht="25.5" x14ac:dyDescent="0.2">
      <c r="A52" s="142">
        <v>5.18</v>
      </c>
      <c r="B52" s="126" t="s">
        <v>98</v>
      </c>
      <c r="C52" s="79">
        <v>8</v>
      </c>
      <c r="D52" s="121" t="s">
        <v>6</v>
      </c>
      <c r="E52" s="70">
        <v>1449.38</v>
      </c>
      <c r="F52" s="107">
        <f t="shared" si="4"/>
        <v>11595.04</v>
      </c>
      <c r="G52" s="29">
        <f t="shared" si="0"/>
        <v>11595.04</v>
      </c>
    </row>
    <row r="53" spans="1:7" x14ac:dyDescent="0.2">
      <c r="A53" s="144">
        <v>5.19</v>
      </c>
      <c r="B53" s="101" t="s">
        <v>57</v>
      </c>
      <c r="C53" s="99">
        <v>83</v>
      </c>
      <c r="D53" s="121" t="s">
        <v>6</v>
      </c>
      <c r="E53" s="76">
        <v>1384.48</v>
      </c>
      <c r="F53" s="107">
        <f t="shared" ref="F53:F54" si="5">ROUND(C53*E53,2)</f>
        <v>114911.84</v>
      </c>
      <c r="G53" s="29">
        <f t="shared" si="0"/>
        <v>114911.84</v>
      </c>
    </row>
    <row r="54" spans="1:7" x14ac:dyDescent="0.2">
      <c r="A54" s="144">
        <v>5.2</v>
      </c>
      <c r="B54" s="101" t="s">
        <v>56</v>
      </c>
      <c r="C54" s="99">
        <v>16</v>
      </c>
      <c r="D54" s="121" t="s">
        <v>6</v>
      </c>
      <c r="E54" s="76">
        <v>1566.25</v>
      </c>
      <c r="F54" s="107">
        <f t="shared" si="5"/>
        <v>25060</v>
      </c>
      <c r="G54" s="29">
        <f t="shared" si="0"/>
        <v>25060</v>
      </c>
    </row>
    <row r="55" spans="1:7" x14ac:dyDescent="0.2">
      <c r="A55" s="144">
        <v>5.21</v>
      </c>
      <c r="B55" s="102" t="s">
        <v>68</v>
      </c>
      <c r="C55" s="99">
        <v>57</v>
      </c>
      <c r="D55" s="121" t="s">
        <v>6</v>
      </c>
      <c r="E55" s="131">
        <v>550</v>
      </c>
      <c r="F55" s="107">
        <f>ROUND(C55*E55,2)</f>
        <v>31350</v>
      </c>
      <c r="G55" s="29">
        <f t="shared" si="0"/>
        <v>31350</v>
      </c>
    </row>
    <row r="56" spans="1:7" x14ac:dyDescent="0.2">
      <c r="A56" s="142"/>
      <c r="B56" s="126"/>
      <c r="C56" s="79"/>
      <c r="D56" s="121"/>
      <c r="E56" s="70"/>
      <c r="F56" s="107"/>
      <c r="G56" s="29">
        <f t="shared" si="0"/>
        <v>0</v>
      </c>
    </row>
    <row r="57" spans="1:7" x14ac:dyDescent="0.2">
      <c r="A57" s="142"/>
      <c r="B57" s="126"/>
      <c r="C57" s="79"/>
      <c r="D57" s="80"/>
      <c r="E57" s="70"/>
      <c r="F57" s="107"/>
      <c r="G57" s="29">
        <f t="shared" si="0"/>
        <v>0</v>
      </c>
    </row>
    <row r="58" spans="1:7" x14ac:dyDescent="0.2">
      <c r="A58" s="145">
        <v>6</v>
      </c>
      <c r="B58" s="146" t="s">
        <v>48</v>
      </c>
      <c r="C58" s="75"/>
      <c r="D58" s="147"/>
      <c r="E58" s="75"/>
      <c r="F58" s="75"/>
      <c r="G58" s="29">
        <f t="shared" si="0"/>
        <v>0</v>
      </c>
    </row>
    <row r="59" spans="1:7" ht="51" x14ac:dyDescent="0.2">
      <c r="A59" s="148">
        <v>6.1</v>
      </c>
      <c r="B59" s="125" t="s">
        <v>104</v>
      </c>
      <c r="C59" s="149">
        <v>1</v>
      </c>
      <c r="D59" s="150" t="s">
        <v>6</v>
      </c>
      <c r="E59" s="115">
        <v>46696.74</v>
      </c>
      <c r="F59" s="149">
        <f>ROUND(C59*E59,2)</f>
        <v>46696.74</v>
      </c>
      <c r="G59" s="29">
        <f t="shared" si="0"/>
        <v>46696.74</v>
      </c>
    </row>
    <row r="60" spans="1:7" ht="51" x14ac:dyDescent="0.2">
      <c r="A60" s="148">
        <v>6.2</v>
      </c>
      <c r="B60" s="125" t="s">
        <v>101</v>
      </c>
      <c r="C60" s="149">
        <v>1</v>
      </c>
      <c r="D60" s="150" t="s">
        <v>6</v>
      </c>
      <c r="E60" s="115">
        <v>34444.57</v>
      </c>
      <c r="F60" s="149">
        <f t="shared" ref="F60:F61" si="6">ROUND(C60*E60,2)</f>
        <v>34444.57</v>
      </c>
      <c r="G60" s="29">
        <f t="shared" si="0"/>
        <v>34444.57</v>
      </c>
    </row>
    <row r="61" spans="1:7" ht="51" x14ac:dyDescent="0.2">
      <c r="A61" s="148">
        <v>6.3</v>
      </c>
      <c r="B61" s="125" t="s">
        <v>102</v>
      </c>
      <c r="C61" s="149">
        <v>5</v>
      </c>
      <c r="D61" s="150" t="s">
        <v>6</v>
      </c>
      <c r="E61" s="115">
        <v>27844.6</v>
      </c>
      <c r="F61" s="149">
        <f t="shared" si="6"/>
        <v>139223</v>
      </c>
      <c r="G61" s="29">
        <f t="shared" si="0"/>
        <v>139223</v>
      </c>
    </row>
    <row r="62" spans="1:7" ht="25.5" x14ac:dyDescent="0.2">
      <c r="A62" s="148">
        <v>6.4</v>
      </c>
      <c r="B62" s="126" t="s">
        <v>58</v>
      </c>
      <c r="C62" s="149">
        <v>7</v>
      </c>
      <c r="D62" s="150" t="s">
        <v>6</v>
      </c>
      <c r="E62" s="188">
        <v>3885</v>
      </c>
      <c r="F62" s="149">
        <f>ROUND(C62*E62,2)</f>
        <v>27195</v>
      </c>
      <c r="G62" s="29">
        <f t="shared" si="0"/>
        <v>27195</v>
      </c>
    </row>
    <row r="63" spans="1:7" x14ac:dyDescent="0.2">
      <c r="A63" s="142"/>
      <c r="B63" s="119"/>
      <c r="C63" s="79"/>
      <c r="D63" s="80"/>
      <c r="E63" s="70"/>
      <c r="F63" s="107">
        <f t="shared" si="3"/>
        <v>0</v>
      </c>
      <c r="G63" s="29">
        <f t="shared" si="0"/>
        <v>0</v>
      </c>
    </row>
    <row r="64" spans="1:7" x14ac:dyDescent="0.2">
      <c r="A64" s="132">
        <v>7</v>
      </c>
      <c r="B64" s="127" t="s">
        <v>67</v>
      </c>
      <c r="C64" s="71"/>
      <c r="D64" s="151"/>
      <c r="E64" s="71"/>
      <c r="F64" s="115">
        <f>+ROUND(C64*E64,2)</f>
        <v>0</v>
      </c>
      <c r="G64" s="29">
        <f t="shared" si="0"/>
        <v>0</v>
      </c>
    </row>
    <row r="65" spans="1:7" x14ac:dyDescent="0.2">
      <c r="A65" s="152">
        <v>7.1</v>
      </c>
      <c r="B65" s="102" t="s">
        <v>34</v>
      </c>
      <c r="C65" s="71">
        <v>290</v>
      </c>
      <c r="D65" s="153" t="s">
        <v>6</v>
      </c>
      <c r="E65" s="71">
        <v>193.36</v>
      </c>
      <c r="F65" s="115">
        <f t="shared" ref="F65:F78" si="7">+ROUND(C65*E65,2)</f>
        <v>56074.400000000001</v>
      </c>
      <c r="G65" s="29">
        <f t="shared" si="0"/>
        <v>56074.400000000001</v>
      </c>
    </row>
    <row r="66" spans="1:7" ht="25.5" x14ac:dyDescent="0.2">
      <c r="A66" s="152">
        <v>7.2</v>
      </c>
      <c r="B66" s="154" t="s">
        <v>35</v>
      </c>
      <c r="C66" s="87">
        <v>1740</v>
      </c>
      <c r="D66" s="189" t="s">
        <v>5</v>
      </c>
      <c r="E66" s="87">
        <v>32.1</v>
      </c>
      <c r="F66" s="190">
        <f t="shared" si="7"/>
        <v>55854</v>
      </c>
      <c r="G66" s="29">
        <f t="shared" si="0"/>
        <v>55854</v>
      </c>
    </row>
    <row r="67" spans="1:7" x14ac:dyDescent="0.2">
      <c r="A67" s="152">
        <v>7.3</v>
      </c>
      <c r="B67" s="154" t="s">
        <v>36</v>
      </c>
      <c r="C67" s="87">
        <v>290</v>
      </c>
      <c r="D67" s="189" t="s">
        <v>6</v>
      </c>
      <c r="E67" s="87">
        <v>53.1</v>
      </c>
      <c r="F67" s="190">
        <f t="shared" si="7"/>
        <v>15399</v>
      </c>
      <c r="G67" s="29">
        <f t="shared" si="0"/>
        <v>15399</v>
      </c>
    </row>
    <row r="68" spans="1:7" x14ac:dyDescent="0.2">
      <c r="A68" s="152">
        <v>7.4</v>
      </c>
      <c r="B68" s="154" t="s">
        <v>37</v>
      </c>
      <c r="C68" s="87">
        <v>290</v>
      </c>
      <c r="D68" s="189" t="s">
        <v>6</v>
      </c>
      <c r="E68" s="87">
        <v>53.1</v>
      </c>
      <c r="F68" s="190">
        <f t="shared" si="7"/>
        <v>15399</v>
      </c>
      <c r="G68" s="29">
        <f t="shared" si="0"/>
        <v>15399</v>
      </c>
    </row>
    <row r="69" spans="1:7" x14ac:dyDescent="0.2">
      <c r="A69" s="152">
        <v>7.5</v>
      </c>
      <c r="B69" s="155" t="s">
        <v>38</v>
      </c>
      <c r="C69" s="87">
        <v>290</v>
      </c>
      <c r="D69" s="189" t="s">
        <v>6</v>
      </c>
      <c r="E69" s="87">
        <v>256</v>
      </c>
      <c r="F69" s="190">
        <f t="shared" si="7"/>
        <v>74240</v>
      </c>
      <c r="G69" s="29">
        <f t="shared" si="0"/>
        <v>74240</v>
      </c>
    </row>
    <row r="70" spans="1:7" x14ac:dyDescent="0.2">
      <c r="A70" s="152">
        <v>7.6</v>
      </c>
      <c r="B70" s="155" t="s">
        <v>39</v>
      </c>
      <c r="C70" s="87">
        <v>290</v>
      </c>
      <c r="D70" s="189" t="s">
        <v>6</v>
      </c>
      <c r="E70" s="87">
        <v>386</v>
      </c>
      <c r="F70" s="190">
        <f t="shared" si="7"/>
        <v>111940</v>
      </c>
      <c r="G70" s="29">
        <f t="shared" si="0"/>
        <v>111940</v>
      </c>
    </row>
    <row r="71" spans="1:7" x14ac:dyDescent="0.2">
      <c r="A71" s="152">
        <v>7.7</v>
      </c>
      <c r="B71" s="155" t="s">
        <v>40</v>
      </c>
      <c r="C71" s="87">
        <v>290</v>
      </c>
      <c r="D71" s="189" t="s">
        <v>6</v>
      </c>
      <c r="E71" s="87">
        <v>1850</v>
      </c>
      <c r="F71" s="190">
        <f t="shared" si="7"/>
        <v>536500</v>
      </c>
      <c r="G71" s="29">
        <f t="shared" si="0"/>
        <v>536500</v>
      </c>
    </row>
    <row r="72" spans="1:7" ht="25.5" x14ac:dyDescent="0.2">
      <c r="A72" s="152">
        <v>7.8</v>
      </c>
      <c r="B72" s="155" t="s">
        <v>79</v>
      </c>
      <c r="C72" s="87">
        <v>290</v>
      </c>
      <c r="D72" s="189" t="s">
        <v>5</v>
      </c>
      <c r="E72" s="87">
        <v>45.1</v>
      </c>
      <c r="F72" s="190">
        <f t="shared" si="7"/>
        <v>13079</v>
      </c>
      <c r="G72" s="29">
        <f t="shared" si="0"/>
        <v>13079</v>
      </c>
    </row>
    <row r="73" spans="1:7" x14ac:dyDescent="0.2">
      <c r="A73" s="152">
        <v>7.9</v>
      </c>
      <c r="B73" s="155" t="s">
        <v>41</v>
      </c>
      <c r="C73" s="87">
        <v>290</v>
      </c>
      <c r="D73" s="189" t="s">
        <v>6</v>
      </c>
      <c r="E73" s="87">
        <v>200</v>
      </c>
      <c r="F73" s="190">
        <f t="shared" si="7"/>
        <v>58000</v>
      </c>
      <c r="G73" s="29">
        <f t="shared" si="0"/>
        <v>58000</v>
      </c>
    </row>
    <row r="74" spans="1:7" x14ac:dyDescent="0.2">
      <c r="A74" s="156">
        <v>7.1</v>
      </c>
      <c r="B74" s="155" t="s">
        <v>42</v>
      </c>
      <c r="C74" s="87">
        <v>290</v>
      </c>
      <c r="D74" s="189" t="s">
        <v>6</v>
      </c>
      <c r="E74" s="87">
        <v>15</v>
      </c>
      <c r="F74" s="190">
        <f t="shared" si="7"/>
        <v>4350</v>
      </c>
      <c r="G74" s="29">
        <f t="shared" si="0"/>
        <v>4350</v>
      </c>
    </row>
    <row r="75" spans="1:7" x14ac:dyDescent="0.2">
      <c r="A75" s="156">
        <v>7.11</v>
      </c>
      <c r="B75" s="130" t="s">
        <v>43</v>
      </c>
      <c r="C75" s="71">
        <v>290</v>
      </c>
      <c r="D75" s="150" t="s">
        <v>6</v>
      </c>
      <c r="E75" s="71">
        <v>6.09</v>
      </c>
      <c r="F75" s="115">
        <f t="shared" si="7"/>
        <v>1766.1</v>
      </c>
      <c r="G75" s="29">
        <f t="shared" si="0"/>
        <v>1766.1</v>
      </c>
    </row>
    <row r="76" spans="1:7" x14ac:dyDescent="0.2">
      <c r="A76" s="156">
        <v>7.12</v>
      </c>
      <c r="B76" s="130" t="s">
        <v>44</v>
      </c>
      <c r="C76" s="71">
        <v>574.20000000000005</v>
      </c>
      <c r="D76" s="150" t="s">
        <v>9</v>
      </c>
      <c r="E76" s="71">
        <v>528</v>
      </c>
      <c r="F76" s="115">
        <f t="shared" si="7"/>
        <v>303177.59999999998</v>
      </c>
      <c r="G76" s="29">
        <f t="shared" si="0"/>
        <v>303177.60000000003</v>
      </c>
    </row>
    <row r="77" spans="1:7" x14ac:dyDescent="0.2">
      <c r="A77" s="232">
        <v>7.13</v>
      </c>
      <c r="B77" s="233" t="s">
        <v>45</v>
      </c>
      <c r="C77" s="234">
        <v>290</v>
      </c>
      <c r="D77" s="235" t="s">
        <v>6</v>
      </c>
      <c r="E77" s="234">
        <v>300</v>
      </c>
      <c r="F77" s="236">
        <f t="shared" si="7"/>
        <v>87000</v>
      </c>
      <c r="G77" s="29">
        <f t="shared" si="0"/>
        <v>87000</v>
      </c>
    </row>
    <row r="78" spans="1:7" x14ac:dyDescent="0.2">
      <c r="A78" s="237"/>
      <c r="B78" s="238"/>
      <c r="C78" s="239"/>
      <c r="D78" s="240"/>
      <c r="E78" s="239"/>
      <c r="F78" s="241">
        <f t="shared" si="7"/>
        <v>0</v>
      </c>
      <c r="G78" s="29">
        <f t="shared" ref="G78:G141" si="8">+E78*C78</f>
        <v>0</v>
      </c>
    </row>
    <row r="79" spans="1:7" x14ac:dyDescent="0.2">
      <c r="A79" s="133">
        <v>8</v>
      </c>
      <c r="B79" s="134" t="s">
        <v>78</v>
      </c>
      <c r="C79" s="135"/>
      <c r="D79" s="136"/>
      <c r="E79" s="72"/>
      <c r="F79" s="107">
        <f>ROUND(C79*E79,2)</f>
        <v>0</v>
      </c>
      <c r="G79" s="29">
        <f t="shared" si="8"/>
        <v>0</v>
      </c>
    </row>
    <row r="80" spans="1:7" x14ac:dyDescent="0.2">
      <c r="A80" s="137">
        <v>8.1</v>
      </c>
      <c r="B80" s="119" t="s">
        <v>18</v>
      </c>
      <c r="C80" s="138">
        <v>326.3</v>
      </c>
      <c r="D80" s="136" t="s">
        <v>5</v>
      </c>
      <c r="E80" s="73">
        <v>10.01</v>
      </c>
      <c r="F80" s="107">
        <f t="shared" ref="F80:F94" si="9">ROUND(C80*E80,2)</f>
        <v>3266.26</v>
      </c>
      <c r="G80" s="29">
        <f t="shared" si="8"/>
        <v>3266.2629999999999</v>
      </c>
    </row>
    <row r="81" spans="1:7" x14ac:dyDescent="0.2">
      <c r="A81" s="137">
        <v>8.1999999999999993</v>
      </c>
      <c r="B81" s="119" t="s">
        <v>19</v>
      </c>
      <c r="C81" s="138">
        <v>3428.41</v>
      </c>
      <c r="D81" s="136" t="s">
        <v>5</v>
      </c>
      <c r="E81" s="73">
        <v>7.64</v>
      </c>
      <c r="F81" s="107">
        <f t="shared" si="9"/>
        <v>26193.05</v>
      </c>
      <c r="G81" s="29">
        <f t="shared" si="8"/>
        <v>26193.052399999997</v>
      </c>
    </row>
    <row r="82" spans="1:7" x14ac:dyDescent="0.2">
      <c r="A82" s="137"/>
      <c r="B82" s="119"/>
      <c r="C82" s="138"/>
      <c r="D82" s="136"/>
      <c r="E82" s="73"/>
      <c r="F82" s="107"/>
      <c r="G82" s="29">
        <f t="shared" si="8"/>
        <v>0</v>
      </c>
    </row>
    <row r="83" spans="1:7" x14ac:dyDescent="0.2">
      <c r="A83" s="133">
        <v>9</v>
      </c>
      <c r="B83" s="134" t="s">
        <v>80</v>
      </c>
      <c r="C83" s="135"/>
      <c r="D83" s="136"/>
      <c r="E83" s="73"/>
      <c r="F83" s="107"/>
      <c r="G83" s="29">
        <f t="shared" si="8"/>
        <v>0</v>
      </c>
    </row>
    <row r="84" spans="1:7" x14ac:dyDescent="0.2">
      <c r="A84" s="137">
        <v>9.1</v>
      </c>
      <c r="B84" s="101" t="s">
        <v>99</v>
      </c>
      <c r="C84" s="138">
        <v>1</v>
      </c>
      <c r="D84" s="159" t="s">
        <v>6</v>
      </c>
      <c r="E84" s="89">
        <v>152242.64000000001</v>
      </c>
      <c r="F84" s="107">
        <f>ROUND(C84*E84,2)</f>
        <v>152242.64000000001</v>
      </c>
      <c r="G84" s="29">
        <f t="shared" si="8"/>
        <v>152242.64000000001</v>
      </c>
    </row>
    <row r="85" spans="1:7" x14ac:dyDescent="0.2">
      <c r="A85" s="137"/>
      <c r="B85" s="157"/>
      <c r="C85" s="158"/>
      <c r="D85" s="159"/>
      <c r="E85" s="88"/>
      <c r="F85" s="107"/>
      <c r="G85" s="29">
        <f t="shared" si="8"/>
        <v>0</v>
      </c>
    </row>
    <row r="86" spans="1:7" x14ac:dyDescent="0.2">
      <c r="A86" s="133">
        <v>10</v>
      </c>
      <c r="B86" s="78" t="s">
        <v>77</v>
      </c>
      <c r="C86" s="138"/>
      <c r="D86" s="136"/>
      <c r="E86" s="73"/>
      <c r="F86" s="107"/>
      <c r="G86" s="29">
        <f t="shared" si="8"/>
        <v>0</v>
      </c>
    </row>
    <row r="87" spans="1:7" x14ac:dyDescent="0.2">
      <c r="A87" s="137">
        <v>10.1</v>
      </c>
      <c r="B87" s="119" t="s">
        <v>73</v>
      </c>
      <c r="C87" s="138">
        <v>2.57</v>
      </c>
      <c r="D87" s="136" t="s">
        <v>9</v>
      </c>
      <c r="E87" s="73">
        <v>798.55</v>
      </c>
      <c r="F87" s="107">
        <f>ROUND(C87*E87,2)</f>
        <v>2052.27</v>
      </c>
      <c r="G87" s="29">
        <f t="shared" si="8"/>
        <v>2052.2734999999998</v>
      </c>
    </row>
    <row r="88" spans="1:7" x14ac:dyDescent="0.2">
      <c r="A88" s="137">
        <v>10.199999999999999</v>
      </c>
      <c r="B88" s="119" t="s">
        <v>74</v>
      </c>
      <c r="C88" s="138">
        <v>3.21</v>
      </c>
      <c r="D88" s="136" t="s">
        <v>9</v>
      </c>
      <c r="E88" s="73">
        <v>798.55</v>
      </c>
      <c r="F88" s="107">
        <f t="shared" ref="F88:F89" si="10">ROUND(C88*E88,2)</f>
        <v>2563.35</v>
      </c>
      <c r="G88" s="29">
        <f t="shared" si="8"/>
        <v>2563.3454999999999</v>
      </c>
    </row>
    <row r="89" spans="1:7" x14ac:dyDescent="0.2">
      <c r="A89" s="137">
        <v>10.3</v>
      </c>
      <c r="B89" s="119" t="s">
        <v>75</v>
      </c>
      <c r="C89" s="138">
        <v>7.22</v>
      </c>
      <c r="D89" s="136" t="s">
        <v>9</v>
      </c>
      <c r="E89" s="73">
        <v>210</v>
      </c>
      <c r="F89" s="107">
        <f t="shared" si="10"/>
        <v>1516.2</v>
      </c>
      <c r="G89" s="29">
        <f t="shared" si="8"/>
        <v>1516.2</v>
      </c>
    </row>
    <row r="90" spans="1:7" x14ac:dyDescent="0.2">
      <c r="A90" s="137"/>
      <c r="B90" s="119"/>
      <c r="C90" s="138"/>
      <c r="D90" s="136"/>
      <c r="E90" s="73"/>
      <c r="F90" s="107"/>
      <c r="G90" s="29">
        <f t="shared" si="8"/>
        <v>0</v>
      </c>
    </row>
    <row r="91" spans="1:7" x14ac:dyDescent="0.2">
      <c r="A91" s="133">
        <v>11</v>
      </c>
      <c r="B91" s="78" t="s">
        <v>76</v>
      </c>
      <c r="C91" s="138"/>
      <c r="D91" s="136"/>
      <c r="E91" s="73"/>
      <c r="F91" s="107"/>
      <c r="G91" s="29">
        <f t="shared" si="8"/>
        <v>0</v>
      </c>
    </row>
    <row r="92" spans="1:7" x14ac:dyDescent="0.2">
      <c r="A92" s="137">
        <v>11.1</v>
      </c>
      <c r="B92" s="119" t="s">
        <v>73</v>
      </c>
      <c r="C92" s="138">
        <v>25.68</v>
      </c>
      <c r="D92" s="136" t="s">
        <v>10</v>
      </c>
      <c r="E92" s="73">
        <v>808.65</v>
      </c>
      <c r="F92" s="107">
        <f>ROUND(C92*E92,2)</f>
        <v>20766.13</v>
      </c>
      <c r="G92" s="29">
        <f t="shared" si="8"/>
        <v>20766.131999999998</v>
      </c>
    </row>
    <row r="93" spans="1:7" x14ac:dyDescent="0.2">
      <c r="A93" s="142">
        <v>11.2</v>
      </c>
      <c r="B93" s="160" t="s">
        <v>74</v>
      </c>
      <c r="C93" s="74">
        <v>32.1</v>
      </c>
      <c r="D93" s="147" t="s">
        <v>5</v>
      </c>
      <c r="E93" s="74">
        <v>862.85</v>
      </c>
      <c r="F93" s="107">
        <f>ROUND(C93*E93,2)</f>
        <v>27697.49</v>
      </c>
      <c r="G93" s="29">
        <f t="shared" si="8"/>
        <v>27697.485000000001</v>
      </c>
    </row>
    <row r="94" spans="1:7" x14ac:dyDescent="0.2">
      <c r="A94" s="137"/>
      <c r="B94" s="119"/>
      <c r="C94" s="135"/>
      <c r="D94" s="136"/>
      <c r="E94" s="73"/>
      <c r="F94" s="107">
        <f t="shared" si="9"/>
        <v>0</v>
      </c>
      <c r="G94" s="29">
        <f t="shared" si="8"/>
        <v>0</v>
      </c>
    </row>
    <row r="95" spans="1:7" ht="38.25" x14ac:dyDescent="0.2">
      <c r="A95" s="161">
        <v>12</v>
      </c>
      <c r="B95" s="162" t="s">
        <v>46</v>
      </c>
      <c r="C95" s="163">
        <v>1</v>
      </c>
      <c r="D95" s="164" t="s">
        <v>6</v>
      </c>
      <c r="E95" s="89">
        <v>10000</v>
      </c>
      <c r="F95" s="149">
        <f>ROUND(C95*E95,2)</f>
        <v>10000</v>
      </c>
      <c r="G95" s="29">
        <f t="shared" si="8"/>
        <v>10000</v>
      </c>
    </row>
    <row r="96" spans="1:7" x14ac:dyDescent="0.2">
      <c r="A96" s="43"/>
      <c r="B96" s="44" t="s">
        <v>66</v>
      </c>
      <c r="C96" s="45"/>
      <c r="D96" s="45"/>
      <c r="E96" s="45"/>
      <c r="F96" s="46">
        <f>SUM(F13:F95)</f>
        <v>7009253.4000000013</v>
      </c>
      <c r="G96" s="29">
        <f t="shared" si="8"/>
        <v>0</v>
      </c>
    </row>
    <row r="97" spans="1:7" x14ac:dyDescent="0.2">
      <c r="A97" s="165"/>
      <c r="B97" s="166"/>
      <c r="C97" s="167"/>
      <c r="D97" s="168"/>
      <c r="E97" s="169"/>
      <c r="F97" s="170"/>
      <c r="G97" s="29">
        <f t="shared" si="8"/>
        <v>0</v>
      </c>
    </row>
    <row r="98" spans="1:7" x14ac:dyDescent="0.2">
      <c r="A98" s="171" t="s">
        <v>59</v>
      </c>
      <c r="B98" s="172" t="s">
        <v>11</v>
      </c>
      <c r="C98" s="173"/>
      <c r="D98" s="174"/>
      <c r="E98" s="175"/>
      <c r="F98" s="175">
        <f>C98*E98</f>
        <v>0</v>
      </c>
      <c r="G98" s="29">
        <f t="shared" si="8"/>
        <v>0</v>
      </c>
    </row>
    <row r="99" spans="1:7" ht="38.25" x14ac:dyDescent="0.2">
      <c r="A99" s="176">
        <v>1</v>
      </c>
      <c r="B99" s="177" t="s">
        <v>12</v>
      </c>
      <c r="C99" s="178">
        <v>7</v>
      </c>
      <c r="D99" s="179" t="s">
        <v>13</v>
      </c>
      <c r="E99" s="180">
        <v>40000</v>
      </c>
      <c r="F99" s="181">
        <f>ROUND((C99*E99),2)</f>
        <v>280000</v>
      </c>
      <c r="G99" s="29">
        <f t="shared" si="8"/>
        <v>280000</v>
      </c>
    </row>
    <row r="100" spans="1:7" x14ac:dyDescent="0.2">
      <c r="A100" s="176"/>
      <c r="B100" s="177"/>
      <c r="C100" s="178"/>
      <c r="D100" s="179"/>
      <c r="E100" s="180"/>
      <c r="F100" s="181"/>
      <c r="G100" s="29">
        <f t="shared" si="8"/>
        <v>0</v>
      </c>
    </row>
    <row r="101" spans="1:7" ht="63.75" x14ac:dyDescent="0.2">
      <c r="A101" s="182">
        <v>2</v>
      </c>
      <c r="B101" s="130" t="s">
        <v>14</v>
      </c>
      <c r="C101" s="183">
        <v>1</v>
      </c>
      <c r="D101" s="184" t="s">
        <v>6</v>
      </c>
      <c r="E101" s="185">
        <v>43500</v>
      </c>
      <c r="F101" s="181">
        <f>ROUND((C101*E101),2)</f>
        <v>43500</v>
      </c>
      <c r="G101" s="29">
        <f t="shared" si="8"/>
        <v>43500</v>
      </c>
    </row>
    <row r="102" spans="1:7" x14ac:dyDescent="0.2">
      <c r="A102" s="64"/>
      <c r="B102" s="65" t="s">
        <v>100</v>
      </c>
      <c r="C102" s="65"/>
      <c r="D102" s="65"/>
      <c r="E102" s="65"/>
      <c r="F102" s="46">
        <f>SUBTOTAL(9,F99:F101)</f>
        <v>323500</v>
      </c>
      <c r="G102" s="29">
        <f t="shared" si="8"/>
        <v>0</v>
      </c>
    </row>
    <row r="103" spans="1:7" x14ac:dyDescent="0.2">
      <c r="A103" s="27"/>
      <c r="B103" s="7"/>
      <c r="C103" s="1"/>
      <c r="D103" s="8"/>
      <c r="E103" s="9"/>
      <c r="F103" s="9"/>
      <c r="G103" s="29">
        <f t="shared" si="8"/>
        <v>0</v>
      </c>
    </row>
    <row r="104" spans="1:7" x14ac:dyDescent="0.2">
      <c r="A104" s="47"/>
      <c r="B104" s="48" t="s">
        <v>22</v>
      </c>
      <c r="C104" s="49"/>
      <c r="D104" s="50"/>
      <c r="E104" s="51"/>
      <c r="F104" s="52">
        <f>F96+F102</f>
        <v>7332753.4000000013</v>
      </c>
      <c r="G104" s="29">
        <f t="shared" si="8"/>
        <v>0</v>
      </c>
    </row>
    <row r="105" spans="1:7" x14ac:dyDescent="0.2">
      <c r="A105" s="27"/>
      <c r="B105" s="7"/>
      <c r="C105" s="1"/>
      <c r="D105" s="8"/>
      <c r="E105" s="9"/>
      <c r="F105" s="9"/>
      <c r="G105" s="29">
        <f t="shared" si="8"/>
        <v>0</v>
      </c>
    </row>
    <row r="106" spans="1:7" x14ac:dyDescent="0.2">
      <c r="A106" s="27"/>
      <c r="B106" s="196" t="s">
        <v>111</v>
      </c>
      <c r="C106" s="1"/>
      <c r="D106" s="8"/>
      <c r="E106" s="9"/>
      <c r="F106" s="9"/>
      <c r="G106" s="29">
        <f t="shared" si="8"/>
        <v>0</v>
      </c>
    </row>
    <row r="107" spans="1:7" x14ac:dyDescent="0.2">
      <c r="A107" s="27"/>
      <c r="B107" s="7"/>
      <c r="C107" s="1"/>
      <c r="D107" s="8"/>
      <c r="E107" s="9"/>
      <c r="F107" s="9"/>
      <c r="G107" s="29">
        <f t="shared" si="8"/>
        <v>0</v>
      </c>
    </row>
    <row r="108" spans="1:7" x14ac:dyDescent="0.2">
      <c r="A108" s="27"/>
      <c r="B108" s="7"/>
      <c r="C108" s="1"/>
      <c r="D108" s="8"/>
      <c r="E108" s="9"/>
      <c r="F108" s="9"/>
      <c r="G108" s="29">
        <f t="shared" si="8"/>
        <v>0</v>
      </c>
    </row>
    <row r="109" spans="1:7" x14ac:dyDescent="0.2">
      <c r="A109" s="27"/>
      <c r="B109" s="7" t="s">
        <v>113</v>
      </c>
      <c r="C109" s="1"/>
      <c r="D109" s="8"/>
      <c r="E109" s="9"/>
      <c r="F109" s="9"/>
      <c r="G109" s="29">
        <f t="shared" si="8"/>
        <v>0</v>
      </c>
    </row>
    <row r="110" spans="1:7" x14ac:dyDescent="0.2">
      <c r="A110" s="27"/>
      <c r="B110" s="7"/>
      <c r="C110" s="1"/>
      <c r="D110" s="8"/>
      <c r="E110" s="9"/>
      <c r="F110" s="9"/>
      <c r="G110" s="29">
        <f t="shared" si="8"/>
        <v>0</v>
      </c>
    </row>
    <row r="111" spans="1:7" x14ac:dyDescent="0.2">
      <c r="A111" s="77" t="s">
        <v>54</v>
      </c>
      <c r="B111" s="78" t="s">
        <v>105</v>
      </c>
      <c r="C111" s="79"/>
      <c r="D111" s="80"/>
      <c r="E111" s="81"/>
      <c r="F111" s="82"/>
      <c r="G111" s="29">
        <f t="shared" si="8"/>
        <v>0</v>
      </c>
    </row>
    <row r="112" spans="1:7" x14ac:dyDescent="0.2">
      <c r="A112" s="77"/>
      <c r="B112" s="78"/>
      <c r="C112" s="79"/>
      <c r="D112" s="80"/>
      <c r="E112" s="81"/>
      <c r="F112" s="82"/>
      <c r="G112" s="29">
        <f t="shared" si="8"/>
        <v>0</v>
      </c>
    </row>
    <row r="113" spans="1:10" x14ac:dyDescent="0.2">
      <c r="A113" s="100">
        <v>2</v>
      </c>
      <c r="B113" s="78" t="s">
        <v>8</v>
      </c>
      <c r="C113" s="79"/>
      <c r="D113" s="80"/>
      <c r="E113" s="83"/>
      <c r="F113" s="107">
        <f>ROUND(C113*E113,2)</f>
        <v>0</v>
      </c>
      <c r="G113" s="29">
        <f t="shared" si="8"/>
        <v>0</v>
      </c>
    </row>
    <row r="114" spans="1:10" x14ac:dyDescent="0.2">
      <c r="A114" s="100"/>
      <c r="B114" s="78"/>
      <c r="C114" s="79"/>
      <c r="D114" s="80"/>
      <c r="E114" s="83"/>
      <c r="F114" s="107"/>
      <c r="G114" s="29">
        <f t="shared" si="8"/>
        <v>0</v>
      </c>
    </row>
    <row r="115" spans="1:10" x14ac:dyDescent="0.2">
      <c r="A115" s="112">
        <v>2.1</v>
      </c>
      <c r="B115" s="113" t="s">
        <v>107</v>
      </c>
      <c r="C115" s="140"/>
      <c r="D115" s="114"/>
      <c r="E115" s="85"/>
      <c r="F115" s="115"/>
      <c r="G115" s="29">
        <f t="shared" si="8"/>
        <v>0</v>
      </c>
    </row>
    <row r="116" spans="1:10" x14ac:dyDescent="0.2">
      <c r="A116" s="116" t="s">
        <v>32</v>
      </c>
      <c r="B116" s="117" t="s">
        <v>64</v>
      </c>
      <c r="C116" s="139">
        <v>506.13</v>
      </c>
      <c r="D116" s="114" t="s">
        <v>9</v>
      </c>
      <c r="E116" s="106">
        <v>154.52000000000001</v>
      </c>
      <c r="F116" s="115">
        <f>+ROUND(C116*E116,2)</f>
        <v>78207.210000000006</v>
      </c>
      <c r="G116" s="29">
        <f t="shared" si="8"/>
        <v>78207.207600000009</v>
      </c>
    </row>
    <row r="117" spans="1:10" x14ac:dyDescent="0.2">
      <c r="A117" s="100"/>
      <c r="B117" s="119"/>
      <c r="C117" s="79"/>
      <c r="D117" s="80"/>
      <c r="E117" s="70"/>
      <c r="F117" s="107">
        <f t="shared" ref="F117:F119" si="11">ROUND(C117*E117,2)</f>
        <v>0</v>
      </c>
      <c r="G117" s="29">
        <f t="shared" si="8"/>
        <v>0</v>
      </c>
    </row>
    <row r="118" spans="1:10" x14ac:dyDescent="0.2">
      <c r="A118" s="100">
        <v>3</v>
      </c>
      <c r="B118" s="78" t="s">
        <v>17</v>
      </c>
      <c r="C118" s="79"/>
      <c r="D118" s="80"/>
      <c r="E118" s="70"/>
      <c r="F118" s="107">
        <f t="shared" si="11"/>
        <v>0</v>
      </c>
      <c r="G118" s="29">
        <f t="shared" si="8"/>
        <v>0</v>
      </c>
    </row>
    <row r="119" spans="1:10" ht="25.5" x14ac:dyDescent="0.2">
      <c r="A119" s="142">
        <v>3.1</v>
      </c>
      <c r="B119" s="126" t="s">
        <v>60</v>
      </c>
      <c r="C119" s="79">
        <v>27.5</v>
      </c>
      <c r="D119" s="121" t="s">
        <v>5</v>
      </c>
      <c r="E119" s="70">
        <v>790.67</v>
      </c>
      <c r="F119" s="107">
        <f t="shared" si="11"/>
        <v>21743.43</v>
      </c>
      <c r="G119" s="29">
        <f t="shared" si="8"/>
        <v>21743.424999999999</v>
      </c>
    </row>
    <row r="120" spans="1:10" x14ac:dyDescent="0.2">
      <c r="A120" s="100"/>
      <c r="B120" s="119"/>
      <c r="C120" s="79"/>
      <c r="D120" s="80"/>
      <c r="E120" s="70"/>
      <c r="F120" s="107"/>
      <c r="G120" s="29">
        <f t="shared" si="8"/>
        <v>0</v>
      </c>
      <c r="H120" s="29">
        <f>24.7*0.03</f>
        <v>0.74099999999999999</v>
      </c>
    </row>
    <row r="121" spans="1:10" x14ac:dyDescent="0.2">
      <c r="A121" s="100">
        <v>4</v>
      </c>
      <c r="B121" s="78" t="s">
        <v>20</v>
      </c>
      <c r="C121" s="79"/>
      <c r="D121" s="80"/>
      <c r="E121" s="70"/>
      <c r="F121" s="107">
        <f t="shared" ref="F121:F124" si="12">ROUND(C121*E121,2)</f>
        <v>0</v>
      </c>
      <c r="G121" s="29">
        <f t="shared" si="8"/>
        <v>0</v>
      </c>
      <c r="J121" s="29">
        <f>24.7+H120</f>
        <v>25.440999999999999</v>
      </c>
    </row>
    <row r="122" spans="1:10" x14ac:dyDescent="0.2">
      <c r="A122" s="186">
        <v>4.2</v>
      </c>
      <c r="B122" s="187" t="s">
        <v>62</v>
      </c>
      <c r="C122" s="143">
        <v>24.7</v>
      </c>
      <c r="D122" s="231" t="s">
        <v>5</v>
      </c>
      <c r="E122" s="92">
        <v>32.270000000000003</v>
      </c>
      <c r="F122" s="129">
        <f t="shared" si="12"/>
        <v>797.07</v>
      </c>
      <c r="G122" s="29">
        <f t="shared" si="8"/>
        <v>797.06900000000007</v>
      </c>
    </row>
    <row r="123" spans="1:10" x14ac:dyDescent="0.2">
      <c r="A123" s="225"/>
      <c r="B123" s="226"/>
      <c r="C123" s="227"/>
      <c r="D123" s="228"/>
      <c r="E123" s="229"/>
      <c r="F123" s="230">
        <f t="shared" si="12"/>
        <v>0</v>
      </c>
      <c r="G123" s="29">
        <f t="shared" si="8"/>
        <v>0</v>
      </c>
    </row>
    <row r="124" spans="1:10" x14ac:dyDescent="0.2">
      <c r="A124" s="100">
        <v>5</v>
      </c>
      <c r="B124" s="78" t="s">
        <v>21</v>
      </c>
      <c r="C124" s="79"/>
      <c r="D124" s="80"/>
      <c r="E124" s="70"/>
      <c r="F124" s="107">
        <f t="shared" si="12"/>
        <v>0</v>
      </c>
      <c r="G124" s="29">
        <f t="shared" si="8"/>
        <v>0</v>
      </c>
    </row>
    <row r="125" spans="1:10" ht="25.5" x14ac:dyDescent="0.2">
      <c r="A125" s="142">
        <v>5.5</v>
      </c>
      <c r="B125" s="126" t="s">
        <v>87</v>
      </c>
      <c r="C125" s="79">
        <v>1</v>
      </c>
      <c r="D125" s="121" t="s">
        <v>6</v>
      </c>
      <c r="E125" s="70">
        <v>2750.04</v>
      </c>
      <c r="F125" s="107">
        <f t="shared" ref="F125:F130" si="13">ROUND(C125*E125,2)</f>
        <v>2750.04</v>
      </c>
      <c r="G125" s="29">
        <f t="shared" si="8"/>
        <v>2750.04</v>
      </c>
    </row>
    <row r="126" spans="1:10" ht="25.5" x14ac:dyDescent="0.2">
      <c r="A126" s="144">
        <v>5.0999999999999996</v>
      </c>
      <c r="B126" s="126" t="s">
        <v>81</v>
      </c>
      <c r="C126" s="79">
        <v>2</v>
      </c>
      <c r="D126" s="121" t="s">
        <v>6</v>
      </c>
      <c r="E126" s="70">
        <v>1644.54</v>
      </c>
      <c r="F126" s="107">
        <f t="shared" si="13"/>
        <v>3289.08</v>
      </c>
      <c r="G126" s="29">
        <f t="shared" si="8"/>
        <v>3289.08</v>
      </c>
    </row>
    <row r="127" spans="1:10" ht="25.5" x14ac:dyDescent="0.2">
      <c r="A127" s="142">
        <v>5.16</v>
      </c>
      <c r="B127" s="126" t="s">
        <v>96</v>
      </c>
      <c r="C127" s="79">
        <v>8</v>
      </c>
      <c r="D127" s="121" t="s">
        <v>6</v>
      </c>
      <c r="E127" s="70">
        <v>1514.74</v>
      </c>
      <c r="F127" s="107">
        <f t="shared" si="13"/>
        <v>12117.92</v>
      </c>
      <c r="G127" s="29">
        <f t="shared" si="8"/>
        <v>12117.92</v>
      </c>
    </row>
    <row r="128" spans="1:10" ht="25.5" x14ac:dyDescent="0.2">
      <c r="A128" s="142">
        <v>5.18</v>
      </c>
      <c r="B128" s="126" t="s">
        <v>98</v>
      </c>
      <c r="C128" s="79">
        <v>4</v>
      </c>
      <c r="D128" s="121" t="s">
        <v>6</v>
      </c>
      <c r="E128" s="70">
        <v>1449.38</v>
      </c>
      <c r="F128" s="107">
        <f t="shared" si="13"/>
        <v>5797.52</v>
      </c>
      <c r="G128" s="29">
        <f t="shared" si="8"/>
        <v>5797.52</v>
      </c>
    </row>
    <row r="129" spans="1:9" x14ac:dyDescent="0.2">
      <c r="A129" s="144">
        <v>5.19</v>
      </c>
      <c r="B129" s="101" t="s">
        <v>57</v>
      </c>
      <c r="C129" s="99">
        <v>33</v>
      </c>
      <c r="D129" s="121" t="s">
        <v>6</v>
      </c>
      <c r="E129" s="76">
        <v>1384.48</v>
      </c>
      <c r="F129" s="107">
        <f t="shared" si="13"/>
        <v>45687.839999999997</v>
      </c>
      <c r="G129" s="29">
        <f t="shared" si="8"/>
        <v>45687.840000000004</v>
      </c>
    </row>
    <row r="130" spans="1:9" x14ac:dyDescent="0.2">
      <c r="A130" s="144">
        <v>5.2</v>
      </c>
      <c r="B130" s="101" t="s">
        <v>56</v>
      </c>
      <c r="C130" s="99">
        <v>2</v>
      </c>
      <c r="D130" s="121" t="s">
        <v>6</v>
      </c>
      <c r="E130" s="76">
        <v>1566.25</v>
      </c>
      <c r="F130" s="107">
        <f t="shared" si="13"/>
        <v>3132.5</v>
      </c>
      <c r="G130" s="29">
        <f t="shared" si="8"/>
        <v>3132.5</v>
      </c>
    </row>
    <row r="131" spans="1:9" x14ac:dyDescent="0.2">
      <c r="A131" s="142"/>
      <c r="B131" s="126"/>
      <c r="C131" s="79"/>
      <c r="D131" s="121"/>
      <c r="E131" s="70"/>
      <c r="F131" s="107"/>
      <c r="G131" s="29">
        <f t="shared" si="8"/>
        <v>0</v>
      </c>
    </row>
    <row r="132" spans="1:9" x14ac:dyDescent="0.2">
      <c r="A132" s="142"/>
      <c r="B132" s="126"/>
      <c r="C132" s="79"/>
      <c r="D132" s="80"/>
      <c r="E132" s="70"/>
      <c r="F132" s="107"/>
      <c r="G132" s="29">
        <f t="shared" si="8"/>
        <v>0</v>
      </c>
    </row>
    <row r="133" spans="1:9" x14ac:dyDescent="0.2">
      <c r="A133" s="132">
        <v>7</v>
      </c>
      <c r="B133" s="127" t="s">
        <v>67</v>
      </c>
      <c r="C133" s="71"/>
      <c r="D133" s="151"/>
      <c r="E133" s="71"/>
      <c r="F133" s="115">
        <f>+ROUND(C133*E133,2)</f>
        <v>0</v>
      </c>
      <c r="G133" s="29">
        <f t="shared" si="8"/>
        <v>0</v>
      </c>
    </row>
    <row r="134" spans="1:9" x14ac:dyDescent="0.2">
      <c r="A134" s="152">
        <v>7.1</v>
      </c>
      <c r="B134" s="102" t="s">
        <v>34</v>
      </c>
      <c r="C134" s="71">
        <v>116</v>
      </c>
      <c r="D134" s="153" t="s">
        <v>6</v>
      </c>
      <c r="E134" s="71">
        <v>193.36</v>
      </c>
      <c r="F134" s="115">
        <f t="shared" ref="F134:F146" si="14">+ROUND(C134*E134,2)</f>
        <v>22429.759999999998</v>
      </c>
      <c r="G134" s="29">
        <f t="shared" si="8"/>
        <v>22429.760000000002</v>
      </c>
    </row>
    <row r="135" spans="1:9" ht="25.5" x14ac:dyDescent="0.2">
      <c r="A135" s="152">
        <v>7.2</v>
      </c>
      <c r="B135" s="154" t="s">
        <v>35</v>
      </c>
      <c r="C135" s="87">
        <v>696</v>
      </c>
      <c r="D135" s="189" t="s">
        <v>5</v>
      </c>
      <c r="E135" s="87">
        <v>32.1</v>
      </c>
      <c r="F135" s="190">
        <f t="shared" si="14"/>
        <v>22341.599999999999</v>
      </c>
      <c r="G135" s="29">
        <f t="shared" si="8"/>
        <v>22341.600000000002</v>
      </c>
    </row>
    <row r="136" spans="1:9" x14ac:dyDescent="0.2">
      <c r="A136" s="152">
        <v>7.3</v>
      </c>
      <c r="B136" s="154" t="s">
        <v>36</v>
      </c>
      <c r="C136" s="87">
        <v>116</v>
      </c>
      <c r="D136" s="189" t="s">
        <v>6</v>
      </c>
      <c r="E136" s="87">
        <v>53.1</v>
      </c>
      <c r="F136" s="190">
        <f t="shared" si="14"/>
        <v>6159.6</v>
      </c>
      <c r="G136" s="29">
        <f t="shared" si="8"/>
        <v>6159.6</v>
      </c>
    </row>
    <row r="137" spans="1:9" x14ac:dyDescent="0.2">
      <c r="A137" s="152">
        <v>7.4</v>
      </c>
      <c r="B137" s="154" t="s">
        <v>37</v>
      </c>
      <c r="C137" s="87">
        <v>116</v>
      </c>
      <c r="D137" s="189" t="s">
        <v>6</v>
      </c>
      <c r="E137" s="87">
        <v>53.1</v>
      </c>
      <c r="F137" s="190">
        <f t="shared" si="14"/>
        <v>6159.6</v>
      </c>
      <c r="G137" s="29">
        <f t="shared" si="8"/>
        <v>6159.6</v>
      </c>
    </row>
    <row r="138" spans="1:9" x14ac:dyDescent="0.2">
      <c r="A138" s="152">
        <v>7.5</v>
      </c>
      <c r="B138" s="155" t="s">
        <v>38</v>
      </c>
      <c r="C138" s="87">
        <v>116</v>
      </c>
      <c r="D138" s="189" t="s">
        <v>6</v>
      </c>
      <c r="E138" s="87">
        <v>256</v>
      </c>
      <c r="F138" s="190">
        <f t="shared" si="14"/>
        <v>29696</v>
      </c>
      <c r="G138" s="29">
        <f t="shared" si="8"/>
        <v>29696</v>
      </c>
    </row>
    <row r="139" spans="1:9" x14ac:dyDescent="0.2">
      <c r="A139" s="152">
        <v>7.6</v>
      </c>
      <c r="B139" s="155" t="s">
        <v>39</v>
      </c>
      <c r="C139" s="87">
        <v>116</v>
      </c>
      <c r="D139" s="189" t="s">
        <v>6</v>
      </c>
      <c r="E139" s="87">
        <v>386</v>
      </c>
      <c r="F139" s="190">
        <f t="shared" si="14"/>
        <v>44776</v>
      </c>
      <c r="G139" s="29">
        <f t="shared" si="8"/>
        <v>44776</v>
      </c>
    </row>
    <row r="140" spans="1:9" x14ac:dyDescent="0.2">
      <c r="A140" s="152">
        <v>7.7</v>
      </c>
      <c r="B140" s="155" t="s">
        <v>40</v>
      </c>
      <c r="C140" s="87">
        <v>116</v>
      </c>
      <c r="D140" s="189" t="s">
        <v>6</v>
      </c>
      <c r="E140" s="87">
        <v>1850</v>
      </c>
      <c r="F140" s="190">
        <f t="shared" si="14"/>
        <v>214600</v>
      </c>
      <c r="G140" s="29">
        <f t="shared" si="8"/>
        <v>214600</v>
      </c>
    </row>
    <row r="141" spans="1:9" ht="25.5" x14ac:dyDescent="0.2">
      <c r="A141" s="152">
        <v>7.8</v>
      </c>
      <c r="B141" s="155" t="s">
        <v>79</v>
      </c>
      <c r="C141" s="87">
        <v>116</v>
      </c>
      <c r="D141" s="189" t="s">
        <v>5</v>
      </c>
      <c r="E141" s="87">
        <v>45.1</v>
      </c>
      <c r="F141" s="190">
        <f t="shared" si="14"/>
        <v>5231.6000000000004</v>
      </c>
      <c r="G141" s="29">
        <f t="shared" si="8"/>
        <v>5231.6000000000004</v>
      </c>
      <c r="I141" s="29">
        <f>140/5.79</f>
        <v>24.179620034542314</v>
      </c>
    </row>
    <row r="142" spans="1:9" x14ac:dyDescent="0.2">
      <c r="A142" s="152">
        <v>7.9</v>
      </c>
      <c r="B142" s="155" t="s">
        <v>41</v>
      </c>
      <c r="C142" s="87">
        <v>116</v>
      </c>
      <c r="D142" s="189" t="s">
        <v>6</v>
      </c>
      <c r="E142" s="87">
        <v>200</v>
      </c>
      <c r="F142" s="190">
        <f t="shared" si="14"/>
        <v>23200</v>
      </c>
      <c r="G142" s="29">
        <f t="shared" ref="G142:G196" si="15">+E142*C142</f>
        <v>23200</v>
      </c>
    </row>
    <row r="143" spans="1:9" x14ac:dyDescent="0.2">
      <c r="A143" s="156">
        <v>7.1</v>
      </c>
      <c r="B143" s="155" t="s">
        <v>42</v>
      </c>
      <c r="C143" s="87">
        <v>116</v>
      </c>
      <c r="D143" s="189" t="s">
        <v>6</v>
      </c>
      <c r="E143" s="87">
        <v>15</v>
      </c>
      <c r="F143" s="190">
        <f t="shared" si="14"/>
        <v>1740</v>
      </c>
      <c r="G143" s="29">
        <f t="shared" si="15"/>
        <v>1740</v>
      </c>
    </row>
    <row r="144" spans="1:9" x14ac:dyDescent="0.2">
      <c r="A144" s="156">
        <v>7.11</v>
      </c>
      <c r="B144" s="130" t="s">
        <v>43</v>
      </c>
      <c r="C144" s="71">
        <v>116</v>
      </c>
      <c r="D144" s="150" t="s">
        <v>6</v>
      </c>
      <c r="E144" s="71">
        <v>6.09</v>
      </c>
      <c r="F144" s="115">
        <f t="shared" si="14"/>
        <v>706.44</v>
      </c>
      <c r="G144" s="29">
        <f t="shared" si="15"/>
        <v>706.43999999999994</v>
      </c>
    </row>
    <row r="145" spans="1:8" x14ac:dyDescent="0.2">
      <c r="A145" s="156">
        <v>7.12</v>
      </c>
      <c r="B145" s="130" t="s">
        <v>44</v>
      </c>
      <c r="C145" s="71">
        <v>229.68</v>
      </c>
      <c r="D145" s="150" t="s">
        <v>9</v>
      </c>
      <c r="E145" s="71">
        <v>528</v>
      </c>
      <c r="F145" s="115">
        <f t="shared" si="14"/>
        <v>121271.03999999999</v>
      </c>
      <c r="G145" s="29">
        <f t="shared" si="15"/>
        <v>121271.04000000001</v>
      </c>
    </row>
    <row r="146" spans="1:8" x14ac:dyDescent="0.2">
      <c r="A146" s="156">
        <v>7.13</v>
      </c>
      <c r="B146" s="130" t="s">
        <v>45</v>
      </c>
      <c r="C146" s="71">
        <v>116</v>
      </c>
      <c r="D146" s="150" t="s">
        <v>6</v>
      </c>
      <c r="E146" s="71">
        <v>300</v>
      </c>
      <c r="F146" s="115">
        <f t="shared" si="14"/>
        <v>34800</v>
      </c>
      <c r="G146" s="29">
        <f t="shared" si="15"/>
        <v>34800</v>
      </c>
    </row>
    <row r="147" spans="1:8" x14ac:dyDescent="0.2">
      <c r="A147" s="47"/>
      <c r="B147" s="48" t="s">
        <v>132</v>
      </c>
      <c r="C147" s="49"/>
      <c r="D147" s="50"/>
      <c r="E147" s="51"/>
      <c r="F147" s="52">
        <f>SUM(F116:F146)</f>
        <v>706634.25</v>
      </c>
      <c r="G147" s="29">
        <f t="shared" si="15"/>
        <v>0</v>
      </c>
    </row>
    <row r="148" spans="1:8" x14ac:dyDescent="0.2">
      <c r="A148" s="27"/>
      <c r="B148" s="7"/>
      <c r="C148" s="1"/>
      <c r="D148" s="8"/>
      <c r="E148" s="9"/>
      <c r="F148" s="9"/>
      <c r="G148" s="29">
        <f t="shared" si="15"/>
        <v>0</v>
      </c>
    </row>
    <row r="149" spans="1:8" x14ac:dyDescent="0.2">
      <c r="A149" s="171" t="s">
        <v>59</v>
      </c>
      <c r="B149" s="172" t="s">
        <v>11</v>
      </c>
      <c r="C149" s="173"/>
      <c r="D149" s="174"/>
      <c r="E149" s="175"/>
      <c r="F149" s="175">
        <f>C149*E149</f>
        <v>0</v>
      </c>
      <c r="G149" s="29">
        <f t="shared" si="15"/>
        <v>0</v>
      </c>
    </row>
    <row r="150" spans="1:8" ht="38.25" x14ac:dyDescent="0.2">
      <c r="A150" s="176">
        <v>1</v>
      </c>
      <c r="B150" s="177" t="s">
        <v>12</v>
      </c>
      <c r="C150" s="178">
        <v>5</v>
      </c>
      <c r="D150" s="179" t="s">
        <v>13</v>
      </c>
      <c r="E150" s="180">
        <v>40000</v>
      </c>
      <c r="F150" s="181">
        <f>ROUND((C150*E150),2)</f>
        <v>200000</v>
      </c>
      <c r="G150" s="29">
        <f t="shared" si="15"/>
        <v>200000</v>
      </c>
    </row>
    <row r="151" spans="1:8" x14ac:dyDescent="0.2">
      <c r="A151" s="176"/>
      <c r="B151" s="177"/>
      <c r="C151" s="178"/>
      <c r="D151" s="179"/>
      <c r="E151" s="180"/>
      <c r="F151" s="181"/>
      <c r="G151" s="29">
        <f t="shared" si="15"/>
        <v>0</v>
      </c>
    </row>
    <row r="152" spans="1:8" x14ac:dyDescent="0.2">
      <c r="A152" s="47"/>
      <c r="B152" s="48" t="s">
        <v>100</v>
      </c>
      <c r="C152" s="49"/>
      <c r="D152" s="50"/>
      <c r="E152" s="51"/>
      <c r="F152" s="52">
        <f>SUM(F150)</f>
        <v>200000</v>
      </c>
      <c r="G152" s="29">
        <f t="shared" si="15"/>
        <v>0</v>
      </c>
    </row>
    <row r="153" spans="1:8" x14ac:dyDescent="0.2">
      <c r="A153" s="27"/>
      <c r="B153" s="7"/>
      <c r="C153" s="1"/>
      <c r="D153" s="8"/>
      <c r="E153" s="9"/>
      <c r="F153" s="9"/>
      <c r="G153" s="29">
        <f t="shared" si="15"/>
        <v>0</v>
      </c>
      <c r="H153" s="29">
        <f>+E141*5.79</f>
        <v>261.12900000000002</v>
      </c>
    </row>
    <row r="154" spans="1:8" x14ac:dyDescent="0.2">
      <c r="A154" s="47"/>
      <c r="B154" s="48" t="s">
        <v>151</v>
      </c>
      <c r="C154" s="49"/>
      <c r="D154" s="50"/>
      <c r="E154" s="51"/>
      <c r="F154" s="52">
        <f>+F152+F147</f>
        <v>906634.25</v>
      </c>
      <c r="G154" s="29">
        <f t="shared" si="15"/>
        <v>0</v>
      </c>
    </row>
    <row r="155" spans="1:8" x14ac:dyDescent="0.2">
      <c r="A155" s="27"/>
      <c r="B155" s="7"/>
      <c r="C155" s="1"/>
      <c r="D155" s="8"/>
      <c r="E155" s="9"/>
      <c r="F155" s="9"/>
      <c r="G155" s="29">
        <f t="shared" si="15"/>
        <v>0</v>
      </c>
    </row>
    <row r="156" spans="1:8" x14ac:dyDescent="0.2">
      <c r="A156" s="27"/>
      <c r="B156" s="7" t="s">
        <v>114</v>
      </c>
      <c r="C156" s="1"/>
      <c r="D156" s="8"/>
      <c r="E156" s="9"/>
      <c r="F156" s="9"/>
      <c r="G156" s="29">
        <f t="shared" si="15"/>
        <v>0</v>
      </c>
    </row>
    <row r="157" spans="1:8" x14ac:dyDescent="0.2">
      <c r="A157" s="27"/>
      <c r="B157" s="7"/>
      <c r="C157" s="1"/>
      <c r="D157" s="8"/>
      <c r="E157" s="9"/>
      <c r="F157" s="9"/>
      <c r="G157" s="29">
        <f t="shared" si="15"/>
        <v>0</v>
      </c>
    </row>
    <row r="158" spans="1:8" x14ac:dyDescent="0.2">
      <c r="A158" s="77" t="s">
        <v>54</v>
      </c>
      <c r="B158" s="78" t="s">
        <v>105</v>
      </c>
      <c r="C158" s="79"/>
      <c r="D158" s="80"/>
      <c r="E158" s="81"/>
      <c r="F158" s="82"/>
      <c r="G158" s="29">
        <f t="shared" si="15"/>
        <v>0</v>
      </c>
    </row>
    <row r="159" spans="1:8" x14ac:dyDescent="0.2">
      <c r="A159" s="27"/>
      <c r="B159" s="7"/>
      <c r="C159" s="1"/>
      <c r="D159" s="8"/>
      <c r="E159" s="9"/>
      <c r="F159" s="9"/>
      <c r="G159" s="29">
        <f t="shared" si="15"/>
        <v>0</v>
      </c>
    </row>
    <row r="160" spans="1:8" x14ac:dyDescent="0.2">
      <c r="A160" s="100">
        <v>5</v>
      </c>
      <c r="B160" s="78" t="s">
        <v>21</v>
      </c>
      <c r="C160" s="79"/>
      <c r="D160" s="80"/>
      <c r="E160" s="70"/>
      <c r="F160" s="107"/>
      <c r="G160" s="29">
        <f t="shared" si="15"/>
        <v>0</v>
      </c>
    </row>
    <row r="161" spans="1:10" ht="25.5" x14ac:dyDescent="0.2">
      <c r="A161" s="118">
        <v>5.22</v>
      </c>
      <c r="B161" s="126" t="s">
        <v>115</v>
      </c>
      <c r="C161" s="79">
        <v>1</v>
      </c>
      <c r="D161" s="121" t="s">
        <v>6</v>
      </c>
      <c r="E161" s="70">
        <v>2508.75</v>
      </c>
      <c r="F161" s="107">
        <f t="shared" ref="F161" si="16">ROUND(C161*E161,2)</f>
        <v>2508.75</v>
      </c>
      <c r="G161" s="29">
        <f t="shared" si="15"/>
        <v>2508.75</v>
      </c>
      <c r="J161" s="197"/>
    </row>
    <row r="162" spans="1:10" ht="25.5" x14ac:dyDescent="0.2">
      <c r="A162" s="118">
        <v>5.23</v>
      </c>
      <c r="B162" s="126" t="s">
        <v>116</v>
      </c>
      <c r="C162" s="79">
        <v>1</v>
      </c>
      <c r="D162" s="121" t="s">
        <v>6</v>
      </c>
      <c r="E162" s="70">
        <v>3222.65</v>
      </c>
      <c r="F162" s="107">
        <f t="shared" ref="F162" si="17">ROUND(C162*E162,2)</f>
        <v>3222.65</v>
      </c>
      <c r="G162" s="29">
        <f t="shared" si="15"/>
        <v>3222.65</v>
      </c>
      <c r="J162" s="197"/>
    </row>
    <row r="163" spans="1:10" x14ac:dyDescent="0.2">
      <c r="A163" s="27"/>
      <c r="B163" s="7"/>
      <c r="C163" s="1"/>
      <c r="D163" s="8"/>
      <c r="E163" s="9"/>
      <c r="F163" s="9"/>
      <c r="G163" s="29">
        <f t="shared" si="15"/>
        <v>0</v>
      </c>
      <c r="J163" s="197"/>
    </row>
    <row r="164" spans="1:10" x14ac:dyDescent="0.2">
      <c r="A164" s="132">
        <v>12</v>
      </c>
      <c r="B164" s="127" t="s">
        <v>117</v>
      </c>
      <c r="C164" s="71"/>
      <c r="D164" s="151"/>
      <c r="E164" s="71"/>
      <c r="F164" s="115">
        <f>+ROUND(C164*E164,2)</f>
        <v>0</v>
      </c>
      <c r="G164" s="29">
        <f t="shared" si="15"/>
        <v>0</v>
      </c>
    </row>
    <row r="165" spans="1:10" x14ac:dyDescent="0.2">
      <c r="A165" s="152">
        <v>7.1</v>
      </c>
      <c r="B165" s="102" t="s">
        <v>118</v>
      </c>
      <c r="C165" s="71">
        <v>43</v>
      </c>
      <c r="D165" s="153" t="s">
        <v>6</v>
      </c>
      <c r="E165" s="87">
        <v>413</v>
      </c>
      <c r="F165" s="115">
        <f t="shared" ref="F165:F177" si="18">+ROUND(C165*E165,2)</f>
        <v>17759</v>
      </c>
      <c r="G165" s="29">
        <f t="shared" si="15"/>
        <v>17759</v>
      </c>
    </row>
    <row r="166" spans="1:10" ht="25.5" x14ac:dyDescent="0.2">
      <c r="A166" s="191">
        <v>7.2</v>
      </c>
      <c r="B166" s="243" t="s">
        <v>35</v>
      </c>
      <c r="C166" s="94">
        <v>258</v>
      </c>
      <c r="D166" s="192" t="s">
        <v>5</v>
      </c>
      <c r="E166" s="94">
        <v>49.27</v>
      </c>
      <c r="F166" s="193">
        <f t="shared" si="18"/>
        <v>12711.66</v>
      </c>
      <c r="G166" s="29">
        <f t="shared" si="15"/>
        <v>12711.660000000002</v>
      </c>
    </row>
    <row r="167" spans="1:10" x14ac:dyDescent="0.2">
      <c r="A167" s="221">
        <v>7.3</v>
      </c>
      <c r="B167" s="242" t="s">
        <v>36</v>
      </c>
      <c r="C167" s="222">
        <v>43</v>
      </c>
      <c r="D167" s="223" t="s">
        <v>6</v>
      </c>
      <c r="E167" s="222">
        <v>53.1</v>
      </c>
      <c r="F167" s="224">
        <f t="shared" si="18"/>
        <v>2283.3000000000002</v>
      </c>
      <c r="G167" s="29">
        <f t="shared" si="15"/>
        <v>2283.3000000000002</v>
      </c>
    </row>
    <row r="168" spans="1:10" x14ac:dyDescent="0.2">
      <c r="A168" s="152">
        <v>7.4</v>
      </c>
      <c r="B168" s="154" t="s">
        <v>37</v>
      </c>
      <c r="C168" s="87">
        <v>43</v>
      </c>
      <c r="D168" s="189" t="s">
        <v>6</v>
      </c>
      <c r="E168" s="87">
        <v>53.1</v>
      </c>
      <c r="F168" s="190">
        <f t="shared" si="18"/>
        <v>2283.3000000000002</v>
      </c>
      <c r="G168" s="29">
        <f t="shared" si="15"/>
        <v>2283.3000000000002</v>
      </c>
    </row>
    <row r="169" spans="1:10" x14ac:dyDescent="0.2">
      <c r="A169" s="152">
        <v>7.5</v>
      </c>
      <c r="B169" s="155" t="s">
        <v>38</v>
      </c>
      <c r="C169" s="87">
        <v>43</v>
      </c>
      <c r="D169" s="189" t="s">
        <v>6</v>
      </c>
      <c r="E169" s="87">
        <v>407.09999999999997</v>
      </c>
      <c r="F169" s="190">
        <f t="shared" si="18"/>
        <v>17505.3</v>
      </c>
      <c r="G169" s="29">
        <f t="shared" si="15"/>
        <v>17505.3</v>
      </c>
    </row>
    <row r="170" spans="1:10" x14ac:dyDescent="0.2">
      <c r="A170" s="152">
        <v>7.6</v>
      </c>
      <c r="B170" s="155" t="s">
        <v>39</v>
      </c>
      <c r="C170" s="87">
        <v>43</v>
      </c>
      <c r="D170" s="189" t="s">
        <v>6</v>
      </c>
      <c r="E170" s="87">
        <v>584.1</v>
      </c>
      <c r="F170" s="190">
        <f t="shared" si="18"/>
        <v>25116.3</v>
      </c>
      <c r="G170" s="29">
        <f t="shared" si="15"/>
        <v>25116.3</v>
      </c>
      <c r="J170" s="198">
        <f>132/5.79</f>
        <v>22.797927461139896</v>
      </c>
    </row>
    <row r="171" spans="1:10" x14ac:dyDescent="0.2">
      <c r="A171" s="152">
        <v>7.7</v>
      </c>
      <c r="B171" s="155" t="s">
        <v>40</v>
      </c>
      <c r="C171" s="87">
        <v>43</v>
      </c>
      <c r="D171" s="189" t="s">
        <v>6</v>
      </c>
      <c r="E171" s="87">
        <v>1850</v>
      </c>
      <c r="F171" s="190">
        <f t="shared" si="18"/>
        <v>79550</v>
      </c>
      <c r="G171" s="29">
        <f t="shared" si="15"/>
        <v>79550</v>
      </c>
    </row>
    <row r="172" spans="1:10" ht="25.5" x14ac:dyDescent="0.2">
      <c r="A172" s="152">
        <v>7.8</v>
      </c>
      <c r="B172" s="155" t="s">
        <v>79</v>
      </c>
      <c r="C172" s="87">
        <v>43</v>
      </c>
      <c r="D172" s="189" t="s">
        <v>5</v>
      </c>
      <c r="E172" s="87">
        <v>72.73</v>
      </c>
      <c r="F172" s="190">
        <f t="shared" si="18"/>
        <v>3127.39</v>
      </c>
      <c r="G172" s="29">
        <f t="shared" si="15"/>
        <v>3127.3900000000003</v>
      </c>
    </row>
    <row r="173" spans="1:10" x14ac:dyDescent="0.2">
      <c r="A173" s="152">
        <v>7.9</v>
      </c>
      <c r="B173" s="155" t="s">
        <v>41</v>
      </c>
      <c r="C173" s="87">
        <v>43</v>
      </c>
      <c r="D173" s="189" t="s">
        <v>6</v>
      </c>
      <c r="E173" s="87">
        <v>300</v>
      </c>
      <c r="F173" s="190">
        <f t="shared" si="18"/>
        <v>12900</v>
      </c>
      <c r="G173" s="29">
        <f t="shared" si="15"/>
        <v>12900</v>
      </c>
    </row>
    <row r="174" spans="1:10" x14ac:dyDescent="0.2">
      <c r="A174" s="156">
        <v>7.1</v>
      </c>
      <c r="B174" s="155" t="s">
        <v>42</v>
      </c>
      <c r="C174" s="87">
        <v>43</v>
      </c>
      <c r="D174" s="189" t="s">
        <v>6</v>
      </c>
      <c r="E174" s="87">
        <v>20</v>
      </c>
      <c r="F174" s="190">
        <f t="shared" si="18"/>
        <v>860</v>
      </c>
      <c r="G174" s="29">
        <f t="shared" si="15"/>
        <v>860</v>
      </c>
    </row>
    <row r="175" spans="1:10" x14ac:dyDescent="0.2">
      <c r="A175" s="156">
        <v>7.11</v>
      </c>
      <c r="B175" s="130" t="s">
        <v>43</v>
      </c>
      <c r="C175" s="71">
        <v>43</v>
      </c>
      <c r="D175" s="150" t="s">
        <v>6</v>
      </c>
      <c r="E175" s="87">
        <v>11.8</v>
      </c>
      <c r="F175" s="115">
        <f t="shared" si="18"/>
        <v>507.4</v>
      </c>
      <c r="G175" s="29">
        <f t="shared" si="15"/>
        <v>507.40000000000003</v>
      </c>
    </row>
    <row r="176" spans="1:10" x14ac:dyDescent="0.2">
      <c r="A176" s="156">
        <v>7.12</v>
      </c>
      <c r="B176" s="130" t="s">
        <v>44</v>
      </c>
      <c r="C176" s="71">
        <v>85.14</v>
      </c>
      <c r="D176" s="150" t="s">
        <v>9</v>
      </c>
      <c r="E176" s="87">
        <v>600</v>
      </c>
      <c r="F176" s="115">
        <f t="shared" si="18"/>
        <v>51084</v>
      </c>
      <c r="G176" s="29">
        <f t="shared" si="15"/>
        <v>51084</v>
      </c>
    </row>
    <row r="177" spans="1:11" x14ac:dyDescent="0.2">
      <c r="A177" s="156">
        <v>7.13</v>
      </c>
      <c r="B177" s="130" t="s">
        <v>45</v>
      </c>
      <c r="C177" s="71">
        <v>43</v>
      </c>
      <c r="D177" s="150" t="s">
        <v>6</v>
      </c>
      <c r="E177" s="87">
        <v>500</v>
      </c>
      <c r="F177" s="115">
        <f t="shared" si="18"/>
        <v>21500</v>
      </c>
      <c r="G177" s="29">
        <f t="shared" si="15"/>
        <v>21500</v>
      </c>
    </row>
    <row r="178" spans="1:11" x14ac:dyDescent="0.2">
      <c r="A178" s="27"/>
      <c r="B178" s="7"/>
      <c r="C178" s="1"/>
      <c r="D178" s="8"/>
      <c r="E178" s="9"/>
      <c r="F178" s="9"/>
      <c r="G178" s="29">
        <f t="shared" si="15"/>
        <v>0</v>
      </c>
    </row>
    <row r="179" spans="1:11" ht="25.5" x14ac:dyDescent="0.2">
      <c r="A179" s="91">
        <v>13</v>
      </c>
      <c r="B179" s="127" t="s">
        <v>152</v>
      </c>
      <c r="C179" s="1"/>
      <c r="D179" s="8"/>
      <c r="E179" s="9"/>
      <c r="F179" s="9"/>
      <c r="G179" s="29">
        <f t="shared" si="15"/>
        <v>0</v>
      </c>
    </row>
    <row r="180" spans="1:11" x14ac:dyDescent="0.2">
      <c r="A180" s="27">
        <v>13.1</v>
      </c>
      <c r="B180" s="126" t="s">
        <v>119</v>
      </c>
      <c r="C180" s="1">
        <v>132</v>
      </c>
      <c r="D180" s="8" t="s">
        <v>6</v>
      </c>
      <c r="E180" s="1">
        <v>421.08</v>
      </c>
      <c r="F180" s="1">
        <f t="shared" ref="F180:F193" si="19">+ROUND(C180*E180,2)</f>
        <v>55582.559999999998</v>
      </c>
      <c r="G180" s="29">
        <f t="shared" si="15"/>
        <v>55582.559999999998</v>
      </c>
    </row>
    <row r="181" spans="1:11" x14ac:dyDescent="0.2">
      <c r="A181" s="27">
        <v>13.2</v>
      </c>
      <c r="B181" s="126" t="s">
        <v>120</v>
      </c>
      <c r="C181" s="1">
        <v>27</v>
      </c>
      <c r="D181" s="8" t="s">
        <v>6</v>
      </c>
      <c r="E181" s="1">
        <v>596.82000000000005</v>
      </c>
      <c r="F181" s="1">
        <f t="shared" si="19"/>
        <v>16114.14</v>
      </c>
      <c r="G181" s="29">
        <f t="shared" si="15"/>
        <v>16114.140000000001</v>
      </c>
    </row>
    <row r="182" spans="1:11" x14ac:dyDescent="0.2">
      <c r="A182" s="27">
        <v>13.3</v>
      </c>
      <c r="B182" s="126" t="s">
        <v>121</v>
      </c>
      <c r="C182" s="1">
        <v>8</v>
      </c>
      <c r="D182" s="8" t="s">
        <v>6</v>
      </c>
      <c r="E182" s="1">
        <v>1926.76</v>
      </c>
      <c r="F182" s="1">
        <f t="shared" si="19"/>
        <v>15414.08</v>
      </c>
      <c r="G182" s="29">
        <f t="shared" si="15"/>
        <v>15414.08</v>
      </c>
    </row>
    <row r="183" spans="1:11" x14ac:dyDescent="0.2">
      <c r="A183" s="27">
        <v>13.5</v>
      </c>
      <c r="B183" s="199" t="s">
        <v>122</v>
      </c>
      <c r="C183" s="1">
        <v>382</v>
      </c>
      <c r="D183" s="8" t="s">
        <v>6</v>
      </c>
      <c r="E183" s="1">
        <v>10</v>
      </c>
      <c r="F183" s="1">
        <f t="shared" si="19"/>
        <v>3820</v>
      </c>
      <c r="G183" s="29">
        <f t="shared" si="15"/>
        <v>3820</v>
      </c>
    </row>
    <row r="184" spans="1:11" x14ac:dyDescent="0.2">
      <c r="A184" s="27">
        <v>13.6</v>
      </c>
      <c r="B184" s="199" t="s">
        <v>123</v>
      </c>
      <c r="C184" s="1">
        <v>64</v>
      </c>
      <c r="D184" s="8" t="s">
        <v>6</v>
      </c>
      <c r="E184" s="1">
        <v>15</v>
      </c>
      <c r="F184" s="1">
        <f t="shared" si="19"/>
        <v>960</v>
      </c>
      <c r="G184" s="29">
        <f t="shared" si="15"/>
        <v>960</v>
      </c>
    </row>
    <row r="185" spans="1:11" x14ac:dyDescent="0.2">
      <c r="A185" s="27">
        <v>13.7</v>
      </c>
      <c r="B185" s="199" t="s">
        <v>124</v>
      </c>
      <c r="C185" s="1">
        <v>32</v>
      </c>
      <c r="D185" s="8" t="s">
        <v>6</v>
      </c>
      <c r="E185" s="1">
        <v>45</v>
      </c>
      <c r="F185" s="1">
        <f t="shared" si="19"/>
        <v>1440</v>
      </c>
      <c r="G185" s="29">
        <f t="shared" si="15"/>
        <v>1440</v>
      </c>
    </row>
    <row r="186" spans="1:11" x14ac:dyDescent="0.2">
      <c r="A186" s="27">
        <v>13.8</v>
      </c>
      <c r="B186" s="199" t="s">
        <v>125</v>
      </c>
      <c r="C186" s="1">
        <v>106</v>
      </c>
      <c r="D186" s="8" t="s">
        <v>6</v>
      </c>
      <c r="E186" s="1">
        <v>11.8</v>
      </c>
      <c r="F186" s="1">
        <f t="shared" si="19"/>
        <v>1250.8</v>
      </c>
      <c r="G186" s="29">
        <f t="shared" si="15"/>
        <v>1250.8000000000002</v>
      </c>
      <c r="K186" s="197"/>
    </row>
    <row r="187" spans="1:11" x14ac:dyDescent="0.2">
      <c r="A187" s="27">
        <v>13.9</v>
      </c>
      <c r="B187" s="199" t="s">
        <v>126</v>
      </c>
      <c r="C187" s="1">
        <v>26</v>
      </c>
      <c r="D187" s="8" t="s">
        <v>6</v>
      </c>
      <c r="E187" s="1">
        <v>14.16</v>
      </c>
      <c r="F187" s="1">
        <f t="shared" si="19"/>
        <v>368.16</v>
      </c>
      <c r="G187" s="29">
        <f t="shared" si="15"/>
        <v>368.16</v>
      </c>
    </row>
    <row r="188" spans="1:11" x14ac:dyDescent="0.2">
      <c r="A188" s="200">
        <v>13.1</v>
      </c>
      <c r="B188" s="199" t="s">
        <v>127</v>
      </c>
      <c r="C188" s="1">
        <v>180</v>
      </c>
      <c r="D188" s="8" t="s">
        <v>129</v>
      </c>
      <c r="E188" s="1">
        <v>15</v>
      </c>
      <c r="F188" s="1">
        <f t="shared" si="19"/>
        <v>2700</v>
      </c>
      <c r="G188" s="29">
        <f t="shared" si="15"/>
        <v>2700</v>
      </c>
    </row>
    <row r="189" spans="1:11" x14ac:dyDescent="0.2">
      <c r="A189" s="27">
        <v>13.11</v>
      </c>
      <c r="B189" s="199" t="s">
        <v>128</v>
      </c>
      <c r="C189" s="1">
        <v>0.5</v>
      </c>
      <c r="D189" s="8" t="s">
        <v>6</v>
      </c>
      <c r="E189" s="1">
        <v>792</v>
      </c>
      <c r="F189" s="1">
        <f t="shared" si="19"/>
        <v>396</v>
      </c>
      <c r="G189" s="29">
        <f t="shared" si="15"/>
        <v>396</v>
      </c>
    </row>
    <row r="190" spans="1:11" x14ac:dyDescent="0.2">
      <c r="A190" s="27">
        <v>13.12</v>
      </c>
      <c r="B190" s="199" t="s">
        <v>130</v>
      </c>
      <c r="C190" s="1">
        <v>21</v>
      </c>
      <c r="D190" s="8" t="s">
        <v>6</v>
      </c>
      <c r="E190" s="1">
        <v>1019.05</v>
      </c>
      <c r="F190" s="1">
        <f t="shared" si="19"/>
        <v>21400.05</v>
      </c>
      <c r="G190" s="29">
        <f t="shared" si="15"/>
        <v>21400.05</v>
      </c>
      <c r="J190" s="197"/>
    </row>
    <row r="191" spans="1:11" x14ac:dyDescent="0.2">
      <c r="A191" s="27"/>
      <c r="B191" s="199"/>
      <c r="C191" s="1"/>
      <c r="D191" s="8"/>
      <c r="E191" s="1"/>
      <c r="F191" s="1"/>
      <c r="G191" s="29">
        <f t="shared" si="15"/>
        <v>0</v>
      </c>
      <c r="J191" s="197"/>
    </row>
    <row r="192" spans="1:11" x14ac:dyDescent="0.2">
      <c r="A192" s="47"/>
      <c r="B192" s="48" t="s">
        <v>132</v>
      </c>
      <c r="C192" s="49"/>
      <c r="D192" s="50"/>
      <c r="E192" s="51"/>
      <c r="F192" s="52">
        <f>SUM(F161:F190)</f>
        <v>372364.83999999997</v>
      </c>
      <c r="G192" s="29">
        <f t="shared" si="15"/>
        <v>0</v>
      </c>
    </row>
    <row r="193" spans="1:7" x14ac:dyDescent="0.2">
      <c r="A193" s="27"/>
      <c r="B193" s="7"/>
      <c r="C193" s="1"/>
      <c r="D193" s="8"/>
      <c r="E193" s="9"/>
      <c r="F193" s="1">
        <f t="shared" si="19"/>
        <v>0</v>
      </c>
      <c r="G193" s="29">
        <f t="shared" si="15"/>
        <v>0</v>
      </c>
    </row>
    <row r="194" spans="1:7" x14ac:dyDescent="0.2">
      <c r="A194" s="47"/>
      <c r="B194" s="48" t="s">
        <v>131</v>
      </c>
      <c r="C194" s="49"/>
      <c r="D194" s="50"/>
      <c r="E194" s="51"/>
      <c r="F194" s="52">
        <f>+F192</f>
        <v>372364.83999999997</v>
      </c>
      <c r="G194" s="29">
        <f t="shared" si="15"/>
        <v>0</v>
      </c>
    </row>
    <row r="195" spans="1:7" x14ac:dyDescent="0.2">
      <c r="A195" s="27"/>
      <c r="B195" s="7"/>
      <c r="C195" s="1"/>
      <c r="D195" s="8"/>
      <c r="E195" s="9"/>
      <c r="F195" s="9"/>
      <c r="G195" s="29">
        <f t="shared" si="15"/>
        <v>0</v>
      </c>
    </row>
    <row r="196" spans="1:7" x14ac:dyDescent="0.2">
      <c r="A196" s="47"/>
      <c r="B196" s="48" t="s">
        <v>133</v>
      </c>
      <c r="C196" s="49"/>
      <c r="D196" s="50"/>
      <c r="E196" s="51"/>
      <c r="F196" s="52">
        <f>+F194+F154</f>
        <v>1278999.0899999999</v>
      </c>
      <c r="G196" s="29">
        <f t="shared" si="15"/>
        <v>0</v>
      </c>
    </row>
    <row r="197" spans="1:7" x14ac:dyDescent="0.2">
      <c r="A197" s="27"/>
      <c r="B197" s="7"/>
      <c r="C197" s="1"/>
      <c r="D197" s="8"/>
      <c r="E197" s="9"/>
      <c r="F197" s="9"/>
    </row>
    <row r="198" spans="1:7" x14ac:dyDescent="0.2">
      <c r="A198" s="53"/>
      <c r="B198" s="54" t="s">
        <v>134</v>
      </c>
      <c r="C198" s="55"/>
      <c r="D198" s="56"/>
      <c r="E198" s="57">
        <v>0</v>
      </c>
      <c r="F198" s="57">
        <f>F104+F196</f>
        <v>8611752.4900000021</v>
      </c>
    </row>
    <row r="199" spans="1:7" x14ac:dyDescent="0.2">
      <c r="A199" s="27"/>
      <c r="B199" s="7"/>
      <c r="C199" s="1"/>
      <c r="D199" s="8"/>
      <c r="E199" s="9"/>
      <c r="F199" s="93"/>
    </row>
    <row r="200" spans="1:7" x14ac:dyDescent="0.2">
      <c r="A200" s="27"/>
      <c r="B200" s="7" t="s">
        <v>23</v>
      </c>
      <c r="C200" s="1"/>
      <c r="D200" s="8"/>
      <c r="E200" s="9"/>
      <c r="F200" s="9"/>
    </row>
    <row r="201" spans="1:7" x14ac:dyDescent="0.2">
      <c r="A201" s="26"/>
      <c r="B201" s="10" t="s">
        <v>24</v>
      </c>
      <c r="C201" s="11">
        <v>0.1</v>
      </c>
      <c r="D201" s="5"/>
      <c r="E201" s="6"/>
      <c r="F201" s="6">
        <f t="shared" ref="F201:F207" si="20">ROUND(($F$198*C201),2)</f>
        <v>861175.25</v>
      </c>
    </row>
    <row r="202" spans="1:7" x14ac:dyDescent="0.2">
      <c r="A202" s="26"/>
      <c r="B202" s="10" t="s">
        <v>25</v>
      </c>
      <c r="C202" s="11">
        <v>0.03</v>
      </c>
      <c r="D202" s="5"/>
      <c r="E202" s="6"/>
      <c r="F202" s="6">
        <f t="shared" si="20"/>
        <v>258352.57</v>
      </c>
    </row>
    <row r="203" spans="1:7" x14ac:dyDescent="0.2">
      <c r="A203" s="26"/>
      <c r="B203" s="10" t="s">
        <v>69</v>
      </c>
      <c r="C203" s="11">
        <v>0.04</v>
      </c>
      <c r="D203" s="5"/>
      <c r="E203" s="6"/>
      <c r="F203" s="6">
        <f t="shared" si="20"/>
        <v>344470.1</v>
      </c>
    </row>
    <row r="204" spans="1:7" x14ac:dyDescent="0.2">
      <c r="A204" s="26"/>
      <c r="B204" s="12" t="s">
        <v>70</v>
      </c>
      <c r="C204" s="11">
        <v>0.05</v>
      </c>
      <c r="D204" s="5"/>
      <c r="E204" s="6"/>
      <c r="F204" s="6">
        <f t="shared" si="20"/>
        <v>430587.62</v>
      </c>
    </row>
    <row r="205" spans="1:7" x14ac:dyDescent="0.2">
      <c r="A205" s="26"/>
      <c r="B205" s="10" t="s">
        <v>26</v>
      </c>
      <c r="C205" s="11">
        <v>0.04</v>
      </c>
      <c r="D205" s="5"/>
      <c r="E205" s="6"/>
      <c r="F205" s="6">
        <f t="shared" si="20"/>
        <v>344470.1</v>
      </c>
    </row>
    <row r="206" spans="1:7" x14ac:dyDescent="0.2">
      <c r="A206" s="26"/>
      <c r="B206" s="10" t="s">
        <v>27</v>
      </c>
      <c r="C206" s="11">
        <v>0.01</v>
      </c>
      <c r="D206" s="5"/>
      <c r="E206" s="6"/>
      <c r="F206" s="6">
        <f t="shared" si="20"/>
        <v>86117.52</v>
      </c>
    </row>
    <row r="207" spans="1:7" x14ac:dyDescent="0.2">
      <c r="A207" s="26"/>
      <c r="B207" s="12" t="s">
        <v>28</v>
      </c>
      <c r="C207" s="13">
        <v>1E-3</v>
      </c>
      <c r="D207" s="5"/>
      <c r="E207" s="6"/>
      <c r="F207" s="6">
        <f t="shared" si="20"/>
        <v>8611.75</v>
      </c>
    </row>
    <row r="208" spans="1:7" x14ac:dyDescent="0.2">
      <c r="A208" s="26"/>
      <c r="B208" s="90" t="s">
        <v>103</v>
      </c>
      <c r="C208" s="13">
        <v>0.18</v>
      </c>
      <c r="D208" s="5"/>
      <c r="E208" s="6"/>
      <c r="F208" s="6">
        <f>ROUND(($F$201*C208),2)</f>
        <v>155011.54999999999</v>
      </c>
    </row>
    <row r="209" spans="1:6" x14ac:dyDescent="0.2">
      <c r="A209" s="26"/>
      <c r="B209" s="4" t="s">
        <v>71</v>
      </c>
      <c r="C209" s="13">
        <v>0.1</v>
      </c>
      <c r="D209" s="5"/>
      <c r="E209" s="6">
        <v>7332753.4000000013</v>
      </c>
      <c r="F209" s="6">
        <v>733275.34</v>
      </c>
    </row>
    <row r="210" spans="1:6" x14ac:dyDescent="0.2">
      <c r="A210" s="26"/>
      <c r="B210" s="4" t="s">
        <v>29</v>
      </c>
      <c r="C210" s="2">
        <v>0.05</v>
      </c>
      <c r="D210" s="5"/>
      <c r="E210" s="6"/>
      <c r="F210" s="6"/>
    </row>
    <row r="211" spans="1:6" x14ac:dyDescent="0.2">
      <c r="A211" s="26"/>
      <c r="B211" s="10" t="s">
        <v>72</v>
      </c>
      <c r="C211" s="2">
        <v>1.4999999999999999E-2</v>
      </c>
      <c r="D211" s="5"/>
      <c r="E211" s="6"/>
      <c r="F211" s="6">
        <f>C211*$F$198</f>
        <v>129176.28735000003</v>
      </c>
    </row>
    <row r="212" spans="1:6" x14ac:dyDescent="0.2">
      <c r="A212" s="26"/>
      <c r="B212" s="10"/>
      <c r="C212" s="2"/>
      <c r="D212" s="5"/>
      <c r="E212" s="6"/>
      <c r="F212" s="6"/>
    </row>
    <row r="213" spans="1:6" x14ac:dyDescent="0.2">
      <c r="A213" s="27"/>
      <c r="B213" s="91" t="s">
        <v>30</v>
      </c>
      <c r="C213" s="2"/>
      <c r="D213" s="3"/>
      <c r="E213" s="14"/>
      <c r="F213" s="15">
        <f>SUM(F201:F211)</f>
        <v>3351248.0873499997</v>
      </c>
    </row>
    <row r="214" spans="1:6" x14ac:dyDescent="0.2">
      <c r="A214" s="25"/>
      <c r="B214" s="16"/>
      <c r="C214" s="17"/>
      <c r="D214" s="18"/>
      <c r="E214" s="19"/>
      <c r="F214" s="20"/>
    </row>
    <row r="215" spans="1:6" x14ac:dyDescent="0.2">
      <c r="A215" s="58"/>
      <c r="B215" s="59" t="s">
        <v>31</v>
      </c>
      <c r="C215" s="60"/>
      <c r="D215" s="61"/>
      <c r="E215" s="62"/>
      <c r="F215" s="63">
        <f>F213+F198</f>
        <v>11963000.577350002</v>
      </c>
    </row>
    <row r="216" spans="1:6" x14ac:dyDescent="0.2">
      <c r="A216" s="215"/>
      <c r="B216" s="216" t="s">
        <v>31</v>
      </c>
      <c r="C216" s="217"/>
      <c r="D216" s="218"/>
      <c r="E216" s="219"/>
      <c r="F216" s="220">
        <f>+F215</f>
        <v>11963000.577350002</v>
      </c>
    </row>
    <row r="217" spans="1:6" x14ac:dyDescent="0.2">
      <c r="A217" s="35"/>
      <c r="B217" s="36"/>
      <c r="C217" s="37"/>
      <c r="D217" s="38"/>
      <c r="E217" s="37"/>
      <c r="F217" s="39"/>
    </row>
    <row r="218" spans="1:6" x14ac:dyDescent="0.2">
      <c r="A218" s="40"/>
      <c r="B218" s="41"/>
      <c r="C218" s="42"/>
      <c r="D218" s="42"/>
      <c r="E218" s="42"/>
      <c r="F218" s="42"/>
    </row>
    <row r="219" spans="1:6" s="202" customFormat="1" x14ac:dyDescent="0.2">
      <c r="A219" s="201" t="s">
        <v>149</v>
      </c>
      <c r="B219" s="198"/>
      <c r="C219" s="198"/>
      <c r="D219" s="198"/>
      <c r="E219" s="198"/>
      <c r="F219" s="198"/>
    </row>
    <row r="220" spans="1:6" s="202" customFormat="1" ht="31.5" customHeight="1" x14ac:dyDescent="0.2">
      <c r="A220" s="248" t="s">
        <v>150</v>
      </c>
      <c r="B220" s="248"/>
      <c r="C220" s="248"/>
      <c r="D220" s="248"/>
      <c r="E220" s="248"/>
      <c r="F220" s="248"/>
    </row>
    <row r="221" spans="1:6" s="202" customFormat="1" ht="12.75" customHeight="1" x14ac:dyDescent="0.2">
      <c r="A221" s="203"/>
      <c r="B221" s="204"/>
      <c r="C221" s="204"/>
      <c r="D221" s="204"/>
      <c r="E221" s="204"/>
      <c r="F221" s="204"/>
    </row>
    <row r="222" spans="1:6" s="202" customFormat="1" x14ac:dyDescent="0.2">
      <c r="A222" s="205"/>
      <c r="B222" s="206" t="s">
        <v>135</v>
      </c>
      <c r="C222" s="249" t="s">
        <v>136</v>
      </c>
      <c r="D222" s="249"/>
      <c r="E222" s="249"/>
      <c r="F222" s="249"/>
    </row>
    <row r="223" spans="1:6" s="202" customFormat="1" x14ac:dyDescent="0.2">
      <c r="A223" s="207"/>
      <c r="B223" s="207"/>
      <c r="C223" s="207"/>
      <c r="D223" s="207"/>
      <c r="E223" s="207"/>
      <c r="F223" s="207"/>
    </row>
    <row r="224" spans="1:6" s="202" customFormat="1" x14ac:dyDescent="0.2">
      <c r="A224" s="207"/>
      <c r="B224" s="207"/>
      <c r="C224" s="207"/>
      <c r="D224" s="207"/>
      <c r="E224" s="207"/>
      <c r="F224" s="207"/>
    </row>
    <row r="225" spans="1:6" s="202" customFormat="1" x14ac:dyDescent="0.2">
      <c r="A225" s="207"/>
      <c r="B225" s="208" t="s">
        <v>137</v>
      </c>
      <c r="C225" s="208" t="s">
        <v>138</v>
      </c>
      <c r="D225" s="209"/>
      <c r="E225" s="209"/>
      <c r="F225" s="207"/>
    </row>
    <row r="226" spans="1:6" s="202" customFormat="1" x14ac:dyDescent="0.2">
      <c r="A226" s="207"/>
      <c r="B226" s="206" t="s">
        <v>139</v>
      </c>
      <c r="C226" s="206" t="s">
        <v>140</v>
      </c>
      <c r="D226" s="210"/>
      <c r="E226" s="210"/>
      <c r="F226" s="207"/>
    </row>
    <row r="227" spans="1:6" s="202" customFormat="1" ht="25.5" x14ac:dyDescent="0.2">
      <c r="A227" s="207"/>
      <c r="B227" s="211" t="s">
        <v>141</v>
      </c>
      <c r="C227" s="250" t="s">
        <v>142</v>
      </c>
      <c r="D227" s="250"/>
      <c r="E227" s="250"/>
      <c r="F227" s="250"/>
    </row>
    <row r="228" spans="1:6" s="202" customFormat="1" ht="25.5" customHeight="1" x14ac:dyDescent="0.2">
      <c r="A228" s="207"/>
      <c r="B228" s="212"/>
      <c r="C228" s="207"/>
      <c r="D228" s="207"/>
      <c r="E228" s="207"/>
      <c r="F228" s="207"/>
    </row>
    <row r="229" spans="1:6" s="202" customFormat="1" x14ac:dyDescent="0.2">
      <c r="A229" s="207"/>
      <c r="B229" s="251"/>
      <c r="C229" s="251"/>
      <c r="D229" s="251"/>
      <c r="E229" s="207"/>
      <c r="F229" s="207"/>
    </row>
    <row r="230" spans="1:6" s="202" customFormat="1" x14ac:dyDescent="0.2">
      <c r="A230" s="207"/>
      <c r="B230" s="251" t="s">
        <v>143</v>
      </c>
      <c r="C230" s="251"/>
      <c r="D230" s="251"/>
      <c r="E230" s="251"/>
      <c r="F230" s="207"/>
    </row>
    <row r="231" spans="1:6" s="202" customFormat="1" x14ac:dyDescent="0.2">
      <c r="A231" s="207"/>
      <c r="B231" s="212"/>
      <c r="C231" s="207"/>
      <c r="D231" s="207"/>
      <c r="E231" s="207"/>
      <c r="F231" s="207"/>
    </row>
    <row r="232" spans="1:6" s="202" customFormat="1" x14ac:dyDescent="0.2">
      <c r="A232" s="205"/>
      <c r="B232" s="244" t="s">
        <v>144</v>
      </c>
      <c r="C232" s="244"/>
      <c r="D232" s="244"/>
      <c r="E232" s="244"/>
      <c r="F232" s="207"/>
    </row>
    <row r="233" spans="1:6" s="202" customFormat="1" x14ac:dyDescent="0.2">
      <c r="A233" s="207"/>
      <c r="B233" s="252" t="s">
        <v>145</v>
      </c>
      <c r="C233" s="252"/>
      <c r="D233" s="252"/>
      <c r="E233" s="252"/>
      <c r="F233" s="207"/>
    </row>
    <row r="234" spans="1:6" s="202" customFormat="1" x14ac:dyDescent="0.2">
      <c r="A234" s="207"/>
      <c r="B234" s="244" t="s">
        <v>146</v>
      </c>
      <c r="C234" s="244"/>
      <c r="D234" s="210"/>
      <c r="E234" s="210"/>
      <c r="F234" s="207"/>
    </row>
    <row r="235" spans="1:6" s="202" customFormat="1" x14ac:dyDescent="0.2">
      <c r="A235" s="210" t="s">
        <v>147</v>
      </c>
      <c r="B235" s="213"/>
      <c r="C235" s="210"/>
      <c r="D235" s="210"/>
      <c r="E235" s="210"/>
      <c r="F235" s="210"/>
    </row>
    <row r="238" spans="1:6" s="31" customFormat="1" ht="15.75" customHeight="1" x14ac:dyDescent="0.2">
      <c r="B238" s="32"/>
      <c r="C238" s="33"/>
      <c r="D238" s="34"/>
      <c r="E238" s="30"/>
      <c r="F238" s="30"/>
    </row>
    <row r="299" spans="2:6" s="31" customFormat="1" ht="7.5" customHeight="1" x14ac:dyDescent="0.2">
      <c r="B299" s="32"/>
      <c r="C299" s="33"/>
      <c r="D299" s="34"/>
      <c r="E299" s="30"/>
      <c r="F299" s="30"/>
    </row>
    <row r="305" spans="2:6" s="31" customFormat="1" ht="9" customHeight="1" x14ac:dyDescent="0.2">
      <c r="B305" s="32"/>
      <c r="C305" s="33"/>
      <c r="D305" s="34"/>
      <c r="E305" s="30"/>
      <c r="F305" s="30"/>
    </row>
    <row r="325" spans="1:6" s="28" customFormat="1" ht="13.5" customHeight="1" x14ac:dyDescent="0.2">
      <c r="A325" s="31"/>
      <c r="B325" s="32"/>
      <c r="C325" s="33"/>
      <c r="D325" s="34"/>
      <c r="E325" s="30"/>
      <c r="F325" s="30"/>
    </row>
    <row r="326" spans="1:6" s="28" customFormat="1" ht="13.5" customHeight="1" x14ac:dyDescent="0.2">
      <c r="A326" s="31"/>
      <c r="B326" s="32"/>
      <c r="C326" s="33"/>
      <c r="D326" s="34"/>
      <c r="E326" s="30"/>
      <c r="F326" s="30"/>
    </row>
  </sheetData>
  <autoFilter ref="A9:F101"/>
  <mergeCells count="14">
    <mergeCell ref="B234:C234"/>
    <mergeCell ref="A1:F1"/>
    <mergeCell ref="A2:F2"/>
    <mergeCell ref="A3:F3"/>
    <mergeCell ref="A4:F4"/>
    <mergeCell ref="A8:F8"/>
    <mergeCell ref="A220:F220"/>
    <mergeCell ref="C222:F222"/>
    <mergeCell ref="C227:F227"/>
    <mergeCell ref="B229:D229"/>
    <mergeCell ref="B230:E230"/>
    <mergeCell ref="B232:E232"/>
    <mergeCell ref="B233:E233"/>
    <mergeCell ref="A5:F5"/>
  </mergeCells>
  <dataValidations disablePrompts="1" count="1">
    <dataValidation type="list" allowBlank="1" showInputMessage="1" showErrorMessage="1" sqref="B6:B7">
      <formula1>$B$5:$B$10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5" orientation="portrait" r:id="rId1"/>
  <headerFooter alignWithMargins="0">
    <oddFooter>&amp;C&amp;9Página &amp;P de &amp;N</oddFooter>
  </headerFooter>
  <rowBreaks count="5" manualBreakCount="5">
    <brk id="43" max="5" man="1"/>
    <brk id="77" max="5" man="1"/>
    <brk id="122" max="5" man="1"/>
    <brk id="166" max="5" man="1"/>
    <brk id="21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 ACT. No.1</vt:lpstr>
      <vt:lpstr>'PRES ACT. No.1'!Área_de_impresión</vt:lpstr>
      <vt:lpstr>'PRES ACT. No.1'!Títulos_a_imprimir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Franklin Xavier Morillo Duluc</cp:lastModifiedBy>
  <cp:lastPrinted>2022-06-21T18:15:28Z</cp:lastPrinted>
  <dcterms:created xsi:type="dcterms:W3CDTF">2008-02-19T10:28:27Z</dcterms:created>
  <dcterms:modified xsi:type="dcterms:W3CDTF">2023-01-13T20:03:31Z</dcterms:modified>
</cp:coreProperties>
</file>