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0" windowWidth="15345" windowHeight="4560"/>
  </bookViews>
  <sheets>
    <sheet name="ACT. No. 2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'ACT. No. 2'!$A$1:$F$201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 No. 2'!$1:$11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171" i="12" l="1"/>
  <c r="J109" i="12" l="1"/>
  <c r="J110" i="12" s="1"/>
  <c r="K110" i="12"/>
  <c r="J112" i="12"/>
  <c r="J113" i="12" s="1"/>
  <c r="K112" i="12"/>
  <c r="K113" i="12"/>
  <c r="J114" i="12"/>
  <c r="J115" i="12" s="1"/>
  <c r="K114" i="12"/>
  <c r="K115" i="12"/>
  <c r="F153" i="12" l="1"/>
  <c r="E152" i="12"/>
  <c r="F152" i="12" s="1"/>
  <c r="F149" i="12"/>
  <c r="F148" i="12"/>
  <c r="F144" i="12"/>
  <c r="F143" i="12"/>
  <c r="F142" i="12"/>
  <c r="F125" i="12"/>
  <c r="F124" i="12"/>
  <c r="F122" i="12"/>
  <c r="F121" i="12"/>
  <c r="F120" i="12"/>
  <c r="F119" i="12"/>
  <c r="F118" i="12"/>
  <c r="F117" i="12"/>
  <c r="F111" i="12"/>
  <c r="F110" i="12"/>
  <c r="F109" i="12"/>
  <c r="F108" i="12"/>
  <c r="F107" i="12"/>
  <c r="F106" i="12"/>
  <c r="F105" i="12"/>
  <c r="C104" i="12"/>
  <c r="C103" i="12"/>
  <c r="F102" i="12"/>
  <c r="F101" i="12"/>
  <c r="F100" i="12"/>
  <c r="F99" i="12"/>
  <c r="F97" i="12"/>
  <c r="F96" i="12"/>
  <c r="F95" i="12"/>
  <c r="F94" i="12"/>
  <c r="F93" i="12"/>
  <c r="F90" i="12"/>
  <c r="F81" i="12"/>
  <c r="F82" i="12" s="1"/>
  <c r="F84" i="12" s="1"/>
  <c r="F73" i="12"/>
  <c r="F72" i="12"/>
  <c r="F71" i="12"/>
  <c r="F70" i="12"/>
  <c r="F69" i="12"/>
  <c r="F68" i="12"/>
  <c r="F67" i="12"/>
  <c r="F65" i="12"/>
  <c r="F64" i="12"/>
  <c r="F53" i="12"/>
  <c r="F54" i="12" s="1"/>
  <c r="F48" i="12"/>
  <c r="F47" i="12"/>
  <c r="F46" i="12"/>
  <c r="F45" i="12"/>
  <c r="F44" i="12"/>
  <c r="F43" i="12"/>
  <c r="F42" i="12"/>
  <c r="F41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03" i="12" l="1"/>
  <c r="F49" i="12"/>
  <c r="F56" i="12" s="1"/>
  <c r="F74" i="12"/>
  <c r="F76" i="12" s="1"/>
  <c r="F155" i="12"/>
  <c r="F157" i="12" s="1"/>
  <c r="F91" i="12"/>
  <c r="F123" i="12"/>
  <c r="F104" i="12"/>
  <c r="F114" i="12"/>
  <c r="F116" i="12"/>
  <c r="F115" i="12"/>
  <c r="F126" i="12" l="1"/>
  <c r="F128" i="12" s="1"/>
  <c r="F130" i="12" s="1"/>
  <c r="F132" i="12" s="1"/>
  <c r="F159" i="12" s="1"/>
  <c r="F160" i="12" s="1"/>
  <c r="F170" i="12" l="1"/>
  <c r="F165" i="12"/>
  <c r="F168" i="12"/>
  <c r="F164" i="12"/>
  <c r="F173" i="12"/>
  <c r="F167" i="12"/>
  <c r="F163" i="12"/>
  <c r="F172" i="12"/>
  <c r="F166" i="12"/>
  <c r="F169" i="12" l="1"/>
  <c r="F175" i="12" s="1"/>
  <c r="F177" i="12" s="1"/>
  <c r="F178" i="12" l="1"/>
</calcChain>
</file>

<file path=xl/sharedStrings.xml><?xml version="1.0" encoding="utf-8"?>
<sst xmlns="http://schemas.openxmlformats.org/spreadsheetml/2006/main" count="223" uniqueCount="138">
  <si>
    <t>INSTITUTO NACIONAL DE AGUAS POTABLES Y ALCANTARILLADOS</t>
  </si>
  <si>
    <t>***INAPA***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</si>
  <si>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</si>
  <si>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</si>
  <si>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</si>
  <si>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</si>
  <si>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</si>
  <si>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</si>
  <si>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</si>
  <si>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</si>
  <si>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</si>
  <si>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</si>
  <si>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</si>
  <si>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</si>
  <si>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</si>
  <si>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</si>
  <si>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</si>
  <si>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</si>
  <si>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</si>
  <si>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</si>
  <si>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</si>
  <si>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</si>
  <si>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</si>
  <si>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</si>
  <si>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</si>
  <si>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</si>
  <si>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</si>
  <si>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</si>
  <si>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</si>
  <si>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</si>
  <si>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</si>
  <si>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</si>
  <si>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</si>
  <si>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</si>
  <si>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</si>
  <si>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</si>
  <si>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</si>
  <si>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</si>
  <si>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Ø8"  PVC  </t>
  </si>
  <si>
    <t>RELLENO  COMPACTADO C/COMPACTADOR MECANICO EN CAPAS DE 0.30M</t>
  </si>
  <si>
    <t xml:space="preserve">REPLANTEO </t>
  </si>
  <si>
    <t xml:space="preserve">Ø8" PVC (SDR-26) C/JUNTA DE GOMA  + 3 %  PERD. P/CAMPANA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</si>
  <si>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</si>
  <si>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</si>
  <si>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</si>
  <si>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</si>
  <si>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</si>
  <si>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</si>
  <si>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>BOTE DE MATERIAL CON CAMION, INCLUYE CARGIO Y ESPARCIMIENTO EN BOTADERO (DIST.=5.0 KM)</t>
  </si>
  <si>
    <t>CAJA TELESCOPICA PARA VALVULA</t>
  </si>
  <si>
    <t>Obra:</t>
  </si>
  <si>
    <t>VALVULA DE COMPUERTA  Ø8" H.F. PLATILLADA (INC.  2 JUNTAS DE GOMA, 2 NIPLE PLATILLADOS, 2 JUNTAS MECANICAS TIPO DRESSER Y 2 PARES DE TORNILLOS)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</si>
  <si>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</si>
  <si>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</si>
  <si>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</si>
  <si>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</si>
  <si>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</si>
  <si>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</si>
  <si>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</si>
  <si>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</si>
  <si>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</si>
  <si>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</si>
  <si>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MES</t>
  </si>
  <si>
    <t>REGISTRO PARA VALVULA  EN TUBO DE Ø48" H.A. (INC. BASE Y TAPA DE H.S.)</t>
  </si>
  <si>
    <t>LINEA  CONDUCCION (DESDE  3+162 = EST.0+000=  HASTA EST. 1+892.40)</t>
  </si>
  <si>
    <t xml:space="preserve">ELIMINACION DE PARTIDAS </t>
  </si>
  <si>
    <t>SUBTOTAL ELIMINACION DE PARTIDA (E.P)</t>
  </si>
  <si>
    <t>NUEVAS PARTIDAS (N.P)</t>
  </si>
  <si>
    <t xml:space="preserve">Ø8" ACERO (SCH-40) CON PROTECCION ANTICORROSIVA </t>
  </si>
  <si>
    <t>SUMINISTRO Y COLOCACION DE VALVULAS</t>
  </si>
  <si>
    <t xml:space="preserve">REGISTRO PARA VALVULA DE AIRE (1.40X1.40) VER DETALLES EN PLANO </t>
  </si>
  <si>
    <t xml:space="preserve">ASFALTO </t>
  </si>
  <si>
    <t>EXTRACCION DE MATERIAL NO CLASIFICADO</t>
  </si>
  <si>
    <t xml:space="preserve">SUMINISTRO DE MATERIAL BASE PARA RELLENO </t>
  </si>
  <si>
    <t xml:space="preserve">RELLENO COMPACTADO C/ COMPATADOR MECANICO </t>
  </si>
  <si>
    <t xml:space="preserve">SUMINISTRO Y COLOCACION DE IMPRIMACION </t>
  </si>
  <si>
    <t>SUMINISTRO Y COLOCACION DE RIEGO DE ADHERENCIA</t>
  </si>
  <si>
    <t>SUMINISTRO Y COLOCACION DE ASFALTO CALIENTE+25% DESP e= 4"</t>
  </si>
  <si>
    <t>CORTE DE ASFALTO e= 4" y 5"</t>
  </si>
  <si>
    <t>AUMENTO DE CANTIDAD (A.C)</t>
  </si>
  <si>
    <t>AVERIA EN TUBERIA DE Ø8" FRENTE A ESCUELA</t>
  </si>
  <si>
    <t>CRUCE SOBRE ALCANTARILLA EN EST 0+527.50 EN TUBERIA DE ACERO Ø3"</t>
  </si>
  <si>
    <t xml:space="preserve">REPARACION DE AVERIAS </t>
  </si>
  <si>
    <t xml:space="preserve">AVERIA EN TUBERIA DE Ø6" </t>
  </si>
  <si>
    <t xml:space="preserve">AVERIA EN TUBERIA DE Ø3" </t>
  </si>
  <si>
    <t>HR</t>
  </si>
  <si>
    <t>M3XKM</t>
  </si>
  <si>
    <t>JUNTA MECANICA TIPO DRESSER 8"</t>
  </si>
  <si>
    <t>ANCLAJES PIEZAS ESPECIALES H.S</t>
  </si>
  <si>
    <t>EXCAVACION MATERIAL COMPACTO</t>
  </si>
  <si>
    <t>RELLENO COMPACTADO</t>
  </si>
  <si>
    <t>SUBTOTAL AUMENTO DE CANTIDAD (A.C)</t>
  </si>
  <si>
    <t>SUBTOTAL NUEVAS PARTIDAS (N.P)</t>
  </si>
  <si>
    <t>SUB-TOTAL PRESUPUESTO ACT. No.1</t>
  </si>
  <si>
    <t xml:space="preserve">                                                   REVISADO POR</t>
  </si>
  <si>
    <t xml:space="preserve">                  </t>
  </si>
  <si>
    <t xml:space="preserve">                            VISTO BUENO:</t>
  </si>
  <si>
    <t xml:space="preserve">                     PREPARADO POR:</t>
  </si>
  <si>
    <t xml:space="preserve">Contratista: </t>
  </si>
  <si>
    <t xml:space="preserve"> PEIRA GROUP SRL</t>
  </si>
  <si>
    <t>Cont.</t>
  </si>
  <si>
    <t>030-2021</t>
  </si>
  <si>
    <t>SUB-TOTAL GENERAL+ ACT. No.1</t>
  </si>
  <si>
    <t xml:space="preserve">      Zona : IV</t>
  </si>
  <si>
    <t>PRESUPUESTO ACT. No.1 D/F MARZO-2022</t>
  </si>
  <si>
    <t xml:space="preserve">DIRECCIÓN DE SUPERVISION Y FISCALIZACION DE OBRAS </t>
  </si>
  <si>
    <t>SUMINISTRO  MATERIAL DE MINA, DIST=10KM</t>
  </si>
  <si>
    <t xml:space="preserve">                                                   ARQ. RENÈ GARCÌA VILLANUEVA</t>
  </si>
  <si>
    <t xml:space="preserve">                                DIRECTOR DE SUPERVISION Y FISCALIZACION DE OBRAS </t>
  </si>
  <si>
    <t>MANO DE OBRA PLOMERO 20%(MATERIALES)</t>
  </si>
  <si>
    <t xml:space="preserve">SIFON </t>
  </si>
  <si>
    <t>PRESUPUESTO ACTUALIZADO No. 2 D/F NOVIEMBRE 2022</t>
  </si>
  <si>
    <t xml:space="preserve">BOTE DE MATERIAL EXTRAIDO  C/CAMION  D=5 KM </t>
  </si>
  <si>
    <t xml:space="preserve">NIVELACION Y COMPACTACION </t>
  </si>
  <si>
    <t xml:space="preserve">MANEJO DE TRANSITO </t>
  </si>
  <si>
    <t>REPOSICION MATERIAL DE RELLENO EN CRUCE LA BOMBA</t>
  </si>
  <si>
    <t>OBREROS (4HB)</t>
  </si>
  <si>
    <t>SUB-TOTAL FASE A</t>
  </si>
  <si>
    <t>SUB-TOTAL PRESUPUESTO ACT. No.2</t>
  </si>
  <si>
    <t>SUB-TOTAL GENERAL+ ACT. No.1 + ACT. No. 2</t>
  </si>
  <si>
    <t xml:space="preserve">          ING FIOR D' ALIZA GUILLEN  SARANTE</t>
  </si>
  <si>
    <t xml:space="preserve">                            INGENIERO CIVIL I</t>
  </si>
  <si>
    <t xml:space="preserve">                                                          ING MARINO QUEZADA </t>
  </si>
  <si>
    <t>ACTUALIZADO No. 2  D/F NOVIEMBRE 2022</t>
  </si>
  <si>
    <t>2.-ESTE PRESUPUESTO SE ELABORA DE ACUERDO A LA INFORMACIÓN SUMINISTRADA MEDIANTE MEMO COORD. No.146-2022 D/F 12/10/2022</t>
  </si>
  <si>
    <t>LINEA CONDUCCION   8" PVC TRAMO  (DESDE  EST.0+000= 3+162 = HASTA EST. 1+892.40)</t>
  </si>
  <si>
    <t>1.-ESTE PRESUPUESTO SE ELABORA DE ACUERDO A LA INFORMACIÓN SUMINISTRADA MEDIANTE MEMO COORD. No.045-2022 D/F 1403/2022</t>
  </si>
  <si>
    <t xml:space="preserve">          ANALISTA PRESUPUESTOS DE OBRAS</t>
  </si>
  <si>
    <t xml:space="preserve">MANO DE OBRA </t>
  </si>
  <si>
    <t>CAPATAZ (1HB)</t>
  </si>
  <si>
    <t>12.1.1</t>
  </si>
  <si>
    <t>12.2.2</t>
  </si>
  <si>
    <t>12.1.2</t>
  </si>
  <si>
    <t xml:space="preserve">USOS DE EQUIPOS </t>
  </si>
  <si>
    <t xml:space="preserve"> RERTROEXCAVADAORA CAT-416 O SIMILAR (INC. OPERADOR Y COMBUSTIBLE)</t>
  </si>
  <si>
    <t xml:space="preserve"> COMPACTADOR MECANICO (MAQUITO)(INC. COMBUSTIBLE Y OPERADOR)</t>
  </si>
  <si>
    <t>12.2.1</t>
  </si>
  <si>
    <t>PRESUPUESTO ACTUALIZADO No.2 d/f NOVIEMBRE/2022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</si>
</sst>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6"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_-* #,##0.00_-;\-* #,##0.00_-;_-* &quot;-&quot;??_-;_-@_-"/>
    <numFmt numFmtId="168" formatCode="_(&quot;$&quot;* #,##0.00_);_(&quot;$&quot;* \(#,##0.00\);_(&quot;$&quot;* &quot;-&quot;??_);_(@_)"/>
    <numFmt numFmtId="169" formatCode="#."/>
    <numFmt numFmtId="170" formatCode="#.0"/>
    <numFmt numFmtId="171" formatCode="#.00"/>
    <numFmt numFmtId="172" formatCode="0.00_)"/>
    <numFmt numFmtId="173" formatCode="#,##0.0_);[Red]\(#,##0.0\)"/>
    <numFmt numFmtId="174" formatCode="0.0%"/>
    <numFmt numFmtId="175" formatCode="0.0_)"/>
    <numFmt numFmtId="176" formatCode="#,##0.0_);\(#,##0.0\)"/>
    <numFmt numFmtId="177" formatCode="&quot;Sí&quot;;&quot;Sí&quot;;&quot;No&quot;"/>
    <numFmt numFmtId="178" formatCode="0_)"/>
    <numFmt numFmtId="179" formatCode="#,##0.00;[Red]#,##0.00"/>
    <numFmt numFmtId="180" formatCode="&quot;$&quot;#,##0.00;[Red]\-&quot;$&quot;#,##0.00"/>
    <numFmt numFmtId="181" formatCode="_-&quot;$&quot;* #,##0.00_-;\-&quot;$&quot;* #,##0.00_-;_-&quot;$&quot;* &quot;-&quot;??_-;_-@_-"/>
    <numFmt numFmtId="182" formatCode="&quot;$&quot;#,##0.00_);\(&quot;$&quot;#,##0.00\)"/>
    <numFmt numFmtId="183" formatCode="General_)"/>
    <numFmt numFmtId="184" formatCode="_-* #,##0.00\ _P_t_s_-;\-* #,##0.00\ _P_t_s_-;_-* &quot;-&quot;??\ _P_t_s_-;_-@_-"/>
    <numFmt numFmtId="185" formatCode="_-* #,##0.00\ _R_D_$_-;\-* #,##0.00\ _R_D_$_-;_-* &quot;-&quot;??\ _R_D_$_-;_-@_-"/>
    <numFmt numFmtId="186" formatCode="_-[$€]* #,##0.00_-;\-[$€]* #,##0.00_-;_-[$€]* &quot;-&quot;??_-;_-@_-"/>
    <numFmt numFmtId="187" formatCode="_-* #,##0.00\ &quot;Pts&quot;_-;\-* #,##0.00\ &quot;Pts&quot;_-;_-* &quot;-&quot;??\ &quot;Pts&quot;_-;_-@_-"/>
    <numFmt numFmtId="188" formatCode="#,##0.0"/>
    <numFmt numFmtId="189" formatCode="_([$€]* #,##0.00_);_([$€]* \(#,##0.00\);_([$€]* &quot;-&quot;??_);_(@_)"/>
    <numFmt numFmtId="190" formatCode="[$€]#,##0.00;[Red]\-[$€]#,##0.00"/>
    <numFmt numFmtId="191" formatCode="&quot;RD$ &quot;#,#00.00"/>
    <numFmt numFmtId="192" formatCode="_-[$€-2]* #,##0.00_-;\-[$€-2]* #,##0.00_-;_-[$€-2]* &quot;-&quot;??_-"/>
    <numFmt numFmtId="193" formatCode="0.000"/>
    <numFmt numFmtId="194" formatCode="#,##0.00_ ;\-#,##0.00\ "/>
    <numFmt numFmtId="195" formatCode="0.00000"/>
    <numFmt numFmtId="196" formatCode="[$$-409]#,##0.00"/>
    <numFmt numFmtId="197" formatCode="#,##0.00\ _€"/>
    <numFmt numFmtId="198" formatCode="#,##0.00\ &quot;/m3&quot;"/>
    <numFmt numFmtId="199" formatCode="&quot; &quot;#,##0.00&quot; &quot;;&quot; (&quot;#,##0.00&quot;)&quot;;&quot; -&quot;#&quot; &quot;;&quot; &quot;@&quot; &quot;"/>
    <numFmt numFmtId="200" formatCode="[$-409]General"/>
    <numFmt numFmtId="201" formatCode="_-* #,##0.0000_-;\-* #,##0.0000_-;_-* &quot;-&quot;??_-;_-@_-"/>
    <numFmt numFmtId="202" formatCode="#,##0.00\ &quot;M³S&quot;"/>
    <numFmt numFmtId="203" formatCode="#,##0.00\ &quot;KM&quot;"/>
    <numFmt numFmtId="204" formatCode="#,##0.00&quot; pta &quot;;\-#,##0.00&quot; pta &quot;;&quot; -&quot;#&quot; pta &quot;;@\ "/>
    <numFmt numFmtId="205" formatCode="_-&quot;RD$&quot;* #,##0.00_-;\-&quot;RD$&quot;* #,##0.00_-;_-&quot;RD$&quot;* &quot;-&quot;??_-;_-@_-"/>
    <numFmt numFmtId="206" formatCode="_(* #,##0\ &quot;pta&quot;_);_(* \(#,##0\ &quot;pta&quot;\);_(* &quot;-&quot;??\ &quot;pta&quot;_);_(@_)"/>
    <numFmt numFmtId="207" formatCode="&quot;$&quot;#,##0.00"/>
    <numFmt numFmtId="208" formatCode="0.000%"/>
    <numFmt numFmtId="209" formatCode="_ * #,##0.00_ ;_ * \-#,##0.00_ ;_ * &quot;-&quot;??_ ;_ @_ "/>
    <numFmt numFmtId="210" formatCode="_(* #,##0.00_);_(* \(#,##0.00\);_(* \-??_);_(@_)"/>
    <numFmt numFmtId="211" formatCode="_-* #,##0_-;\-* #,##0_-;_-* &quot;-&quot;_-;_-@_-"/>
    <numFmt numFmtId="213" formatCode="&quot;$&quot;#,##0;\-&quot;$&quot;#,##0"/>
    <numFmt numFmtId="214" formatCode="#,##0.0000_);\(#,##0.0000\)"/>
    <numFmt numFmtId="215" formatCode="_([$$-409]* #,##0.00_);_([$$-409]* \(#,##0.00\);_([$$-409]* &quot;-&quot;?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10"/>
      <name val="Tms Rmn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b/>
      <sz val="11"/>
      <color indexed="19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  <font>
      <sz val="10"/>
      <name val="MS Sans Serif"/>
    </font>
    <font>
      <sz val="10"/>
      <name val="Courier"/>
    </font>
    <font>
      <sz val="11"/>
      <color indexed="16"/>
      <name val="Calibri"/>
      <family val="2"/>
    </font>
    <font>
      <sz val="10"/>
      <name val="Verdana"/>
      <family val="2"/>
    </font>
    <font>
      <b/>
      <sz val="11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2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3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5" applyNumberFormat="0" applyAlignment="0" applyProtection="0"/>
    <xf numFmtId="0" fontId="11" fillId="19" borderId="6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9" fontId="13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0" fontId="15" fillId="8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5" applyNumberFormat="0" applyAlignment="0" applyProtection="0"/>
    <xf numFmtId="0" fontId="20" fillId="0" borderId="10" applyNumberFormat="0" applyFill="0" applyAlignment="0" applyProtection="0"/>
    <xf numFmtId="166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/>
    <xf numFmtId="172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1" applyNumberFormat="0" applyFont="0" applyAlignment="0" applyProtection="0"/>
    <xf numFmtId="0" fontId="24" fillId="18" borderId="12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6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2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27" fillId="0" borderId="0"/>
    <xf numFmtId="183" fontId="27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3" fontId="27" fillId="0" borderId="0"/>
    <xf numFmtId="170" fontId="21" fillId="0" borderId="0"/>
    <xf numFmtId="174" fontId="27" fillId="0" borderId="0"/>
    <xf numFmtId="0" fontId="2" fillId="0" borderId="0"/>
    <xf numFmtId="0" fontId="2" fillId="0" borderId="0"/>
    <xf numFmtId="170" fontId="21" fillId="0" borderId="0"/>
    <xf numFmtId="171" fontId="21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24" borderId="0" applyNumberFormat="0" applyBorder="0" applyAlignment="0" applyProtection="0"/>
    <xf numFmtId="0" fontId="7" fillId="10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8" fillId="27" borderId="0" applyNumberFormat="0" applyBorder="0" applyAlignment="0" applyProtection="0"/>
    <xf numFmtId="0" fontId="8" fillId="5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15" borderId="0" applyNumberFormat="0" applyBorder="0" applyAlignment="0" applyProtection="0"/>
    <xf numFmtId="0" fontId="8" fillId="29" borderId="0" applyNumberFormat="0" applyBorder="0" applyAlignment="0" applyProtection="0"/>
    <xf numFmtId="0" fontId="15" fillId="25" borderId="0" applyNumberFormat="0" applyBorder="0" applyAlignment="0" applyProtection="0"/>
    <xf numFmtId="0" fontId="33" fillId="30" borderId="5" applyNumberFormat="0" applyAlignment="0" applyProtection="0"/>
    <xf numFmtId="0" fontId="11" fillId="19" borderId="6" applyNumberFormat="0" applyAlignment="0" applyProtection="0"/>
    <xf numFmtId="0" fontId="34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8" fillId="31" borderId="0" applyNumberFormat="0" applyBorder="0" applyAlignment="0" applyProtection="0"/>
    <xf numFmtId="0" fontId="8" fillId="16" borderId="0" applyNumberFormat="0" applyBorder="0" applyAlignment="0" applyProtection="0"/>
    <xf numFmtId="0" fontId="8" fillId="32" borderId="0" applyNumberFormat="0" applyBorder="0" applyAlignment="0" applyProtection="0"/>
    <xf numFmtId="0" fontId="8" fillId="28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19" fillId="7" borderId="5" applyNumberFormat="0" applyAlignment="0" applyProtection="0"/>
    <xf numFmtId="189" fontId="2" fillId="0" borderId="0" applyFont="0" applyFill="0" applyBorder="0" applyAlignment="0" applyProtection="0"/>
    <xf numFmtId="169" fontId="13" fillId="0" borderId="0">
      <protection locked="0"/>
    </xf>
    <xf numFmtId="169" fontId="13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0" fontId="9" fillId="10" borderId="0" applyNumberFormat="0" applyBorder="0" applyAlignment="0" applyProtection="0"/>
    <xf numFmtId="19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9" borderId="0" applyNumberFormat="0" applyBorder="0" applyAlignment="0" applyProtection="0"/>
    <xf numFmtId="0" fontId="2" fillId="6" borderId="11" applyNumberFormat="0" applyFont="0" applyAlignment="0" applyProtection="0"/>
    <xf numFmtId="9" fontId="2" fillId="0" borderId="0" applyFont="0" applyFill="0" applyBorder="0" applyAlignment="0" applyProtection="0"/>
    <xf numFmtId="0" fontId="24" fillId="30" borderId="12" applyNumberFormat="0" applyAlignment="0" applyProtection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5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1" fillId="0" borderId="0"/>
    <xf numFmtId="43" fontId="2" fillId="0" borderId="0" applyFont="0" applyFill="0" applyBorder="0" applyAlignment="0" applyProtection="0"/>
    <xf numFmtId="0" fontId="7" fillId="24" borderId="0" applyNumberFormat="0" applyBorder="0" applyAlignment="0" applyProtection="0"/>
    <xf numFmtId="0" fontId="7" fillId="10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8" fillId="27" borderId="0" applyNumberFormat="0" applyBorder="0" applyAlignment="0" applyProtection="0"/>
    <xf numFmtId="0" fontId="8" fillId="5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15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16" borderId="0" applyNumberFormat="0" applyBorder="0" applyAlignment="0" applyProtection="0"/>
    <xf numFmtId="0" fontId="8" fillId="32" borderId="0" applyNumberFormat="0" applyBorder="0" applyAlignment="0" applyProtection="0"/>
    <xf numFmtId="0" fontId="8" fillId="28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9" fillId="10" borderId="0" applyNumberFormat="0" applyBorder="0" applyAlignment="0" applyProtection="0"/>
    <xf numFmtId="0" fontId="33" fillId="30" borderId="5" applyNumberFormat="0" applyAlignment="0" applyProtection="0"/>
    <xf numFmtId="0" fontId="11" fillId="19" borderId="6" applyNumberFormat="0" applyAlignment="0" applyProtection="0"/>
    <xf numFmtId="4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25" borderId="0" applyNumberFormat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19" fillId="7" borderId="5" applyNumberFormat="0" applyAlignment="0" applyProtection="0"/>
    <xf numFmtId="0" fontId="34" fillId="0" borderId="15" applyNumberFormat="0" applyFill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4" fillId="30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2" fillId="0" borderId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196" fontId="7" fillId="4" borderId="0" applyNumberFormat="0" applyBorder="0" applyAlignment="0" applyProtection="0"/>
    <xf numFmtId="196" fontId="7" fillId="4" borderId="0" applyNumberFormat="0" applyBorder="0" applyAlignment="0" applyProtection="0"/>
    <xf numFmtId="196" fontId="7" fillId="5" borderId="0" applyNumberFormat="0" applyBorder="0" applyAlignment="0" applyProtection="0"/>
    <xf numFmtId="196" fontId="7" fillId="5" borderId="0" applyNumberFormat="0" applyBorder="0" applyAlignment="0" applyProtection="0"/>
    <xf numFmtId="196" fontId="7" fillId="6" borderId="0" applyNumberFormat="0" applyBorder="0" applyAlignment="0" applyProtection="0"/>
    <xf numFmtId="196" fontId="7" fillId="6" borderId="0" applyNumberFormat="0" applyBorder="0" applyAlignment="0" applyProtection="0"/>
    <xf numFmtId="196" fontId="7" fillId="7" borderId="0" applyNumberFormat="0" applyBorder="0" applyAlignment="0" applyProtection="0"/>
    <xf numFmtId="196" fontId="7" fillId="7" borderId="0" applyNumberFormat="0" applyBorder="0" applyAlignment="0" applyProtection="0"/>
    <xf numFmtId="196" fontId="7" fillId="8" borderId="0" applyNumberFormat="0" applyBorder="0" applyAlignment="0" applyProtection="0"/>
    <xf numFmtId="196" fontId="7" fillId="8" borderId="0" applyNumberFormat="0" applyBorder="0" applyAlignment="0" applyProtection="0"/>
    <xf numFmtId="196" fontId="7" fillId="6" borderId="0" applyNumberFormat="0" applyBorder="0" applyAlignment="0" applyProtection="0"/>
    <xf numFmtId="196" fontId="7" fillId="6" borderId="0" applyNumberFormat="0" applyBorder="0" applyAlignment="0" applyProtection="0"/>
    <xf numFmtId="196" fontId="7" fillId="8" borderId="0" applyNumberFormat="0" applyBorder="0" applyAlignment="0" applyProtection="0"/>
    <xf numFmtId="196" fontId="7" fillId="8" borderId="0" applyNumberFormat="0" applyBorder="0" applyAlignment="0" applyProtection="0"/>
    <xf numFmtId="196" fontId="7" fillId="5" borderId="0" applyNumberFormat="0" applyBorder="0" applyAlignment="0" applyProtection="0"/>
    <xf numFmtId="196" fontId="7" fillId="5" borderId="0" applyNumberFormat="0" applyBorder="0" applyAlignment="0" applyProtection="0"/>
    <xf numFmtId="196" fontId="7" fillId="9" borderId="0" applyNumberFormat="0" applyBorder="0" applyAlignment="0" applyProtection="0"/>
    <xf numFmtId="196" fontId="7" fillId="9" borderId="0" applyNumberFormat="0" applyBorder="0" applyAlignment="0" applyProtection="0"/>
    <xf numFmtId="196" fontId="7" fillId="10" borderId="0" applyNumberFormat="0" applyBorder="0" applyAlignment="0" applyProtection="0"/>
    <xf numFmtId="196" fontId="7" fillId="10" borderId="0" applyNumberFormat="0" applyBorder="0" applyAlignment="0" applyProtection="0"/>
    <xf numFmtId="196" fontId="7" fillId="8" borderId="0" applyNumberFormat="0" applyBorder="0" applyAlignment="0" applyProtection="0"/>
    <xf numFmtId="196" fontId="7" fillId="8" borderId="0" applyNumberFormat="0" applyBorder="0" applyAlignment="0" applyProtection="0"/>
    <xf numFmtId="196" fontId="7" fillId="6" borderId="0" applyNumberFormat="0" applyBorder="0" applyAlignment="0" applyProtection="0"/>
    <xf numFmtId="196" fontId="7" fillId="6" borderId="0" applyNumberFormat="0" applyBorder="0" applyAlignment="0" applyProtection="0"/>
    <xf numFmtId="196" fontId="8" fillId="8" borderId="0" applyNumberFormat="0" applyBorder="0" applyAlignment="0" applyProtection="0"/>
    <xf numFmtId="196" fontId="8" fillId="8" borderId="0" applyNumberFormat="0" applyBorder="0" applyAlignment="0" applyProtection="0"/>
    <xf numFmtId="196" fontId="8" fillId="11" borderId="0" applyNumberFormat="0" applyBorder="0" applyAlignment="0" applyProtection="0"/>
    <xf numFmtId="196" fontId="8" fillId="11" borderId="0" applyNumberFormat="0" applyBorder="0" applyAlignment="0" applyProtection="0"/>
    <xf numFmtId="196" fontId="8" fillId="12" borderId="0" applyNumberFormat="0" applyBorder="0" applyAlignment="0" applyProtection="0"/>
    <xf numFmtId="196" fontId="8" fillId="12" borderId="0" applyNumberFormat="0" applyBorder="0" applyAlignment="0" applyProtection="0"/>
    <xf numFmtId="196" fontId="8" fillId="10" borderId="0" applyNumberFormat="0" applyBorder="0" applyAlignment="0" applyProtection="0"/>
    <xf numFmtId="196" fontId="8" fillId="10" borderId="0" applyNumberFormat="0" applyBorder="0" applyAlignment="0" applyProtection="0"/>
    <xf numFmtId="196" fontId="8" fillId="8" borderId="0" applyNumberFormat="0" applyBorder="0" applyAlignment="0" applyProtection="0"/>
    <xf numFmtId="196" fontId="8" fillId="8" borderId="0" applyNumberFormat="0" applyBorder="0" applyAlignment="0" applyProtection="0"/>
    <xf numFmtId="196" fontId="8" fillId="5" borderId="0" applyNumberFormat="0" applyBorder="0" applyAlignment="0" applyProtection="0"/>
    <xf numFmtId="196" fontId="8" fillId="5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4" fillId="36" borderId="0" applyNumberFormat="0" applyBorder="0" applyAlignment="0" applyProtection="0"/>
    <xf numFmtId="0" fontId="8" fillId="31" borderId="0" applyNumberFormat="0" applyBorder="0" applyAlignment="0" applyProtection="0"/>
    <xf numFmtId="0" fontId="43" fillId="34" borderId="0" applyNumberFormat="0" applyBorder="0" applyAlignment="0" applyProtection="0"/>
    <xf numFmtId="0" fontId="43" fillId="37" borderId="0" applyNumberFormat="0" applyBorder="0" applyAlignment="0" applyProtection="0"/>
    <xf numFmtId="0" fontId="44" fillId="38" borderId="0" applyNumberFormat="0" applyBorder="0" applyAlignment="0" applyProtection="0"/>
    <xf numFmtId="0" fontId="8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4" fillId="37" borderId="0" applyNumberFormat="0" applyBorder="0" applyAlignment="0" applyProtection="0"/>
    <xf numFmtId="0" fontId="8" fillId="32" borderId="0" applyNumberFormat="0" applyBorder="0" applyAlignment="0" applyProtection="0"/>
    <xf numFmtId="0" fontId="43" fillId="34" borderId="0" applyNumberFormat="0" applyBorder="0" applyAlignment="0" applyProtection="0"/>
    <xf numFmtId="0" fontId="43" fillId="37" borderId="0" applyNumberFormat="0" applyBorder="0" applyAlignment="0" applyProtection="0"/>
    <xf numFmtId="0" fontId="44" fillId="39" borderId="0" applyNumberFormat="0" applyBorder="0" applyAlignment="0" applyProtection="0"/>
    <xf numFmtId="0" fontId="8" fillId="28" borderId="0" applyNumberFormat="0" applyBorder="0" applyAlignment="0" applyProtection="0"/>
    <xf numFmtId="0" fontId="43" fillId="34" borderId="0" applyNumberFormat="0" applyBorder="0" applyAlignment="0" applyProtection="0"/>
    <xf numFmtId="0" fontId="43" fillId="36" borderId="0" applyNumberFormat="0" applyBorder="0" applyAlignment="0" applyProtection="0"/>
    <xf numFmtId="0" fontId="44" fillId="36" borderId="0" applyNumberFormat="0" applyBorder="0" applyAlignment="0" applyProtection="0"/>
    <xf numFmtId="0" fontId="8" fillId="15" borderId="0" applyNumberFormat="0" applyBorder="0" applyAlignment="0" applyProtection="0"/>
    <xf numFmtId="0" fontId="43" fillId="34" borderId="0" applyNumberFormat="0" applyBorder="0" applyAlignment="0" applyProtection="0"/>
    <xf numFmtId="0" fontId="43" fillId="40" borderId="0" applyNumberFormat="0" applyBorder="0" applyAlignment="0" applyProtection="0"/>
    <xf numFmtId="0" fontId="44" fillId="41" borderId="0" applyNumberFormat="0" applyBorder="0" applyAlignment="0" applyProtection="0"/>
    <xf numFmtId="0" fontId="8" fillId="11" borderId="0" applyNumberFormat="0" applyBorder="0" applyAlignment="0" applyProtection="0"/>
    <xf numFmtId="196" fontId="15" fillId="8" borderId="0" applyNumberFormat="0" applyBorder="0" applyAlignment="0" applyProtection="0"/>
    <xf numFmtId="196" fontId="15" fillId="8" borderId="0" applyNumberFormat="0" applyBorder="0" applyAlignment="0" applyProtection="0"/>
    <xf numFmtId="196" fontId="10" fillId="18" borderId="5" applyNumberFormat="0" applyAlignment="0" applyProtection="0"/>
    <xf numFmtId="196" fontId="10" fillId="18" borderId="5" applyNumberFormat="0" applyAlignment="0" applyProtection="0"/>
    <xf numFmtId="196" fontId="11" fillId="19" borderId="6" applyNumberFormat="0" applyAlignment="0" applyProtection="0"/>
    <xf numFmtId="196" fontId="11" fillId="19" borderId="6" applyNumberFormat="0" applyAlignment="0" applyProtection="0"/>
    <xf numFmtId="196" fontId="20" fillId="0" borderId="10" applyNumberFormat="0" applyFill="0" applyAlignment="0" applyProtection="0"/>
    <xf numFmtId="196" fontId="20" fillId="0" borderId="10" applyNumberFormat="0" applyFill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8" fontId="2" fillId="0" borderId="0" applyFont="0" applyFill="0" applyAlignment="0" applyProtection="0"/>
    <xf numFmtId="178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68" fontId="2" fillId="0" borderId="0" applyFont="0" applyFill="0" applyAlignment="0" applyProtection="0"/>
    <xf numFmtId="168" fontId="2" fillId="0" borderId="0" applyFont="0" applyFill="0" applyAlignment="0" applyProtection="0"/>
    <xf numFmtId="195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196" fontId="18" fillId="0" borderId="0" applyNumberFormat="0" applyFill="0" applyBorder="0" applyAlignment="0" applyProtection="0"/>
    <xf numFmtId="196" fontId="18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1" fillId="45" borderId="0" applyNumberFormat="0" applyBorder="0" applyAlignment="0" applyProtection="0"/>
    <xf numFmtId="0" fontId="41" fillId="44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8" fillId="35" borderId="0" applyNumberFormat="0" applyBorder="0" applyAlignment="0" applyProtection="0"/>
    <xf numFmtId="196" fontId="8" fillId="13" borderId="0" applyNumberFormat="0" applyBorder="0" applyAlignment="0" applyProtection="0"/>
    <xf numFmtId="196" fontId="8" fillId="13" borderId="0" applyNumberFormat="0" applyBorder="0" applyAlignment="0" applyProtection="0"/>
    <xf numFmtId="0" fontId="7" fillId="40" borderId="0" applyNumberFormat="0" applyBorder="0" applyAlignment="0" applyProtection="0"/>
    <xf numFmtId="0" fontId="7" fillId="37" borderId="0" applyNumberFormat="0" applyBorder="0" applyAlignment="0" applyProtection="0"/>
    <xf numFmtId="0" fontId="8" fillId="38" borderId="0" applyNumberFormat="0" applyBorder="0" applyAlignment="0" applyProtection="0"/>
    <xf numFmtId="196" fontId="8" fillId="11" borderId="0" applyNumberFormat="0" applyBorder="0" applyAlignment="0" applyProtection="0"/>
    <xf numFmtId="196" fontId="8" fillId="11" borderId="0" applyNumberFormat="0" applyBorder="0" applyAlignment="0" applyProtection="0"/>
    <xf numFmtId="0" fontId="7" fillId="40" borderId="0" applyNumberFormat="0" applyBorder="0" applyAlignment="0" applyProtection="0"/>
    <xf numFmtId="0" fontId="7" fillId="47" borderId="0" applyNumberFormat="0" applyBorder="0" applyAlignment="0" applyProtection="0"/>
    <xf numFmtId="0" fontId="8" fillId="37" borderId="0" applyNumberFormat="0" applyBorder="0" applyAlignment="0" applyProtection="0"/>
    <xf numFmtId="196" fontId="8" fillId="12" borderId="0" applyNumberFormat="0" applyBorder="0" applyAlignment="0" applyProtection="0"/>
    <xf numFmtId="196" fontId="8" fillId="12" borderId="0" applyNumberFormat="0" applyBorder="0" applyAlignment="0" applyProtection="0"/>
    <xf numFmtId="0" fontId="7" fillId="46" borderId="0" applyNumberFormat="0" applyBorder="0" applyAlignment="0" applyProtection="0"/>
    <xf numFmtId="0" fontId="7" fillId="37" borderId="0" applyNumberFormat="0" applyBorder="0" applyAlignment="0" applyProtection="0"/>
    <xf numFmtId="0" fontId="8" fillId="37" borderId="0" applyNumberFormat="0" applyBorder="0" applyAlignment="0" applyProtection="0"/>
    <xf numFmtId="196" fontId="8" fillId="14" borderId="0" applyNumberFormat="0" applyBorder="0" applyAlignment="0" applyProtection="0"/>
    <xf numFmtId="196" fontId="8" fillId="14" borderId="0" applyNumberFormat="0" applyBorder="0" applyAlignment="0" applyProtection="0"/>
    <xf numFmtId="0" fontId="7" fillId="36" borderId="0" applyNumberFormat="0" applyBorder="0" applyAlignment="0" applyProtection="0"/>
    <xf numFmtId="0" fontId="7" fillId="46" borderId="0" applyNumberFormat="0" applyBorder="0" applyAlignment="0" applyProtection="0"/>
    <xf numFmtId="0" fontId="8" fillId="35" borderId="0" applyNumberFormat="0" applyBorder="0" applyAlignment="0" applyProtection="0"/>
    <xf numFmtId="196" fontId="8" fillId="15" borderId="0" applyNumberFormat="0" applyBorder="0" applyAlignment="0" applyProtection="0"/>
    <xf numFmtId="196" fontId="8" fillId="15" borderId="0" applyNumberFormat="0" applyBorder="0" applyAlignment="0" applyProtection="0"/>
    <xf numFmtId="0" fontId="7" fillId="40" borderId="0" applyNumberFormat="0" applyBorder="0" applyAlignment="0" applyProtection="0"/>
    <xf numFmtId="0" fontId="7" fillId="34" borderId="0" applyNumberFormat="0" applyBorder="0" applyAlignment="0" applyProtection="0"/>
    <xf numFmtId="0" fontId="8" fillId="34" borderId="0" applyNumberFormat="0" applyBorder="0" applyAlignment="0" applyProtection="0"/>
    <xf numFmtId="196" fontId="8" fillId="16" borderId="0" applyNumberFormat="0" applyBorder="0" applyAlignment="0" applyProtection="0"/>
    <xf numFmtId="196" fontId="8" fillId="16" borderId="0" applyNumberFormat="0" applyBorder="0" applyAlignment="0" applyProtection="0"/>
    <xf numFmtId="196" fontId="19" fillId="9" borderId="5" applyNumberFormat="0" applyAlignment="0" applyProtection="0"/>
    <xf numFmtId="196" fontId="19" fillId="9" borderId="5" applyNumberFormat="0" applyAlignment="0" applyProtection="0"/>
    <xf numFmtId="165" fontId="2" fillId="0" borderId="0" applyFont="0" applyFill="0" applyBorder="0" applyAlignment="0" applyProtection="0"/>
    <xf numFmtId="199" fontId="46" fillId="0" borderId="0"/>
    <xf numFmtId="20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196" fontId="48" fillId="0" borderId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96" fontId="9" fillId="17" borderId="0" applyNumberFormat="0" applyBorder="0" applyAlignment="0" applyProtection="0"/>
    <xf numFmtId="196" fontId="9" fillId="1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0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203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204" fontId="2" fillId="0" borderId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206" fontId="2" fillId="0" borderId="0" applyFont="0" applyFill="0" applyBorder="0" applyAlignment="0" applyProtection="0"/>
    <xf numFmtId="196" fontId="50" fillId="9" borderId="0" applyNumberFormat="0" applyBorder="0" applyAlignment="0" applyProtection="0"/>
    <xf numFmtId="196" fontId="50" fillId="9" borderId="0" applyNumberFormat="0" applyBorder="0" applyAlignment="0" applyProtection="0"/>
    <xf numFmtId="196" fontId="7" fillId="0" borderId="0"/>
    <xf numFmtId="196" fontId="7" fillId="0" borderId="0"/>
    <xf numFmtId="196" fontId="7" fillId="0" borderId="0"/>
    <xf numFmtId="0" fontId="36" fillId="0" borderId="0"/>
    <xf numFmtId="196" fontId="7" fillId="0" borderId="0"/>
    <xf numFmtId="0" fontId="1" fillId="0" borderId="0"/>
    <xf numFmtId="0" fontId="2" fillId="0" borderId="0"/>
    <xf numFmtId="196" fontId="1" fillId="0" borderId="0"/>
    <xf numFmtId="196" fontId="2" fillId="0" borderId="0"/>
    <xf numFmtId="0" fontId="2" fillId="0" borderId="0"/>
    <xf numFmtId="0" fontId="2" fillId="0" borderId="0"/>
    <xf numFmtId="0" fontId="36" fillId="0" borderId="0"/>
    <xf numFmtId="0" fontId="1" fillId="0" borderId="0"/>
    <xf numFmtId="0" fontId="1" fillId="0" borderId="0"/>
    <xf numFmtId="172" fontId="2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0" fontId="2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0" fontId="2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201" fontId="27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0" borderId="0"/>
    <xf numFmtId="196" fontId="36" fillId="6" borderId="11" applyNumberFormat="0" applyFont="0" applyAlignment="0" applyProtection="0"/>
    <xf numFmtId="196" fontId="36" fillId="6" borderId="11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96" fontId="24" fillId="18" borderId="12" applyNumberFormat="0" applyAlignment="0" applyProtection="0"/>
    <xf numFmtId="196" fontId="24" fillId="18" borderId="12" applyNumberFormat="0" applyAlignment="0" applyProtection="0"/>
    <xf numFmtId="0" fontId="25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20" fillId="0" borderId="0" applyNumberFormat="0" applyFill="0" applyBorder="0" applyAlignment="0" applyProtection="0"/>
    <xf numFmtId="196" fontId="12" fillId="0" borderId="0" applyNumberFormat="0" applyFill="0" applyBorder="0" applyAlignment="0" applyProtection="0"/>
    <xf numFmtId="196" fontId="12" fillId="0" borderId="0" applyNumberFormat="0" applyFill="0" applyBorder="0" applyAlignment="0" applyProtection="0"/>
    <xf numFmtId="196" fontId="16" fillId="0" borderId="7" applyNumberFormat="0" applyFill="0" applyAlignment="0" applyProtection="0"/>
    <xf numFmtId="196" fontId="16" fillId="0" borderId="7" applyNumberFormat="0" applyFill="0" applyAlignment="0" applyProtection="0"/>
    <xf numFmtId="196" fontId="17" fillId="0" borderId="8" applyNumberFormat="0" applyFill="0" applyAlignment="0" applyProtection="0"/>
    <xf numFmtId="196" fontId="17" fillId="0" borderId="8" applyNumberFormat="0" applyFill="0" applyAlignment="0" applyProtection="0"/>
    <xf numFmtId="196" fontId="18" fillId="0" borderId="9" applyNumberFormat="0" applyFill="0" applyAlignment="0" applyProtection="0"/>
    <xf numFmtId="196" fontId="18" fillId="0" borderId="9" applyNumberFormat="0" applyFill="0" applyAlignment="0" applyProtection="0"/>
    <xf numFmtId="196" fontId="25" fillId="0" borderId="0" applyNumberFormat="0" applyFill="0" applyBorder="0" applyAlignment="0" applyProtection="0"/>
    <xf numFmtId="196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96" fontId="41" fillId="0" borderId="20" applyNumberFormat="0" applyFill="0" applyAlignment="0" applyProtection="0"/>
    <xf numFmtId="196" fontId="41" fillId="0" borderId="20" applyNumberFormat="0" applyFill="0" applyAlignment="0" applyProtection="0"/>
    <xf numFmtId="206" fontId="2" fillId="0" borderId="0" applyFont="0" applyFill="0" applyBorder="0" applyAlignment="0" applyProtection="0"/>
    <xf numFmtId="0" fontId="7" fillId="24" borderId="0" applyNumberFormat="0" applyBorder="0" applyAlignment="0" applyProtection="0"/>
    <xf numFmtId="0" fontId="7" fillId="10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7" fillId="24" borderId="0" applyNumberFormat="0" applyBorder="0" applyAlignment="0" applyProtection="0"/>
    <xf numFmtId="0" fontId="7" fillId="10" borderId="0" applyNumberFormat="0" applyBorder="0" applyAlignment="0" applyProtection="0"/>
    <xf numFmtId="0" fontId="7" fillId="25" borderId="0" applyNumberFormat="0" applyBorder="0" applyAlignment="0" applyProtection="0"/>
    <xf numFmtId="0" fontId="7" fillId="17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4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8" fillId="27" borderId="0" applyNumberFormat="0" applyBorder="0" applyAlignment="0" applyProtection="0"/>
    <xf numFmtId="0" fontId="8" fillId="5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15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5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15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16" borderId="0" applyNumberFormat="0" applyBorder="0" applyAlignment="0" applyProtection="0"/>
    <xf numFmtId="0" fontId="8" fillId="32" borderId="0" applyNumberFormat="0" applyBorder="0" applyAlignment="0" applyProtection="0"/>
    <xf numFmtId="0" fontId="8" fillId="28" borderId="0" applyNumberFormat="0" applyBorder="0" applyAlignment="0" applyProtection="0"/>
    <xf numFmtId="0" fontId="8" fillId="11" borderId="0" applyNumberFormat="0" applyBorder="0" applyAlignment="0" applyProtection="0"/>
    <xf numFmtId="0" fontId="20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33" fillId="30" borderId="5" applyNumberFormat="0" applyAlignment="0" applyProtection="0"/>
    <xf numFmtId="0" fontId="33" fillId="30" borderId="5" applyNumberFormat="0" applyAlignment="0" applyProtection="0"/>
    <xf numFmtId="0" fontId="33" fillId="30" borderId="5" applyNumberFormat="0" applyAlignment="0" applyProtection="0"/>
    <xf numFmtId="0" fontId="51" fillId="48" borderId="5" applyNumberFormat="0" applyAlignment="0" applyProtection="0"/>
    <xf numFmtId="0" fontId="51" fillId="48" borderId="5" applyNumberFormat="0" applyAlignment="0" applyProtection="0"/>
    <xf numFmtId="0" fontId="33" fillId="30" borderId="5" applyNumberFormat="0" applyAlignment="0" applyProtection="0"/>
    <xf numFmtId="0" fontId="33" fillId="30" borderId="5" applyNumberFormat="0" applyAlignment="0" applyProtection="0"/>
    <xf numFmtId="0" fontId="33" fillId="30" borderId="5" applyNumberFormat="0" applyAlignment="0" applyProtection="0"/>
    <xf numFmtId="0" fontId="10" fillId="18" borderId="5" applyNumberFormat="0" applyAlignment="0" applyProtection="0"/>
    <xf numFmtId="0" fontId="10" fillId="18" borderId="5" applyNumberFormat="0" applyAlignment="0" applyProtection="0"/>
    <xf numFmtId="0" fontId="33" fillId="30" borderId="5" applyNumberFormat="0" applyAlignment="0" applyProtection="0"/>
    <xf numFmtId="0" fontId="33" fillId="30" borderId="5" applyNumberFormat="0" applyAlignment="0" applyProtection="0"/>
    <xf numFmtId="0" fontId="33" fillId="30" borderId="5" applyNumberFormat="0" applyAlignment="0" applyProtection="0"/>
    <xf numFmtId="0" fontId="33" fillId="30" borderId="5" applyNumberFormat="0" applyAlignment="0" applyProtection="0"/>
    <xf numFmtId="0" fontId="10" fillId="18" borderId="5" applyNumberFormat="0" applyAlignment="0" applyProtection="0"/>
    <xf numFmtId="0" fontId="10" fillId="18" borderId="5" applyNumberFormat="0" applyAlignment="0" applyProtection="0"/>
    <xf numFmtId="0" fontId="34" fillId="0" borderId="15" applyNumberFormat="0" applyFill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7" fillId="6" borderId="11" applyNumberFormat="0" applyFont="0" applyAlignment="0" applyProtection="0"/>
    <xf numFmtId="0" fontId="7" fillId="6" borderId="11" applyNumberFormat="0" applyFont="0" applyAlignment="0" applyProtection="0"/>
    <xf numFmtId="0" fontId="7" fillId="6" borderId="11" applyNumberFormat="0" applyFont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2" fillId="0" borderId="0" applyFont="0" applyFill="0" applyBorder="0" applyAlignment="0" applyProtection="0"/>
    <xf numFmtId="180" fontId="36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9" borderId="5" applyNumberFormat="0" applyAlignment="0" applyProtection="0"/>
    <xf numFmtId="0" fontId="19" fillId="9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4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5" fillId="0" borderId="18" applyNumberFormat="0" applyFill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41" borderId="5" applyNumberFormat="0" applyAlignment="0" applyProtection="0"/>
    <xf numFmtId="0" fontId="53" fillId="41" borderId="5" applyNumberFormat="0" applyAlignment="0" applyProtection="0"/>
    <xf numFmtId="0" fontId="19" fillId="9" borderId="5" applyNumberFormat="0" applyAlignment="0" applyProtection="0"/>
    <xf numFmtId="0" fontId="19" fillId="9" borderId="5" applyNumberFormat="0" applyAlignment="0" applyProtection="0"/>
    <xf numFmtId="0" fontId="9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7" fillId="9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170" fontId="21" fillId="0" borderId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3" fillId="6" borderId="11" applyNumberFormat="0" applyFont="0" applyAlignment="0" applyProtection="0"/>
    <xf numFmtId="0" fontId="23" fillId="6" borderId="11" applyNumberFormat="0" applyFont="0" applyAlignment="0" applyProtection="0"/>
    <xf numFmtId="0" fontId="2" fillId="40" borderId="11" applyNumberFormat="0" applyFont="0" applyAlignment="0" applyProtection="0"/>
    <xf numFmtId="0" fontId="2" fillId="40" borderId="11" applyNumberFormat="0" applyFont="0" applyAlignment="0" applyProtection="0"/>
    <xf numFmtId="0" fontId="2" fillId="6" borderId="11" applyNumberFormat="0" applyFont="0" applyAlignment="0" applyProtection="0"/>
    <xf numFmtId="0" fontId="24" fillId="48" borderId="12" applyNumberFormat="0" applyAlignment="0" applyProtection="0"/>
    <xf numFmtId="0" fontId="24" fillId="48" borderId="12" applyNumberFormat="0" applyAlignment="0" applyProtection="0"/>
    <xf numFmtId="0" fontId="24" fillId="30" borderId="12" applyNumberFormat="0" applyAlignment="0" applyProtection="0"/>
    <xf numFmtId="0" fontId="24" fillId="30" borderId="12" applyNumberFormat="0" applyAlignment="0" applyProtection="0"/>
    <xf numFmtId="0" fontId="24" fillId="30" borderId="12" applyNumberFormat="0" applyAlignment="0" applyProtection="0"/>
    <xf numFmtId="0" fontId="24" fillId="18" borderId="12" applyNumberFormat="0" applyAlignment="0" applyProtection="0"/>
    <xf numFmtId="0" fontId="24" fillId="18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0" borderId="12" applyNumberFormat="0" applyAlignment="0" applyProtection="0"/>
    <xf numFmtId="0" fontId="24" fillId="30" borderId="12" applyNumberFormat="0" applyAlignment="0" applyProtection="0"/>
    <xf numFmtId="0" fontId="24" fillId="30" borderId="12" applyNumberFormat="0" applyAlignment="0" applyProtection="0"/>
    <xf numFmtId="0" fontId="24" fillId="30" borderId="12" applyNumberFormat="0" applyAlignment="0" applyProtection="0"/>
    <xf numFmtId="0" fontId="24" fillId="18" borderId="12" applyNumberFormat="0" applyAlignment="0" applyProtection="0"/>
    <xf numFmtId="0" fontId="24" fillId="18" borderId="12" applyNumberFormat="0" applyAlignment="0" applyProtection="0"/>
    <xf numFmtId="0" fontId="15" fillId="25" borderId="0" applyNumberFormat="0" applyBorder="0" applyAlignment="0" applyProtection="0"/>
    <xf numFmtId="0" fontId="24" fillId="30" borderId="12" applyNumberFormat="0" applyAlignment="0" applyProtection="0"/>
    <xf numFmtId="0" fontId="24" fillId="30" borderId="12" applyNumberFormat="0" applyAlignment="0" applyProtection="0"/>
    <xf numFmtId="0" fontId="24" fillId="30" borderId="12" applyNumberFormat="0" applyAlignment="0" applyProtection="0"/>
    <xf numFmtId="0" fontId="1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11" fillId="19" borderId="6" applyNumberFormat="0" applyAlignment="0" applyProtection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4" fillId="0" borderId="0"/>
    <xf numFmtId="0" fontId="55" fillId="0" borderId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1" fontId="2" fillId="0" borderId="0" applyFont="0" applyFill="0" applyBorder="0" applyAlignment="0" applyProtection="0"/>
    <xf numFmtId="39" fontId="32" fillId="0" borderId="0"/>
    <xf numFmtId="9" fontId="3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4" fontId="27" fillId="0" borderId="0"/>
    <xf numFmtId="0" fontId="11" fillId="19" borderId="21" applyNumberFormat="0" applyAlignment="0" applyProtection="0"/>
    <xf numFmtId="0" fontId="2" fillId="0" borderId="0"/>
    <xf numFmtId="0" fontId="11" fillId="19" borderId="21" applyNumberFormat="0" applyAlignment="0" applyProtection="0"/>
    <xf numFmtId="0" fontId="2" fillId="0" borderId="0"/>
    <xf numFmtId="43" fontId="6" fillId="0" borderId="0" applyFont="0" applyFill="0" applyBorder="0" applyAlignment="0" applyProtection="0"/>
    <xf numFmtId="181" fontId="2" fillId="0" borderId="0" applyFont="0" applyFill="0" applyBorder="0" applyAlignment="0" applyProtection="0"/>
    <xf numFmtId="196" fontId="11" fillId="19" borderId="21" applyNumberFormat="0" applyAlignment="0" applyProtection="0"/>
    <xf numFmtId="196" fontId="11" fillId="19" borderId="21" applyNumberFormat="0" applyAlignment="0" applyProtection="0"/>
    <xf numFmtId="0" fontId="11" fillId="19" borderId="21" applyNumberFormat="0" applyAlignment="0" applyProtection="0"/>
    <xf numFmtId="0" fontId="11" fillId="19" borderId="21" applyNumberFormat="0" applyAlignment="0" applyProtection="0"/>
    <xf numFmtId="183" fontId="27" fillId="0" borderId="0"/>
    <xf numFmtId="181" fontId="2" fillId="0" borderId="0" applyFont="0" applyFill="0" applyBorder="0" applyAlignment="0" applyProtection="0"/>
    <xf numFmtId="0" fontId="2" fillId="0" borderId="0"/>
    <xf numFmtId="183" fontId="57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49" borderId="0" applyNumberFormat="0" applyBorder="0" applyAlignment="0" applyProtection="0"/>
    <xf numFmtId="0" fontId="7" fillId="34" borderId="0" applyNumberFormat="0" applyBorder="0" applyAlignment="0" applyProtection="0"/>
    <xf numFmtId="0" fontId="7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5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51" borderId="0" applyNumberFormat="0" applyBorder="0" applyAlignment="0" applyProtection="0"/>
    <xf numFmtId="0" fontId="7" fillId="34" borderId="0" applyNumberFormat="0" applyBorder="0" applyAlignment="0" applyProtection="0"/>
    <xf numFmtId="0" fontId="7" fillId="37" borderId="0" applyNumberFormat="0" applyBorder="0" applyAlignment="0" applyProtection="0"/>
    <xf numFmtId="0" fontId="8" fillId="39" borderId="0" applyNumberFormat="0" applyBorder="0" applyAlignment="0" applyProtection="0"/>
    <xf numFmtId="0" fontId="8" fillId="52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53" borderId="0" applyNumberFormat="0" applyBorder="0" applyAlignment="0" applyProtection="0"/>
    <xf numFmtId="0" fontId="7" fillId="34" borderId="0" applyNumberFormat="0" applyBorder="0" applyAlignment="0" applyProtection="0"/>
    <xf numFmtId="0" fontId="7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54" borderId="0" applyNumberFormat="0" applyBorder="0" applyAlignment="0" applyProtection="0"/>
    <xf numFmtId="0" fontId="58" fillId="40" borderId="0" applyNumberFormat="0" applyBorder="0" applyAlignment="0" applyProtection="0"/>
    <xf numFmtId="0" fontId="20" fillId="0" borderId="10" applyNumberFormat="0" applyFill="0" applyAlignment="0" applyProtection="0"/>
    <xf numFmtId="0" fontId="11" fillId="38" borderId="21" applyNumberFormat="0" applyAlignment="0" applyProtection="0"/>
    <xf numFmtId="43" fontId="6" fillId="0" borderId="0" applyFont="0" applyFill="0" applyBorder="0" applyAlignment="0" applyProtection="0"/>
    <xf numFmtId="168" fontId="59" fillId="0" borderId="0" applyFont="0" applyFill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190" fontId="36" fillId="0" borderId="0" applyFont="0" applyFill="0" applyBorder="0" applyAlignment="0" applyProtection="0"/>
    <xf numFmtId="0" fontId="15" fillId="47" borderId="0" applyNumberFormat="0" applyBorder="0" applyAlignment="0" applyProtection="0"/>
    <xf numFmtId="0" fontId="16" fillId="0" borderId="22" applyNumberFormat="0" applyFill="0" applyAlignment="0" applyProtection="0"/>
    <xf numFmtId="0" fontId="17" fillId="0" borderId="23" applyNumberFormat="0" applyFill="0" applyAlignment="0" applyProtection="0"/>
    <xf numFmtId="0" fontId="9" fillId="17" borderId="0" applyNumberFormat="0" applyBorder="0" applyAlignment="0" applyProtection="0"/>
    <xf numFmtId="0" fontId="50" fillId="0" borderId="24" applyNumberFormat="0" applyFill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2" fillId="0" borderId="0" applyFont="0" applyFill="0" applyBorder="0" applyAlignment="0" applyProtection="0"/>
    <xf numFmtId="210" fontId="2" fillId="0" borderId="0" applyFill="0" applyBorder="0" applyAlignment="0" applyProtection="0"/>
    <xf numFmtId="193" fontId="2" fillId="0" borderId="0" applyFill="0" applyBorder="0" applyAlignment="0" applyProtection="0"/>
    <xf numFmtId="17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0" fontId="50" fillId="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183" fontId="21" fillId="0" borderId="0"/>
    <xf numFmtId="0" fontId="7" fillId="0" borderId="0"/>
    <xf numFmtId="0" fontId="2" fillId="0" borderId="0"/>
    <xf numFmtId="9" fontId="2" fillId="0" borderId="0" applyFill="0" applyBorder="0" applyAlignment="0" applyProtection="0"/>
    <xf numFmtId="0" fontId="2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" fillId="0" borderId="0"/>
    <xf numFmtId="39" fontId="32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18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214" fontId="2" fillId="0" borderId="0"/>
    <xf numFmtId="39" fontId="23" fillId="0" borderId="0"/>
    <xf numFmtId="0" fontId="1" fillId="0" borderId="0"/>
    <xf numFmtId="0" fontId="1" fillId="0" borderId="0"/>
    <xf numFmtId="183" fontId="27" fillId="0" borderId="0"/>
    <xf numFmtId="0" fontId="2" fillId="0" borderId="0"/>
    <xf numFmtId="213" fontId="21" fillId="0" borderId="0"/>
    <xf numFmtId="39" fontId="23" fillId="0" borderId="0"/>
    <xf numFmtId="39" fontId="23" fillId="0" borderId="0"/>
    <xf numFmtId="39" fontId="23" fillId="0" borderId="0"/>
    <xf numFmtId="0" fontId="2" fillId="0" borderId="0"/>
    <xf numFmtId="0" fontId="5" fillId="0" borderId="0"/>
    <xf numFmtId="174" fontId="27" fillId="0" borderId="0"/>
    <xf numFmtId="180" fontId="27" fillId="0" borderId="0"/>
    <xf numFmtId="0" fontId="2" fillId="0" borderId="0"/>
    <xf numFmtId="39" fontId="23" fillId="0" borderId="0"/>
    <xf numFmtId="0" fontId="7" fillId="0" borderId="0"/>
    <xf numFmtId="39" fontId="32" fillId="0" borderId="0"/>
    <xf numFmtId="39" fontId="23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  <xf numFmtId="0" fontId="41" fillId="0" borderId="19" applyNumberFormat="0" applyFill="0" applyAlignment="0" applyProtection="0"/>
  </cellStyleXfs>
  <cellXfs count="268">
    <xf numFmtId="0" fontId="0" fillId="0" borderId="0" xfId="0"/>
    <xf numFmtId="0" fontId="3" fillId="0" borderId="0" xfId="1" applyFont="1" applyFill="1" applyBorder="1"/>
    <xf numFmtId="0" fontId="3" fillId="0" borderId="2" xfId="1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167" fontId="3" fillId="0" borderId="1" xfId="2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4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4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4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26" fillId="2" borderId="1" xfId="0" applyFont="1" applyFill="1" applyBorder="1" applyAlignment="1">
      <alignment vertical="top" wrapText="1"/>
    </xf>
    <xf numFmtId="4" fontId="3" fillId="0" borderId="0" xfId="0" applyNumberFormat="1" applyFont="1" applyBorder="1"/>
    <xf numFmtId="4" fontId="2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9" fontId="2" fillId="2" borderId="1" xfId="0" applyNumberFormat="1" applyFont="1" applyFill="1" applyBorder="1" applyProtection="1">
      <protection locked="0"/>
    </xf>
    <xf numFmtId="0" fontId="26" fillId="2" borderId="1" xfId="0" applyFont="1" applyFill="1" applyBorder="1" applyAlignment="1">
      <alignment wrapText="1"/>
    </xf>
    <xf numFmtId="37" fontId="2" fillId="2" borderId="1" xfId="0" applyNumberFormat="1" applyFont="1" applyFill="1" applyBorder="1" applyAlignment="1">
      <alignment horizontal="right" vertical="center"/>
    </xf>
    <xf numFmtId="37" fontId="26" fillId="2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top"/>
    </xf>
    <xf numFmtId="39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>
      <alignment horizontal="right" vertical="center"/>
    </xf>
    <xf numFmtId="176" fontId="26" fillId="2" borderId="1" xfId="0" applyNumberFormat="1" applyFont="1" applyFill="1" applyBorder="1" applyAlignment="1">
      <alignment horizontal="right" vertical="center"/>
    </xf>
    <xf numFmtId="39" fontId="2" fillId="2" borderId="1" xfId="0" applyNumberFormat="1" applyFont="1" applyFill="1" applyBorder="1" applyAlignment="1" applyProtection="1">
      <alignment vertical="center"/>
      <protection locked="0"/>
    </xf>
    <xf numFmtId="37" fontId="2" fillId="2" borderId="1" xfId="0" applyNumberFormat="1" applyFont="1" applyFill="1" applyBorder="1" applyAlignment="1">
      <alignment horizontal="right" vertical="top"/>
    </xf>
    <xf numFmtId="37" fontId="26" fillId="2" borderId="1" xfId="0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center"/>
    </xf>
    <xf numFmtId="49" fontId="26" fillId="2" borderId="1" xfId="77" applyNumberFormat="1" applyFont="1" applyFill="1" applyBorder="1" applyAlignment="1">
      <alignment vertical="top" wrapText="1"/>
    </xf>
    <xf numFmtId="4" fontId="26" fillId="2" borderId="1" xfId="0" applyNumberFormat="1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vertical="top"/>
    </xf>
    <xf numFmtId="39" fontId="2" fillId="2" borderId="1" xfId="0" applyNumberFormat="1" applyFont="1" applyFill="1" applyBorder="1" applyAlignment="1" applyProtection="1">
      <alignment vertical="top"/>
      <protection locked="0"/>
    </xf>
    <xf numFmtId="175" fontId="2" fillId="2" borderId="1" xfId="75" applyNumberFormat="1" applyFont="1" applyFill="1" applyBorder="1" applyAlignment="1">
      <alignment horizontal="right" vertical="top"/>
    </xf>
    <xf numFmtId="0" fontId="26" fillId="2" borderId="1" xfId="7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right" vertical="top" wrapText="1"/>
    </xf>
    <xf numFmtId="4" fontId="26" fillId="2" borderId="1" xfId="69" applyNumberFormat="1" applyFont="1" applyFill="1" applyBorder="1" applyAlignment="1">
      <alignment horizontal="right" wrapText="1"/>
    </xf>
    <xf numFmtId="37" fontId="26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175" fontId="2" fillId="2" borderId="4" xfId="75" applyNumberFormat="1" applyFont="1" applyFill="1" applyBorder="1" applyAlignment="1">
      <alignment horizontal="right" vertical="top"/>
    </xf>
    <xf numFmtId="4" fontId="26" fillId="2" borderId="2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center"/>
    </xf>
    <xf numFmtId="0" fontId="26" fillId="2" borderId="1" xfId="0" applyFont="1" applyFill="1" applyBorder="1" applyAlignment="1" applyProtection="1">
      <alignment horizontal="right" vertical="center"/>
    </xf>
    <xf numFmtId="0" fontId="26" fillId="2" borderId="2" xfId="0" applyFont="1" applyFill="1" applyBorder="1" applyAlignment="1" applyProtection="1">
      <alignment horizontal="right" vertical="center"/>
    </xf>
    <xf numFmtId="10" fontId="2" fillId="2" borderId="1" xfId="73" applyNumberFormat="1" applyFont="1" applyFill="1" applyBorder="1" applyAlignment="1">
      <alignment horizontal="right"/>
    </xf>
    <xf numFmtId="0" fontId="2" fillId="2" borderId="1" xfId="74" applyFont="1" applyFill="1" applyBorder="1" applyAlignment="1">
      <alignment horizontal="right" vertical="top" wrapText="1"/>
    </xf>
    <xf numFmtId="0" fontId="2" fillId="2" borderId="1" xfId="74" applyFont="1" applyFill="1" applyBorder="1" applyAlignment="1">
      <alignment horizontal="left" vertical="top" wrapText="1"/>
    </xf>
    <xf numFmtId="0" fontId="2" fillId="2" borderId="2" xfId="74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right" vertical="center"/>
    </xf>
    <xf numFmtId="10" fontId="2" fillId="2" borderId="4" xfId="73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74" fontId="2" fillId="0" borderId="1" xfId="0" applyNumberFormat="1" applyFont="1" applyFill="1" applyBorder="1"/>
    <xf numFmtId="0" fontId="2" fillId="2" borderId="0" xfId="74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wrapText="1"/>
    </xf>
    <xf numFmtId="10" fontId="2" fillId="0" borderId="1" xfId="0" applyNumberFormat="1" applyFont="1" applyFill="1" applyBorder="1"/>
    <xf numFmtId="10" fontId="2" fillId="2" borderId="4" xfId="73" applyNumberFormat="1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4" xfId="0" applyFont="1" applyFill="1" applyBorder="1" applyAlignment="1" applyProtection="1">
      <alignment horizontal="right" vertical="center"/>
    </xf>
    <xf numFmtId="0" fontId="26" fillId="20" borderId="1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right" vertical="center"/>
    </xf>
    <xf numFmtId="0" fontId="26" fillId="20" borderId="3" xfId="0" applyFont="1" applyFill="1" applyBorder="1" applyAlignment="1" applyProtection="1">
      <alignment horizontal="center" vertical="center"/>
    </xf>
    <xf numFmtId="0" fontId="26" fillId="20" borderId="13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0" xfId="69" applyNumberFormat="1" applyFont="1" applyFill="1" applyBorder="1" applyAlignment="1">
      <alignment horizontal="center" vertical="center"/>
    </xf>
    <xf numFmtId="173" fontId="2" fillId="0" borderId="0" xfId="71" applyNumberFormat="1" applyFont="1" applyFill="1" applyBorder="1" applyAlignment="1"/>
    <xf numFmtId="40" fontId="2" fillId="0" borderId="0" xfId="71" applyNumberFormat="1" applyFont="1" applyFill="1" applyBorder="1" applyAlignment="1"/>
    <xf numFmtId="4" fontId="2" fillId="0" borderId="0" xfId="72" applyNumberFormat="1" applyFont="1" applyFill="1" applyBorder="1" applyAlignment="1">
      <alignment horizontal="left"/>
    </xf>
    <xf numFmtId="0" fontId="2" fillId="3" borderId="0" xfId="70" applyNumberFormat="1" applyFont="1" applyFill="1" applyBorder="1" applyAlignment="1">
      <alignment horizontal="right" vertical="top"/>
    </xf>
    <xf numFmtId="0" fontId="2" fillId="3" borderId="0" xfId="70" applyNumberFormat="1" applyFont="1" applyFill="1" applyBorder="1" applyAlignment="1">
      <alignment horizontal="center" vertical="top"/>
    </xf>
    <xf numFmtId="0" fontId="2" fillId="3" borderId="0" xfId="70" applyFont="1" applyFill="1" applyBorder="1" applyAlignment="1">
      <alignment horizontal="right" vertical="top" wrapText="1"/>
    </xf>
    <xf numFmtId="4" fontId="2" fillId="3" borderId="0" xfId="70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0" applyFont="1" applyFill="1" applyBorder="1" applyAlignment="1">
      <alignment horizontal="left" vertical="top" wrapText="1"/>
    </xf>
    <xf numFmtId="4" fontId="2" fillId="3" borderId="0" xfId="70" applyNumberFormat="1" applyFont="1" applyFill="1" applyBorder="1" applyAlignment="1">
      <alignment horizontal="left" vertical="top" wrapText="1"/>
    </xf>
    <xf numFmtId="0" fontId="2" fillId="3" borderId="0" xfId="70" quotePrefix="1" applyFont="1" applyFill="1" applyBorder="1" applyAlignment="1">
      <alignment horizontal="left" vertical="top"/>
    </xf>
    <xf numFmtId="0" fontId="2" fillId="3" borderId="0" xfId="70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69" applyNumberFormat="1" applyFont="1" applyFill="1" applyAlignment="1">
      <alignment horizontal="center" wrapText="1"/>
    </xf>
    <xf numFmtId="4" fontId="26" fillId="20" borderId="3" xfId="0" applyNumberFormat="1" applyFont="1" applyFill="1" applyBorder="1" applyAlignment="1" applyProtection="1">
      <alignment horizontal="right" vertical="center"/>
    </xf>
    <xf numFmtId="4" fontId="26" fillId="20" borderId="1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" fillId="2" borderId="1" xfId="0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wrapText="1"/>
    </xf>
    <xf numFmtId="10" fontId="2" fillId="2" borderId="1" xfId="89" applyNumberFormat="1" applyFont="1" applyFill="1" applyBorder="1" applyAlignment="1">
      <alignment vertical="center"/>
    </xf>
    <xf numFmtId="39" fontId="2" fillId="2" borderId="1" xfId="91" applyFont="1" applyFill="1" applyBorder="1" applyAlignment="1">
      <alignment horizontal="right" vertical="top" wrapText="1"/>
    </xf>
    <xf numFmtId="10" fontId="2" fillId="2" borderId="1" xfId="89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26" fillId="2" borderId="1" xfId="60" applyFont="1" applyFill="1" applyBorder="1" applyAlignment="1">
      <alignment horizontal="left" vertical="top" wrapText="1"/>
    </xf>
    <xf numFmtId="166" fontId="2" fillId="2" borderId="1" xfId="92" applyFont="1" applyFill="1" applyBorder="1" applyAlignment="1">
      <alignment horizontal="right" vertical="center" wrapText="1"/>
    </xf>
    <xf numFmtId="166" fontId="2" fillId="2" borderId="1" xfId="92" applyFont="1" applyFill="1" applyBorder="1" applyAlignment="1">
      <alignment horizontal="center" vertical="center"/>
    </xf>
    <xf numFmtId="166" fontId="2" fillId="2" borderId="1" xfId="92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vertical="top" wrapText="1"/>
    </xf>
    <xf numFmtId="166" fontId="2" fillId="2" borderId="1" xfId="92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0" fontId="30" fillId="0" borderId="0" xfId="0" applyFont="1" applyBorder="1"/>
    <xf numFmtId="0" fontId="30" fillId="0" borderId="0" xfId="0" applyFont="1"/>
    <xf numFmtId="4" fontId="2" fillId="0" borderId="0" xfId="0" applyNumberFormat="1" applyFont="1" applyFill="1" applyAlignment="1">
      <alignment vertical="top" wrapText="1"/>
    </xf>
    <xf numFmtId="0" fontId="29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/>
    <xf numFmtId="4" fontId="2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 wrapText="1"/>
    </xf>
    <xf numFmtId="4" fontId="26" fillId="2" borderId="1" xfId="0" applyNumberFormat="1" applyFont="1" applyFill="1" applyBorder="1"/>
    <xf numFmtId="0" fontId="2" fillId="2" borderId="0" xfId="0" applyFont="1" applyFill="1" applyAlignment="1">
      <alignment wrapText="1"/>
    </xf>
    <xf numFmtId="0" fontId="2" fillId="2" borderId="1" xfId="93" applyFont="1" applyFill="1" applyBorder="1" applyAlignment="1">
      <alignment horizontal="left" vertical="center" wrapText="1"/>
    </xf>
    <xf numFmtId="39" fontId="2" fillId="2" borderId="1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/>
    <xf numFmtId="0" fontId="2" fillId="2" borderId="1" xfId="0" applyFont="1" applyFill="1" applyBorder="1" applyAlignment="1">
      <alignment horizontal="right" vertical="top"/>
    </xf>
    <xf numFmtId="0" fontId="26" fillId="2" borderId="1" xfId="0" applyFont="1" applyFill="1" applyBorder="1" applyAlignment="1">
      <alignment horizontal="right" vertical="top"/>
    </xf>
    <xf numFmtId="0" fontId="26" fillId="2" borderId="1" xfId="71" applyFont="1" applyFill="1" applyBorder="1" applyAlignment="1">
      <alignment horizontal="left"/>
    </xf>
    <xf numFmtId="178" fontId="26" fillId="2" borderId="1" xfId="75" applyNumberFormat="1" applyFont="1" applyFill="1" applyBorder="1" applyAlignment="1">
      <alignment horizontal="right" vertical="top"/>
    </xf>
    <xf numFmtId="0" fontId="2" fillId="2" borderId="1" xfId="71" applyFont="1" applyFill="1" applyBorder="1" applyAlignment="1">
      <alignment horizontal="left"/>
    </xf>
    <xf numFmtId="172" fontId="2" fillId="2" borderId="1" xfId="75" applyNumberFormat="1" applyFont="1" applyFill="1" applyBorder="1" applyAlignment="1">
      <alignment horizontal="right" vertical="top"/>
    </xf>
    <xf numFmtId="0" fontId="2" fillId="2" borderId="1" xfId="71" applyFont="1" applyFill="1" applyBorder="1" applyAlignment="1">
      <alignment horizontal="left" wrapText="1"/>
    </xf>
    <xf numFmtId="178" fontId="2" fillId="2" borderId="1" xfId="75" applyNumberFormat="1" applyFont="1" applyFill="1" applyBorder="1" applyAlignment="1">
      <alignment horizontal="right" vertical="top"/>
    </xf>
    <xf numFmtId="0" fontId="26" fillId="2" borderId="1" xfId="71" applyFont="1" applyFill="1" applyBorder="1" applyAlignment="1">
      <alignment horizontal="left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1" xfId="69" applyNumberFormat="1" applyFont="1" applyFill="1" applyBorder="1" applyAlignment="1">
      <alignment horizontal="right" wrapText="1"/>
    </xf>
    <xf numFmtId="0" fontId="2" fillId="2" borderId="1" xfId="71" applyFont="1" applyFill="1" applyBorder="1" applyAlignment="1">
      <alignment horizontal="center"/>
    </xf>
    <xf numFmtId="0" fontId="2" fillId="2" borderId="1" xfId="71" applyFont="1" applyFill="1" applyBorder="1" applyAlignment="1">
      <alignment horizontal="left" vertical="top"/>
    </xf>
    <xf numFmtId="0" fontId="31" fillId="33" borderId="25" xfId="0" applyFont="1" applyFill="1" applyBorder="1"/>
    <xf numFmtId="2" fontId="2" fillId="2" borderId="1" xfId="0" applyNumberFormat="1" applyFont="1" applyFill="1" applyBorder="1"/>
    <xf numFmtId="166" fontId="4" fillId="23" borderId="0" xfId="92" applyFont="1" applyFill="1" applyBorder="1" applyAlignment="1">
      <alignment vertical="center"/>
    </xf>
    <xf numFmtId="4" fontId="4" fillId="23" borderId="0" xfId="0" applyNumberFormat="1" applyFont="1" applyFill="1" applyBorder="1" applyAlignment="1">
      <alignment vertical="center"/>
    </xf>
    <xf numFmtId="172" fontId="2" fillId="0" borderId="1" xfId="75" applyNumberFormat="1" applyFont="1" applyFill="1" applyBorder="1" applyAlignment="1">
      <alignment horizontal="right" vertical="top"/>
    </xf>
    <xf numFmtId="0" fontId="2" fillId="0" borderId="1" xfId="7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2" xfId="0" applyNumberFormat="1" applyFont="1" applyFill="1" applyBorder="1" applyAlignment="1">
      <alignment horizontal="right" vertical="top" wrapText="1"/>
    </xf>
    <xf numFmtId="4" fontId="2" fillId="0" borderId="1" xfId="69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vertical="center"/>
    </xf>
    <xf numFmtId="4" fontId="3" fillId="20" borderId="0" xfId="0" applyNumberFormat="1" applyFont="1" applyFill="1" applyBorder="1"/>
    <xf numFmtId="0" fontId="2" fillId="3" borderId="0" xfId="70" applyNumberFormat="1" applyFont="1" applyFill="1" applyBorder="1" applyAlignment="1">
      <alignment horizontal="left" vertical="top"/>
    </xf>
    <xf numFmtId="0" fontId="2" fillId="3" borderId="0" xfId="70" applyFont="1" applyFill="1" applyBorder="1" applyAlignment="1">
      <alignment horizontal="center" vertical="top" wrapText="1"/>
    </xf>
    <xf numFmtId="4" fontId="2" fillId="0" borderId="0" xfId="72" applyNumberFormat="1" applyFont="1" applyFill="1" applyBorder="1" applyAlignment="1">
      <alignment horizontal="center"/>
    </xf>
    <xf numFmtId="4" fontId="2" fillId="0" borderId="0" xfId="71" applyNumberFormat="1" applyFont="1" applyFill="1" applyBorder="1" applyAlignment="1">
      <alignment horizontal="center"/>
    </xf>
    <xf numFmtId="0" fontId="2" fillId="3" borderId="0" xfId="70" applyFont="1" applyFill="1" applyBorder="1" applyAlignment="1">
      <alignment horizontal="center" vertical="top"/>
    </xf>
    <xf numFmtId="39" fontId="2" fillId="2" borderId="1" xfId="0" applyNumberFormat="1" applyFont="1" applyFill="1" applyBorder="1" applyAlignment="1">
      <alignment horizontal="right" vertical="center" wrapText="1"/>
    </xf>
    <xf numFmtId="39" fontId="2" fillId="2" borderId="1" xfId="75" applyNumberFormat="1" applyFont="1" applyFill="1" applyBorder="1" applyAlignment="1">
      <alignment horizontal="right" vertical="top" wrapText="1"/>
    </xf>
    <xf numFmtId="178" fontId="26" fillId="2" borderId="4" xfId="75" applyNumberFormat="1" applyFont="1" applyFill="1" applyBorder="1" applyAlignment="1">
      <alignment horizontal="right" vertical="top"/>
    </xf>
    <xf numFmtId="166" fontId="2" fillId="2" borderId="1" xfId="92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center" vertical="center"/>
    </xf>
    <xf numFmtId="172" fontId="2" fillId="0" borderId="3" xfId="75" applyNumberFormat="1" applyFont="1" applyFill="1" applyBorder="1" applyAlignment="1">
      <alignment horizontal="right" vertical="top"/>
    </xf>
    <xf numFmtId="0" fontId="2" fillId="0" borderId="3" xfId="71" applyFont="1" applyFill="1" applyBorder="1" applyAlignment="1">
      <alignment horizontal="left"/>
    </xf>
    <xf numFmtId="4" fontId="2" fillId="0" borderId="3" xfId="0" applyNumberFormat="1" applyFont="1" applyFill="1" applyBorder="1" applyAlignment="1">
      <alignment horizontal="right" vertical="top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right" vertical="top" wrapText="1"/>
    </xf>
    <xf numFmtId="4" fontId="2" fillId="0" borderId="3" xfId="69" applyNumberFormat="1" applyFont="1" applyFill="1" applyBorder="1" applyAlignment="1">
      <alignment horizontal="right" wrapText="1"/>
    </xf>
    <xf numFmtId="0" fontId="26" fillId="0" borderId="26" xfId="1" applyFont="1" applyFill="1" applyBorder="1" applyAlignment="1">
      <alignment horizontal="center" vertical="center" wrapText="1"/>
    </xf>
    <xf numFmtId="167" fontId="26" fillId="0" borderId="26" xfId="2" applyFont="1" applyFill="1" applyBorder="1" applyAlignment="1">
      <alignment horizontal="center" vertical="center" wrapText="1"/>
    </xf>
    <xf numFmtId="4" fontId="26" fillId="0" borderId="26" xfId="1" applyNumberFormat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vertical="top" wrapText="1"/>
    </xf>
    <xf numFmtId="0" fontId="3" fillId="0" borderId="26" xfId="1" applyFont="1" applyFill="1" applyBorder="1" applyAlignment="1">
      <alignment vertical="top" wrapText="1"/>
    </xf>
    <xf numFmtId="2" fontId="3" fillId="0" borderId="0" xfId="0" applyNumberFormat="1" applyFont="1" applyBorder="1"/>
    <xf numFmtId="175" fontId="2" fillId="2" borderId="27" xfId="75" applyNumberFormat="1" applyFont="1" applyFill="1" applyBorder="1" applyAlignment="1">
      <alignment horizontal="right" vertical="top"/>
    </xf>
    <xf numFmtId="0" fontId="26" fillId="2" borderId="27" xfId="71" applyFont="1" applyFill="1" applyBorder="1" applyAlignment="1">
      <alignment horizontal="center"/>
    </xf>
    <xf numFmtId="4" fontId="2" fillId="2" borderId="27" xfId="0" applyNumberFormat="1" applyFont="1" applyFill="1" applyBorder="1" applyAlignment="1">
      <alignment horizontal="right" vertical="top" wrapText="1"/>
    </xf>
    <xf numFmtId="4" fontId="2" fillId="2" borderId="27" xfId="0" applyNumberFormat="1" applyFont="1" applyFill="1" applyBorder="1" applyAlignment="1">
      <alignment horizontal="center" vertical="center"/>
    </xf>
    <xf numFmtId="4" fontId="26" fillId="2" borderId="27" xfId="0" applyNumberFormat="1" applyFont="1" applyFill="1" applyBorder="1" applyAlignment="1">
      <alignment horizontal="right" vertical="top" wrapText="1"/>
    </xf>
    <xf numFmtId="4" fontId="26" fillId="2" borderId="27" xfId="69" applyNumberFormat="1" applyFont="1" applyFill="1" applyBorder="1" applyAlignment="1">
      <alignment horizontal="right" wrapText="1"/>
    </xf>
    <xf numFmtId="4" fontId="2" fillId="2" borderId="1" xfId="69" applyNumberFormat="1" applyFont="1" applyFill="1" applyBorder="1" applyAlignment="1">
      <alignment horizontal="right" vertical="center" wrapText="1"/>
    </xf>
    <xf numFmtId="4" fontId="26" fillId="3" borderId="31" xfId="69" applyNumberFormat="1" applyFont="1" applyFill="1" applyBorder="1" applyAlignment="1">
      <alignment horizontal="center" vertical="center"/>
    </xf>
    <xf numFmtId="0" fontId="31" fillId="33" borderId="26" xfId="0" applyFont="1" applyFill="1" applyBorder="1"/>
    <xf numFmtId="0" fontId="31" fillId="0" borderId="26" xfId="0" applyFont="1" applyBorder="1" applyAlignment="1">
      <alignment horizontal="center"/>
    </xf>
    <xf numFmtId="215" fontId="0" fillId="0" borderId="26" xfId="0" applyNumberFormat="1" applyBorder="1"/>
    <xf numFmtId="0" fontId="0" fillId="0" borderId="26" xfId="0" applyBorder="1"/>
    <xf numFmtId="168" fontId="0" fillId="0" borderId="26" xfId="0" applyNumberFormat="1" applyBorder="1"/>
    <xf numFmtId="9" fontId="60" fillId="0" borderId="26" xfId="0" applyNumberFormat="1" applyFont="1" applyBorder="1" applyAlignment="1">
      <alignment horizontal="center"/>
    </xf>
    <xf numFmtId="10" fontId="0" fillId="0" borderId="26" xfId="257" applyNumberFormat="1" applyFont="1" applyBorder="1"/>
    <xf numFmtId="10" fontId="31" fillId="0" borderId="26" xfId="257" applyNumberFormat="1" applyFont="1" applyBorder="1"/>
    <xf numFmtId="0" fontId="2" fillId="20" borderId="1" xfId="0" applyFont="1" applyFill="1" applyBorder="1" applyAlignment="1">
      <alignment horizontal="center" vertical="center"/>
    </xf>
    <xf numFmtId="0" fontId="26" fillId="20" borderId="1" xfId="0" applyFont="1" applyFill="1" applyBorder="1" applyAlignment="1">
      <alignment horizontal="center" wrapText="1"/>
    </xf>
    <xf numFmtId="0" fontId="2" fillId="20" borderId="1" xfId="0" applyFont="1" applyFill="1" applyBorder="1"/>
    <xf numFmtId="4" fontId="2" fillId="20" borderId="1" xfId="0" applyNumberFormat="1" applyFont="1" applyFill="1" applyBorder="1"/>
    <xf numFmtId="4" fontId="26" fillId="20" borderId="1" xfId="69" applyNumberFormat="1" applyFont="1" applyFill="1" applyBorder="1" applyAlignment="1">
      <alignment horizontal="right" wrapText="1"/>
    </xf>
    <xf numFmtId="175" fontId="2" fillId="20" borderId="1" xfId="75" applyNumberFormat="1" applyFont="1" applyFill="1" applyBorder="1" applyAlignment="1">
      <alignment horizontal="right" vertical="top"/>
    </xf>
    <xf numFmtId="0" fontId="26" fillId="20" borderId="1" xfId="71" applyFont="1" applyFill="1" applyBorder="1" applyAlignment="1">
      <alignment horizontal="center"/>
    </xf>
    <xf numFmtId="4" fontId="2" fillId="20" borderId="1" xfId="0" applyNumberFormat="1" applyFont="1" applyFill="1" applyBorder="1" applyAlignment="1">
      <alignment horizontal="right" vertical="top" wrapText="1"/>
    </xf>
    <xf numFmtId="4" fontId="2" fillId="20" borderId="1" xfId="0" applyNumberFormat="1" applyFont="1" applyFill="1" applyBorder="1" applyAlignment="1">
      <alignment horizontal="center" vertical="center"/>
    </xf>
    <xf numFmtId="4" fontId="26" fillId="20" borderId="1" xfId="0" applyNumberFormat="1" applyFont="1" applyFill="1" applyBorder="1" applyAlignment="1">
      <alignment horizontal="right" vertical="top" wrapText="1"/>
    </xf>
    <xf numFmtId="175" fontId="2" fillId="20" borderId="3" xfId="75" applyNumberFormat="1" applyFont="1" applyFill="1" applyBorder="1" applyAlignment="1">
      <alignment horizontal="right" vertical="top"/>
    </xf>
    <xf numFmtId="0" fontId="26" fillId="20" borderId="3" xfId="71" applyFont="1" applyFill="1" applyBorder="1" applyAlignment="1">
      <alignment horizontal="center"/>
    </xf>
    <xf numFmtId="4" fontId="2" fillId="20" borderId="3" xfId="0" applyNumberFormat="1" applyFont="1" applyFill="1" applyBorder="1" applyAlignment="1">
      <alignment horizontal="right" vertical="top" wrapText="1"/>
    </xf>
    <xf numFmtId="4" fontId="2" fillId="20" borderId="3" xfId="0" applyNumberFormat="1" applyFont="1" applyFill="1" applyBorder="1" applyAlignment="1">
      <alignment horizontal="center" vertical="center"/>
    </xf>
    <xf numFmtId="4" fontId="26" fillId="20" borderId="3" xfId="0" applyNumberFormat="1" applyFont="1" applyFill="1" applyBorder="1" applyAlignment="1">
      <alignment horizontal="right" vertical="top" wrapText="1"/>
    </xf>
    <xf numFmtId="4" fontId="26" fillId="20" borderId="3" xfId="69" applyNumberFormat="1" applyFont="1" applyFill="1" applyBorder="1" applyAlignment="1">
      <alignment horizontal="right" wrapText="1"/>
    </xf>
    <xf numFmtId="0" fontId="26" fillId="2" borderId="1" xfId="0" applyFont="1" applyFill="1" applyBorder="1" applyAlignment="1">
      <alignment horizontal="center" wrapText="1"/>
    </xf>
    <xf numFmtId="39" fontId="26" fillId="2" borderId="1" xfId="0" applyNumberFormat="1" applyFont="1" applyFill="1" applyBorder="1" applyAlignment="1" applyProtection="1">
      <alignment horizontal="right"/>
      <protection locked="0"/>
    </xf>
    <xf numFmtId="4" fontId="26" fillId="2" borderId="3" xfId="69" applyNumberFormat="1" applyFont="1" applyFill="1" applyBorder="1" applyAlignment="1">
      <alignment horizontal="right" wrapText="1"/>
    </xf>
    <xf numFmtId="175" fontId="2" fillId="2" borderId="3" xfId="75" applyNumberFormat="1" applyFont="1" applyFill="1" applyBorder="1" applyAlignment="1">
      <alignment horizontal="right" vertical="top"/>
    </xf>
    <xf numFmtId="0" fontId="26" fillId="2" borderId="3" xfId="71" applyFont="1" applyFill="1" applyBorder="1" applyAlignment="1">
      <alignment horizontal="center"/>
    </xf>
    <xf numFmtId="4" fontId="26" fillId="2" borderId="13" xfId="0" applyNumberFormat="1" applyFont="1" applyFill="1" applyBorder="1" applyAlignment="1">
      <alignment horizontal="right" vertical="top" wrapText="1"/>
    </xf>
    <xf numFmtId="0" fontId="26" fillId="20" borderId="26" xfId="0" applyFont="1" applyFill="1" applyBorder="1" applyAlignment="1" applyProtection="1">
      <alignment horizontal="center" vertical="center"/>
    </xf>
    <xf numFmtId="0" fontId="26" fillId="20" borderId="30" xfId="0" applyFont="1" applyFill="1" applyBorder="1" applyAlignment="1" applyProtection="1">
      <alignment horizontal="right" vertical="center"/>
    </xf>
    <xf numFmtId="4" fontId="26" fillId="20" borderId="26" xfId="0" applyNumberFormat="1" applyFont="1" applyFill="1" applyBorder="1" applyAlignment="1" applyProtection="1">
      <alignment horizontal="right" vertical="center"/>
    </xf>
    <xf numFmtId="166" fontId="3" fillId="0" borderId="0" xfId="92" applyFont="1" applyBorder="1"/>
    <xf numFmtId="0" fontId="2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3" borderId="0" xfId="70" applyFont="1" applyFill="1" applyBorder="1" applyAlignment="1">
      <alignment horizontal="center" vertical="top" wrapText="1"/>
    </xf>
    <xf numFmtId="2" fontId="26" fillId="20" borderId="29" xfId="1" applyNumberFormat="1" applyFont="1" applyFill="1" applyBorder="1" applyAlignment="1">
      <alignment horizontal="center" vertical="top"/>
    </xf>
    <xf numFmtId="2" fontId="26" fillId="20" borderId="28" xfId="1" applyNumberFormat="1" applyFont="1" applyFill="1" applyBorder="1" applyAlignment="1">
      <alignment horizontal="center" vertical="top"/>
    </xf>
    <xf numFmtId="2" fontId="26" fillId="20" borderId="30" xfId="1" applyNumberFormat="1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0" fontId="2" fillId="3" borderId="0" xfId="70" applyNumberFormat="1" applyFont="1" applyFill="1" applyBorder="1" applyAlignment="1">
      <alignment horizontal="left" vertical="top"/>
    </xf>
  </cellXfs>
  <cellStyles count="936">
    <cellStyle name="_x000d__x000a_JournalTemplate=C:\COMFO\CTALK\JOURSTD.TPL_x000d__x000a_LbStateAddress=3 3 0 251 1 89 2 311_x000d__x000a_LbStateJou" xfId="271"/>
    <cellStyle name="20 % - Accent1" xfId="538"/>
    <cellStyle name="20 % - Accent2" xfId="539"/>
    <cellStyle name="20 % - Accent3" xfId="540"/>
    <cellStyle name="20 % - Accent4" xfId="541"/>
    <cellStyle name="20 % - Accent5" xfId="542"/>
    <cellStyle name="20 % - Accent6" xfId="543"/>
    <cellStyle name="20% - Accent1" xfId="3"/>
    <cellStyle name="20% - Accent1 2" xfId="201"/>
    <cellStyle name="20% - Accent1 3" xfId="544"/>
    <cellStyle name="20% - Accent2" xfId="4"/>
    <cellStyle name="20% - Accent2 2" xfId="202"/>
    <cellStyle name="20% - Accent2 3" xfId="545"/>
    <cellStyle name="20% - Accent3" xfId="5"/>
    <cellStyle name="20% - Accent3 2" xfId="203"/>
    <cellStyle name="20% - Accent3 3" xfId="546"/>
    <cellStyle name="20% - Accent4" xfId="6"/>
    <cellStyle name="20% - Accent4 2" xfId="204"/>
    <cellStyle name="20% - Accent4 3" xfId="547"/>
    <cellStyle name="20% - Accent5" xfId="7"/>
    <cellStyle name="20% - Accent5 2" xfId="205"/>
    <cellStyle name="20% - Accent6" xfId="8"/>
    <cellStyle name="20% - Accent6 2" xfId="206"/>
    <cellStyle name="20% - Accent6 3" xfId="548"/>
    <cellStyle name="20% - Énfasis1 2" xfId="139"/>
    <cellStyle name="20% - Énfasis1 3" xfId="272"/>
    <cellStyle name="20% - Énfasis1 4" xfId="273"/>
    <cellStyle name="20% - Énfasis1 5" xfId="767"/>
    <cellStyle name="20% - Énfasis2 2" xfId="140"/>
    <cellStyle name="20% - Énfasis2 3" xfId="274"/>
    <cellStyle name="20% - Énfasis2 4" xfId="275"/>
    <cellStyle name="20% - Énfasis2 5" xfId="768"/>
    <cellStyle name="20% - Énfasis3 2" xfId="141"/>
    <cellStyle name="20% - Énfasis3 3" xfId="276"/>
    <cellStyle name="20% - Énfasis3 4" xfId="277"/>
    <cellStyle name="20% - Énfasis3 5" xfId="769"/>
    <cellStyle name="20% - Énfasis4 2" xfId="142"/>
    <cellStyle name="20% - Énfasis4 3" xfId="278"/>
    <cellStyle name="20% - Énfasis4 4" xfId="279"/>
    <cellStyle name="20% - Énfasis4 5" xfId="770"/>
    <cellStyle name="20% - Énfasis5 2" xfId="143"/>
    <cellStyle name="20% - Énfasis5 3" xfId="280"/>
    <cellStyle name="20% - Énfasis5 4" xfId="281"/>
    <cellStyle name="20% - Énfasis6 2" xfId="144"/>
    <cellStyle name="20% - Énfasis6 3" xfId="282"/>
    <cellStyle name="20% - Énfasis6 4" xfId="283"/>
    <cellStyle name="20% - Énfasis6 5" xfId="771"/>
    <cellStyle name="40 % - Accent1" xfId="549"/>
    <cellStyle name="40 % - Accent2" xfId="550"/>
    <cellStyle name="40 % - Accent3" xfId="551"/>
    <cellStyle name="40 % - Accent4" xfId="552"/>
    <cellStyle name="40 % - Accent5" xfId="553"/>
    <cellStyle name="40 % - Accent6" xfId="554"/>
    <cellStyle name="40% - Accent1" xfId="9"/>
    <cellStyle name="40% - Accent1 2" xfId="207"/>
    <cellStyle name="40% - Accent1 3" xfId="555"/>
    <cellStyle name="40% - Accent2" xfId="10"/>
    <cellStyle name="40% - Accent2 2" xfId="208"/>
    <cellStyle name="40% - Accent3" xfId="11"/>
    <cellStyle name="40% - Accent3 2" xfId="209"/>
    <cellStyle name="40% - Accent3 3" xfId="556"/>
    <cellStyle name="40% - Accent4" xfId="12"/>
    <cellStyle name="40% - Accent4 2" xfId="210"/>
    <cellStyle name="40% - Accent4 3" xfId="557"/>
    <cellStyle name="40% - Accent5" xfId="13"/>
    <cellStyle name="40% - Accent5 2" xfId="211"/>
    <cellStyle name="40% - Accent5 3" xfId="558"/>
    <cellStyle name="40% - Accent6" xfId="14"/>
    <cellStyle name="40% - Accent6 2" xfId="212"/>
    <cellStyle name="40% - Accent6 3" xfId="559"/>
    <cellStyle name="40% - Énfasis1 2" xfId="145"/>
    <cellStyle name="40% - Énfasis1 3" xfId="284"/>
    <cellStyle name="40% - Énfasis1 4" xfId="285"/>
    <cellStyle name="40% - Énfasis1 5" xfId="772"/>
    <cellStyle name="40% - Énfasis2 2" xfId="146"/>
    <cellStyle name="40% - Énfasis2 3" xfId="286"/>
    <cellStyle name="40% - Énfasis2 4" xfId="287"/>
    <cellStyle name="40% - Énfasis3 2" xfId="147"/>
    <cellStyle name="40% - Énfasis3 3" xfId="288"/>
    <cellStyle name="40% - Énfasis3 4" xfId="289"/>
    <cellStyle name="40% - Énfasis3 5" xfId="773"/>
    <cellStyle name="40% - Énfasis4 2" xfId="148"/>
    <cellStyle name="40% - Énfasis4 3" xfId="290"/>
    <cellStyle name="40% - Énfasis4 4" xfId="291"/>
    <cellStyle name="40% - Énfasis4 5" xfId="774"/>
    <cellStyle name="40% - Énfasis5 2" xfId="149"/>
    <cellStyle name="40% - Énfasis5 3" xfId="292"/>
    <cellStyle name="40% - Énfasis5 4" xfId="293"/>
    <cellStyle name="40% - Énfasis5 5" xfId="775"/>
    <cellStyle name="40% - Énfasis6 2" xfId="150"/>
    <cellStyle name="40% - Énfasis6 3" xfId="294"/>
    <cellStyle name="40% - Énfasis6 4" xfId="295"/>
    <cellStyle name="40% - Énfasis6 5" xfId="776"/>
    <cellStyle name="60 % - Accent1" xfId="560"/>
    <cellStyle name="60 % - Accent2" xfId="561"/>
    <cellStyle name="60 % - Accent3" xfId="562"/>
    <cellStyle name="60 % - Accent4" xfId="563"/>
    <cellStyle name="60 % - Accent5" xfId="564"/>
    <cellStyle name="60 % - Accent6" xfId="565"/>
    <cellStyle name="60% - Accent1" xfId="15"/>
    <cellStyle name="60% - Accent1 2" xfId="213"/>
    <cellStyle name="60% - Accent1 3" xfId="566"/>
    <cellStyle name="60% - Accent2" xfId="16"/>
    <cellStyle name="60% - Accent2 2" xfId="214"/>
    <cellStyle name="60% - Accent2 3" xfId="567"/>
    <cellStyle name="60% - Accent3" xfId="17"/>
    <cellStyle name="60% - Accent3 2" xfId="215"/>
    <cellStyle name="60% - Accent3 3" xfId="568"/>
    <cellStyle name="60% - Accent4" xfId="18"/>
    <cellStyle name="60% - Accent4 2" xfId="216"/>
    <cellStyle name="60% - Accent4 3" xfId="569"/>
    <cellStyle name="60% - Accent5" xfId="19"/>
    <cellStyle name="60% - Accent5 2" xfId="217"/>
    <cellStyle name="60% - Accent5 3" xfId="570"/>
    <cellStyle name="60% - Accent6" xfId="20"/>
    <cellStyle name="60% - Accent6 2" xfId="218"/>
    <cellStyle name="60% - Accent6 3" xfId="571"/>
    <cellStyle name="60% - Énfasis1 2" xfId="151"/>
    <cellStyle name="60% - Énfasis1 3" xfId="296"/>
    <cellStyle name="60% - Énfasis1 4" xfId="297"/>
    <cellStyle name="60% - Énfasis1 5" xfId="777"/>
    <cellStyle name="60% - Énfasis2 2" xfId="152"/>
    <cellStyle name="60% - Énfasis2 3" xfId="298"/>
    <cellStyle name="60% - Énfasis2 4" xfId="299"/>
    <cellStyle name="60% - Énfasis2 5" xfId="778"/>
    <cellStyle name="60% - Énfasis3 2" xfId="153"/>
    <cellStyle name="60% - Énfasis3 3" xfId="300"/>
    <cellStyle name="60% - Énfasis3 4" xfId="301"/>
    <cellStyle name="60% - Énfasis3 5" xfId="779"/>
    <cellStyle name="60% - Énfasis4 2" xfId="154"/>
    <cellStyle name="60% - Énfasis4 3" xfId="302"/>
    <cellStyle name="60% - Énfasis4 4" xfId="303"/>
    <cellStyle name="60% - Énfasis4 5" xfId="780"/>
    <cellStyle name="60% - Énfasis5 2" xfId="155"/>
    <cellStyle name="60% - Énfasis5 3" xfId="304"/>
    <cellStyle name="60% - Énfasis5 4" xfId="305"/>
    <cellStyle name="60% - Énfasis5 5" xfId="781"/>
    <cellStyle name="60% - Énfasis6 2" xfId="156"/>
    <cellStyle name="60% - Énfasis6 3" xfId="306"/>
    <cellStyle name="60% - Énfasis6 4" xfId="307"/>
    <cellStyle name="60% - Énfasis6 5" xfId="782"/>
    <cellStyle name="Accent1" xfId="21"/>
    <cellStyle name="Accent1 - 20%" xfId="308"/>
    <cellStyle name="Accent1 - 20% 2" xfId="783"/>
    <cellStyle name="Accent1 - 40%" xfId="309"/>
    <cellStyle name="Accent1 - 40% 2" xfId="784"/>
    <cellStyle name="Accent1 - 60%" xfId="310"/>
    <cellStyle name="Accent1 - 60% 2" xfId="785"/>
    <cellStyle name="Accent1 2" xfId="219"/>
    <cellStyle name="Accent1 2 2" xfId="786"/>
    <cellStyle name="Accent1 3" xfId="572"/>
    <cellStyle name="Accent1_ANALISIS PARA PRESENTAR OPRET" xfId="311"/>
    <cellStyle name="Accent2" xfId="22"/>
    <cellStyle name="Accent2 - 20%" xfId="312"/>
    <cellStyle name="Accent2 - 20% 2" xfId="787"/>
    <cellStyle name="Accent2 - 40%" xfId="313"/>
    <cellStyle name="Accent2 - 40% 2" xfId="788"/>
    <cellStyle name="Accent2 - 60%" xfId="314"/>
    <cellStyle name="Accent2 - 60% 2" xfId="789"/>
    <cellStyle name="Accent2 2" xfId="220"/>
    <cellStyle name="Accent2 2 2" xfId="790"/>
    <cellStyle name="Accent2 3" xfId="573"/>
    <cellStyle name="Accent2_ANALISIS PARA PRESENTAR OPRET" xfId="315"/>
    <cellStyle name="Accent3" xfId="23"/>
    <cellStyle name="Accent3 - 20%" xfId="316"/>
    <cellStyle name="Accent3 - 20% 2" xfId="791"/>
    <cellStyle name="Accent3 - 40%" xfId="317"/>
    <cellStyle name="Accent3 - 40% 2" xfId="792"/>
    <cellStyle name="Accent3 - 60%" xfId="318"/>
    <cellStyle name="Accent3 - 60% 2" xfId="793"/>
    <cellStyle name="Accent3 2" xfId="221"/>
    <cellStyle name="Accent3 2 2" xfId="794"/>
    <cellStyle name="Accent3 3" xfId="574"/>
    <cellStyle name="Accent3_ANALISIS PARA PRESENTAR OPRET" xfId="319"/>
    <cellStyle name="Accent4" xfId="24"/>
    <cellStyle name="Accent4 - 20%" xfId="320"/>
    <cellStyle name="Accent4 - 20% 2" xfId="795"/>
    <cellStyle name="Accent4 - 40%" xfId="321"/>
    <cellStyle name="Accent4 - 40% 2" xfId="796"/>
    <cellStyle name="Accent4 - 60%" xfId="322"/>
    <cellStyle name="Accent4 - 60% 2" xfId="797"/>
    <cellStyle name="Accent4 2" xfId="222"/>
    <cellStyle name="Accent4 2 2" xfId="798"/>
    <cellStyle name="Accent4 3" xfId="575"/>
    <cellStyle name="Accent4_ANALISIS PARA PRESENTAR OPRET" xfId="323"/>
    <cellStyle name="Accent5" xfId="25"/>
    <cellStyle name="Accent5 - 20%" xfId="324"/>
    <cellStyle name="Accent5 - 20% 2" xfId="799"/>
    <cellStyle name="Accent5 - 40%" xfId="325"/>
    <cellStyle name="Accent5 - 40% 2" xfId="800"/>
    <cellStyle name="Accent5 - 60%" xfId="326"/>
    <cellStyle name="Accent5 - 60% 2" xfId="801"/>
    <cellStyle name="Accent5 2" xfId="223"/>
    <cellStyle name="Accent5 2 2" xfId="802"/>
    <cellStyle name="Accent5_ANALISIS PARA PRESENTAR OPRET" xfId="327"/>
    <cellStyle name="Accent6" xfId="26"/>
    <cellStyle name="Accent6 - 20%" xfId="328"/>
    <cellStyle name="Accent6 - 20% 2" xfId="803"/>
    <cellStyle name="Accent6 - 40%" xfId="329"/>
    <cellStyle name="Accent6 - 40% 2" xfId="804"/>
    <cellStyle name="Accent6 - 60%" xfId="330"/>
    <cellStyle name="Accent6 - 60% 2" xfId="805"/>
    <cellStyle name="Accent6 2" xfId="224"/>
    <cellStyle name="Accent6 2 2" xfId="806"/>
    <cellStyle name="Accent6 3" xfId="576"/>
    <cellStyle name="Accent6_ANALISIS PARA PRESENTAR OPRET" xfId="331"/>
    <cellStyle name="Avertissement" xfId="577"/>
    <cellStyle name="Bad" xfId="27"/>
    <cellStyle name="Bad 2" xfId="225"/>
    <cellStyle name="Bad 2 2" xfId="807"/>
    <cellStyle name="Bad 3" xfId="578"/>
    <cellStyle name="Buena 2" xfId="157"/>
    <cellStyle name="Buena 3" xfId="332"/>
    <cellStyle name="Buena 4" xfId="333"/>
    <cellStyle name="Calcul" xfId="579"/>
    <cellStyle name="Calcul 2" xfId="580"/>
    <cellStyle name="Calcul 3" xfId="581"/>
    <cellStyle name="Calculation" xfId="28"/>
    <cellStyle name="Calculation 2" xfId="226"/>
    <cellStyle name="Calculation 2 2" xfId="582"/>
    <cellStyle name="Calculation 2 3" xfId="583"/>
    <cellStyle name="Calculation 3" xfId="584"/>
    <cellStyle name="Calculation 3 2" xfId="585"/>
    <cellStyle name="Calculation 3 3" xfId="586"/>
    <cellStyle name="Calculation 4" xfId="587"/>
    <cellStyle name="Calculation 5" xfId="588"/>
    <cellStyle name="Cálculo 2" xfId="158"/>
    <cellStyle name="Cálculo 2 2" xfId="589"/>
    <cellStyle name="Cálculo 2 3" xfId="590"/>
    <cellStyle name="Cálculo 3" xfId="334"/>
    <cellStyle name="Cálculo 3 2" xfId="591"/>
    <cellStyle name="Cálculo 3 3" xfId="592"/>
    <cellStyle name="Cálculo 4" xfId="335"/>
    <cellStyle name="Cálculo 4 2" xfId="593"/>
    <cellStyle name="Cálculo 4 3" xfId="594"/>
    <cellStyle name="Celda de comprobación 2" xfId="159"/>
    <cellStyle name="Celda de comprobación 2 2" xfId="762"/>
    <cellStyle name="Celda de comprobación 3" xfId="336"/>
    <cellStyle name="Celda de comprobación 3 2" xfId="760"/>
    <cellStyle name="Celda de comprobación 4" xfId="337"/>
    <cellStyle name="Celda de comprobación 4 2" xfId="759"/>
    <cellStyle name="Celda vinculada 2" xfId="160"/>
    <cellStyle name="Celda vinculada 3" xfId="338"/>
    <cellStyle name="Celda vinculada 4" xfId="339"/>
    <cellStyle name="Celda vinculada 5" xfId="808"/>
    <cellStyle name="Cellule liée" xfId="595"/>
    <cellStyle name="Check Cell" xfId="29"/>
    <cellStyle name="Check Cell 2" xfId="227"/>
    <cellStyle name="Check Cell 2 2" xfId="761"/>
    <cellStyle name="Check Cell 2 3" xfId="809"/>
    <cellStyle name="Check Cell 3" xfId="755"/>
    <cellStyle name="Comma 10" xfId="340"/>
    <cellStyle name="Comma 11" xfId="341"/>
    <cellStyle name="Comma 12" xfId="342"/>
    <cellStyle name="Comma 13" xfId="343"/>
    <cellStyle name="Comma 14" xfId="744"/>
    <cellStyle name="Comma 2" xfId="30"/>
    <cellStyle name="Comma 2 2" xfId="228"/>
    <cellStyle name="Comma 2 2 2" xfId="852"/>
    <cellStyle name="Comma 2 2 3" xfId="739"/>
    <cellStyle name="Comma 2 2 4" xfId="851"/>
    <cellStyle name="Comma 2 3" xfId="596"/>
    <cellStyle name="Comma 2 3 2" xfId="854"/>
    <cellStyle name="Comma 2 3 3" xfId="853"/>
    <cellStyle name="Comma 2 4" xfId="117"/>
    <cellStyle name="Comma 2 4 2" xfId="855"/>
    <cellStyle name="Comma 2 4 2 2" xfId="856"/>
    <cellStyle name="Comma 2 5" xfId="857"/>
    <cellStyle name="Comma 2 6" xfId="858"/>
    <cellStyle name="Comma 3" xfId="118"/>
    <cellStyle name="Comma 3 2" xfId="99"/>
    <cellStyle name="Comma 3 2 2" xfId="263"/>
    <cellStyle name="Comma 3 2 3" xfId="859"/>
    <cellStyle name="Comma 3 3" xfId="860"/>
    <cellStyle name="Comma 3 4" xfId="861"/>
    <cellStyle name="Comma 3 5" xfId="862"/>
    <cellStyle name="Comma 3 6" xfId="863"/>
    <cellStyle name="Comma 3 7" xfId="864"/>
    <cellStyle name="Comma 3_Adicional No. 1  Edificio Biblioteca y Verja y parqueos  Universidad ITECO" xfId="344"/>
    <cellStyle name="Comma 4" xfId="345"/>
    <cellStyle name="Comma 4 2" xfId="31"/>
    <cellStyle name="Comma 4 2 2" xfId="346"/>
    <cellStyle name="Comma 4 3" xfId="865"/>
    <cellStyle name="Comma 4_Presupuesto_remodelacion vivienda en cancino pe" xfId="347"/>
    <cellStyle name="Comma 5" xfId="348"/>
    <cellStyle name="Comma 5 2" xfId="597"/>
    <cellStyle name="Comma 6" xfId="349"/>
    <cellStyle name="Comma 6 2" xfId="598"/>
    <cellStyle name="Comma 7" xfId="350"/>
    <cellStyle name="Comma 7 2" xfId="599"/>
    <cellStyle name="Comma 8" xfId="351"/>
    <cellStyle name="Comma 9" xfId="352"/>
    <cellStyle name="Comma_ACUEDUCTO DE  PADRE LAS CASAS" xfId="810"/>
    <cellStyle name="Commentaire" xfId="600"/>
    <cellStyle name="Commentaire 2" xfId="601"/>
    <cellStyle name="Commentaire 3" xfId="602"/>
    <cellStyle name="Currency 2" xfId="353"/>
    <cellStyle name="Currency 2 2" xfId="603"/>
    <cellStyle name="Currency 2 3" xfId="866"/>
    <cellStyle name="Currency 3" xfId="604"/>
    <cellStyle name="Currency 3 2" xfId="605"/>
    <cellStyle name="Currency 3 3" xfId="606"/>
    <cellStyle name="Currency 3_APU CIVIL WORKS ACUEDUCTO PERAVIA_source" xfId="607"/>
    <cellStyle name="Currency 4" xfId="608"/>
    <cellStyle name="Currency 4 2" xfId="609"/>
    <cellStyle name="Currency_Presupuesto Base (Alfa 2000, S.A.) - Análisis de Costos" xfId="811"/>
    <cellStyle name="Emphasis 1" xfId="354"/>
    <cellStyle name="Emphasis 1 2" xfId="812"/>
    <cellStyle name="Emphasis 2" xfId="355"/>
    <cellStyle name="Emphasis 2 2" xfId="813"/>
    <cellStyle name="Emphasis 3" xfId="356"/>
    <cellStyle name="Emphasis 3 2" xfId="814"/>
    <cellStyle name="Encabezado 4 2" xfId="161"/>
    <cellStyle name="Encabezado 4 3" xfId="357"/>
    <cellStyle name="Encabezado 4 4" xfId="358"/>
    <cellStyle name="Encabezado 4 5" xfId="815"/>
    <cellStyle name="Énfasis 1" xfId="359"/>
    <cellStyle name="Énfasis 2" xfId="360"/>
    <cellStyle name="Énfasis 3" xfId="361"/>
    <cellStyle name="Énfasis1 - 20%" xfId="362"/>
    <cellStyle name="Énfasis1 - 40%" xfId="363"/>
    <cellStyle name="Énfasis1 - 60%" xfId="364"/>
    <cellStyle name="Énfasis1 2" xfId="162"/>
    <cellStyle name="Énfasis1 3" xfId="365"/>
    <cellStyle name="Énfasis1 4" xfId="366"/>
    <cellStyle name="Énfasis1 5" xfId="816"/>
    <cellStyle name="Énfasis2 - 20%" xfId="367"/>
    <cellStyle name="Énfasis2 - 40%" xfId="368"/>
    <cellStyle name="Énfasis2 - 60%" xfId="369"/>
    <cellStyle name="Énfasis2 2" xfId="163"/>
    <cellStyle name="Énfasis2 3" xfId="370"/>
    <cellStyle name="Énfasis2 4" xfId="371"/>
    <cellStyle name="Énfasis2 5" xfId="817"/>
    <cellStyle name="Énfasis3 - 20%" xfId="372"/>
    <cellStyle name="Énfasis3 - 40%" xfId="373"/>
    <cellStyle name="Énfasis3 - 60%" xfId="374"/>
    <cellStyle name="Énfasis3 2" xfId="164"/>
    <cellStyle name="Énfasis3 3" xfId="375"/>
    <cellStyle name="Énfasis3 4" xfId="376"/>
    <cellStyle name="Énfasis3 5" xfId="818"/>
    <cellStyle name="Énfasis4 - 20%" xfId="377"/>
    <cellStyle name="Énfasis4 - 40%" xfId="378"/>
    <cellStyle name="Énfasis4 - 60%" xfId="379"/>
    <cellStyle name="Énfasis4 2" xfId="165"/>
    <cellStyle name="Énfasis4 3" xfId="380"/>
    <cellStyle name="Énfasis4 4" xfId="381"/>
    <cellStyle name="Énfasis4 5" xfId="819"/>
    <cellStyle name="Énfasis5 - 20%" xfId="382"/>
    <cellStyle name="Énfasis5 - 40%" xfId="383"/>
    <cellStyle name="Énfasis5 - 60%" xfId="384"/>
    <cellStyle name="Énfasis5 2" xfId="166"/>
    <cellStyle name="Énfasis5 3" xfId="385"/>
    <cellStyle name="Énfasis5 4" xfId="386"/>
    <cellStyle name="Énfasis5 5" xfId="820"/>
    <cellStyle name="Énfasis6 - 20%" xfId="387"/>
    <cellStyle name="Énfasis6 - 40%" xfId="388"/>
    <cellStyle name="Énfasis6 - 60%" xfId="389"/>
    <cellStyle name="Énfasis6 2" xfId="167"/>
    <cellStyle name="Énfasis6 3" xfId="390"/>
    <cellStyle name="Énfasis6 4" xfId="391"/>
    <cellStyle name="Énfasis6 5" xfId="821"/>
    <cellStyle name="Entrada 2" xfId="168"/>
    <cellStyle name="Entrada 2 2" xfId="610"/>
    <cellStyle name="Entrada 2 3" xfId="611"/>
    <cellStyle name="Entrada 3" xfId="392"/>
    <cellStyle name="Entrada 3 2" xfId="612"/>
    <cellStyle name="Entrada 3 3" xfId="613"/>
    <cellStyle name="Entrada 4" xfId="393"/>
    <cellStyle name="Entrada 4 2" xfId="614"/>
    <cellStyle name="Entrada 4 3" xfId="615"/>
    <cellStyle name="Entrée" xfId="616"/>
    <cellStyle name="Entrée 2" xfId="617"/>
    <cellStyle name="Entrée 3" xfId="618"/>
    <cellStyle name="Euro" xfId="32"/>
    <cellStyle name="Euro 2" xfId="169"/>
    <cellStyle name="Euro 2 2" xfId="394"/>
    <cellStyle name="Euro 3" xfId="229"/>
    <cellStyle name="Euro 3 2" xfId="619"/>
    <cellStyle name="Euro 4" xfId="264"/>
    <cellStyle name="Euro 4 2" xfId="620"/>
    <cellStyle name="Euro 5" xfId="621"/>
    <cellStyle name="Euro 6" xfId="622"/>
    <cellStyle name="Euro 7" xfId="119"/>
    <cellStyle name="Euro 8" xfId="822"/>
    <cellStyle name="Euro_09 red distribucion ondina y las malvinas y correccion averias, ac. hato mayor" xfId="623"/>
    <cellStyle name="Excel Built-in Comma" xfId="395"/>
    <cellStyle name="Excel Built-in Normal" xfId="396"/>
    <cellStyle name="Explanatory Text" xfId="33"/>
    <cellStyle name="Explanatory Text 2" xfId="230"/>
    <cellStyle name="F2" xfId="34"/>
    <cellStyle name="F2 2" xfId="170"/>
    <cellStyle name="F2_act 102-11 al 46-11 REH OT, EST BOM, PT Y DR AC CASTILLO LOS CAFES" xfId="171"/>
    <cellStyle name="F3" xfId="35"/>
    <cellStyle name="F3 2" xfId="172"/>
    <cellStyle name="F3_act 102-11 al 46-11 REH OT, EST BOM, PT Y DR AC CASTILLO LOS CAFES" xfId="173"/>
    <cellStyle name="F4" xfId="36"/>
    <cellStyle name="F4 2" xfId="174"/>
    <cellStyle name="F4_act 102-11 al 46-11 REH OT, EST BOM, PT Y DR AC CASTILLO LOS CAFES" xfId="175"/>
    <cellStyle name="F5" xfId="37"/>
    <cellStyle name="F5 2" xfId="176"/>
    <cellStyle name="F5_act 102-11 al 46-11 REH OT, EST BOM, PT Y DR AC CASTILLO LOS CAFES" xfId="177"/>
    <cellStyle name="F6" xfId="38"/>
    <cellStyle name="F6 2" xfId="178"/>
    <cellStyle name="F6_act 102-11 al 46-11 REH OT, EST BOM, PT Y DR AC CASTILLO LOS CAFES" xfId="179"/>
    <cellStyle name="F7" xfId="39"/>
    <cellStyle name="F7 2" xfId="180"/>
    <cellStyle name="F7_act 102-11 al 46-11 REH OT, EST BOM, PT Y DR AC CASTILLO LOS CAFES" xfId="181"/>
    <cellStyle name="F8" xfId="40"/>
    <cellStyle name="F8 2" xfId="182"/>
    <cellStyle name="F8_act 102-11 al 46-11 REH OT, EST BOM, PT Y DR AC CASTILLO LOS CAFES" xfId="183"/>
    <cellStyle name="Followed Hyperlink" xfId="397"/>
    <cellStyle name="Good" xfId="41"/>
    <cellStyle name="Good 2" xfId="231"/>
    <cellStyle name="Good 2 2" xfId="823"/>
    <cellStyle name="Heading 1" xfId="42"/>
    <cellStyle name="Heading 1 2" xfId="232"/>
    <cellStyle name="Heading 1 2 2" xfId="824"/>
    <cellStyle name="Heading 1 3" xfId="624"/>
    <cellStyle name="Heading 2" xfId="43"/>
    <cellStyle name="Heading 2 2" xfId="233"/>
    <cellStyle name="Heading 2 2 2" xfId="825"/>
    <cellStyle name="Heading 2 3" xfId="625"/>
    <cellStyle name="Heading 3" xfId="44"/>
    <cellStyle name="Heading 3 2" xfId="234"/>
    <cellStyle name="Heading 3 3" xfId="626"/>
    <cellStyle name="Heading 4" xfId="45"/>
    <cellStyle name="Heading 4 2" xfId="235"/>
    <cellStyle name="Hipervínculo 2" xfId="627"/>
    <cellStyle name="Hipervínculo visitado 2" xfId="398"/>
    <cellStyle name="Hyperlink" xfId="399"/>
    <cellStyle name="Incorrecto 2" xfId="184"/>
    <cellStyle name="Incorrecto 3" xfId="400"/>
    <cellStyle name="Incorrecto 4" xfId="401"/>
    <cellStyle name="Incorrecto 5" xfId="826"/>
    <cellStyle name="Input" xfId="46"/>
    <cellStyle name="Input 2" xfId="236"/>
    <cellStyle name="Input 2 2" xfId="628"/>
    <cellStyle name="Input 2 3" xfId="629"/>
    <cellStyle name="Input 3" xfId="630"/>
    <cellStyle name="Input 4" xfId="631"/>
    <cellStyle name="Insatisfaisant" xfId="632"/>
    <cellStyle name="Linked Cell" xfId="47"/>
    <cellStyle name="Linked Cell 2" xfId="237"/>
    <cellStyle name="Linked Cell 2 2" xfId="827"/>
    <cellStyle name="Millares" xfId="92" builtinId="3"/>
    <cellStyle name="Millares 10" xfId="238"/>
    <cellStyle name="Millares 10 2" xfId="95"/>
    <cellStyle name="Millares 10 2 2" xfId="269"/>
    <cellStyle name="Millares 10 2 3" xfId="867"/>
    <cellStyle name="Millares 10 3" xfId="749"/>
    <cellStyle name="Millares 10 3 2" xfId="868"/>
    <cellStyle name="Millares 10 4" xfId="869"/>
    <cellStyle name="Millares 11" xfId="78"/>
    <cellStyle name="Millares 11 2" xfId="265"/>
    <cellStyle name="Millares 11 2 2" xfId="750"/>
    <cellStyle name="Millares 11 2 3" xfId="871"/>
    <cellStyle name="Millares 11 2 4" xfId="870"/>
    <cellStyle name="Millares 11 3" xfId="633"/>
    <cellStyle name="Millares 12" xfId="185"/>
    <cellStyle name="Millares 12 2" xfId="634"/>
    <cellStyle name="Millares 12 2 2" xfId="872"/>
    <cellStyle name="Millares 13" xfId="266"/>
    <cellStyle name="Millares 13 2" xfId="402"/>
    <cellStyle name="Millares 13 3" xfId="873"/>
    <cellStyle name="Millares 14" xfId="239"/>
    <cellStyle name="Millares 14 2" xfId="635"/>
    <cellStyle name="Millares 15" xfId="240"/>
    <cellStyle name="Millares 16" xfId="48"/>
    <cellStyle name="Millares 16 2" xfId="403"/>
    <cellStyle name="Millares 17" xfId="404"/>
    <cellStyle name="Millares 18" xfId="405"/>
    <cellStyle name="Millares 19" xfId="98"/>
    <cellStyle name="Millares 2" xfId="49"/>
    <cellStyle name="Millares 2 10" xfId="406"/>
    <cellStyle name="Millares 2 11" xfId="241"/>
    <cellStyle name="Millares 2 12" xfId="757"/>
    <cellStyle name="Millares 2 13" xfId="828"/>
    <cellStyle name="Millares 2 2" xfId="50"/>
    <cellStyle name="Millares 2 2 2" xfId="88"/>
    <cellStyle name="Millares 2 2 2 2" xfId="242"/>
    <cellStyle name="Millares 2 2 2 2 2" xfId="875"/>
    <cellStyle name="Millares 2 2 2 3" xfId="243"/>
    <cellStyle name="Millares 2 2 2 3 2" xfId="876"/>
    <cellStyle name="Millares 2 2 2 4" xfId="407"/>
    <cellStyle name="Millares 2 2 2 5" xfId="121"/>
    <cellStyle name="Millares 2 2 3" xfId="408"/>
    <cellStyle name="Millares 2 2 3 2" xfId="877"/>
    <cellStyle name="Millares 2 2 4" xfId="743"/>
    <cellStyle name="Millares 2 2 5" xfId="114"/>
    <cellStyle name="Millares 2 2 5 2" xfId="244"/>
    <cellStyle name="Millares 2 2 6" xfId="829"/>
    <cellStyle name="Millares 2 2 7" xfId="874"/>
    <cellStyle name="Millares 2 2_304-12 medidores SAN CRISTOBAL" xfId="636"/>
    <cellStyle name="Millares 2 3" xfId="122"/>
    <cellStyle name="Millares 2 3 2" xfId="261"/>
    <cellStyle name="Millares 2 3 2 2" xfId="637"/>
    <cellStyle name="Millares 2 3 2 2 2" xfId="638"/>
    <cellStyle name="Millares 2 3 2 3" xfId="639"/>
    <cellStyle name="Millares 2 3 3" xfId="640"/>
    <cellStyle name="Millares 2 3 4" xfId="641"/>
    <cellStyle name="Millares 2 3 5" xfId="878"/>
    <cellStyle name="Millares 2 4" xfId="409"/>
    <cellStyle name="Millares 2 4 2" xfId="642"/>
    <cellStyle name="Millares 2 4 2 4" xfId="880"/>
    <cellStyle name="Millares 2 4 3" xfId="830"/>
    <cellStyle name="Millares 2 4 4" xfId="879"/>
    <cellStyle name="Millares 2 5" xfId="410"/>
    <cellStyle name="Millares 2 5 2" xfId="643"/>
    <cellStyle name="Millares 2 5 3" xfId="881"/>
    <cellStyle name="Millares 2 6" xfId="644"/>
    <cellStyle name="Millares 2 6 2" xfId="735"/>
    <cellStyle name="Millares 2 7" xfId="120"/>
    <cellStyle name="Millares 2 8" xfId="245"/>
    <cellStyle name="Millares 2 9" xfId="116"/>
    <cellStyle name="Millares 2_111-12 ac neyba zona alta" xfId="123"/>
    <cellStyle name="Millares 20" xfId="109"/>
    <cellStyle name="Millares 3" xfId="51"/>
    <cellStyle name="Millares 3 2" xfId="86"/>
    <cellStyle name="Millares 3 2 2" xfId="411"/>
    <cellStyle name="Millares 3 2 2 2" xfId="883"/>
    <cellStyle name="Millares 3 2 3" xfId="645"/>
    <cellStyle name="Millares 3 2 4" xfId="125"/>
    <cellStyle name="Millares 3 3" xfId="80"/>
    <cellStyle name="Millares 3 3 2" xfId="101"/>
    <cellStyle name="Millares 3 3 2 2" xfId="200"/>
    <cellStyle name="Millares 3 3 2 3" xfId="96"/>
    <cellStyle name="Millares 3 3 2 4" xfId="885"/>
    <cellStyle name="Millares 3 3 3" xfId="742"/>
    <cellStyle name="Millares 3 3 4" xfId="126"/>
    <cellStyle name="Millares 3 3 5" xfId="884"/>
    <cellStyle name="Millares 3 4" xfId="246"/>
    <cellStyle name="Millares 3 4 2" xfId="646"/>
    <cellStyle name="Millares 3 5" xfId="412"/>
    <cellStyle name="Millares 3 5 2" xfId="886"/>
    <cellStyle name="Millares 3 6" xfId="124"/>
    <cellStyle name="Millares 3 7" xfId="831"/>
    <cellStyle name="Millares 3 8" xfId="882"/>
    <cellStyle name="Millares 3_111-12 ac neyba zona alta" xfId="2"/>
    <cellStyle name="Millares 4" xfId="52"/>
    <cellStyle name="Millares 4 2" xfId="84"/>
    <cellStyle name="Millares 4 2 2" xfId="247"/>
    <cellStyle name="Millares 4 2 2 2" xfId="887"/>
    <cellStyle name="Millares 4 2 3" xfId="267"/>
    <cellStyle name="Millares 4 3" xfId="413"/>
    <cellStyle name="Millares 4 3 2" xfId="414"/>
    <cellStyle name="Millares 4 3 2 2" xfId="888"/>
    <cellStyle name="Millares 4 4" xfId="186"/>
    <cellStyle name="Millares 4 4 2" xfId="889"/>
    <cellStyle name="Millares 4 5" xfId="415"/>
    <cellStyle name="Millares 4 6" xfId="111"/>
    <cellStyle name="Millares 4 7" xfId="832"/>
    <cellStyle name="Millares 4_304-12 medidores SAN CRISTOBAL" xfId="647"/>
    <cellStyle name="Millares 5" xfId="110"/>
    <cellStyle name="Millares 5 2" xfId="248"/>
    <cellStyle name="Millares 5 2 2" xfId="416"/>
    <cellStyle name="Millares 5 3" xfId="76"/>
    <cellStyle name="Millares 5 3 2" xfId="648"/>
    <cellStyle name="Millares 5 3 2 2" xfId="649"/>
    <cellStyle name="Millares 5 3 2 3" xfId="890"/>
    <cellStyle name="Millares 5 3 3" xfId="650"/>
    <cellStyle name="Millares 5 3 3 2" xfId="891"/>
    <cellStyle name="Millares 5 3 4" xfId="187"/>
    <cellStyle name="Millares 5 4" xfId="833"/>
    <cellStyle name="Millares 6" xfId="127"/>
    <cellStyle name="Millares 6 2" xfId="417"/>
    <cellStyle name="Millares 7" xfId="128"/>
    <cellStyle name="Millares 7 2" xfId="418"/>
    <cellStyle name="Millares 7 2 2" xfId="104"/>
    <cellStyle name="Millares 7 2 2 2" xfId="740"/>
    <cellStyle name="Millares 7 2 2 3" xfId="651"/>
    <cellStyle name="Millares 7 3" xfId="419"/>
    <cellStyle name="Millares 7 6" xfId="420"/>
    <cellStyle name="Millares 8" xfId="85"/>
    <cellStyle name="Millares 8 2" xfId="102"/>
    <cellStyle name="Millares 8 2 2" xfId="422"/>
    <cellStyle name="Millares 8 2 3" xfId="421"/>
    <cellStyle name="Millares 8 3" xfId="652"/>
    <cellStyle name="Millares 8 4" xfId="834"/>
    <cellStyle name="Millares 8 5" xfId="423"/>
    <cellStyle name="Millares 8 6" xfId="892"/>
    <cellStyle name="Millares 9" xfId="83"/>
    <cellStyle name="Millares 9 2" xfId="424"/>
    <cellStyle name="Millares 9 2 2" xfId="425"/>
    <cellStyle name="Millares 9 3" xfId="426"/>
    <cellStyle name="Millares 9 4" xfId="103"/>
    <cellStyle name="Millares 9 5" xfId="893"/>
    <cellStyle name="Millares_55-09 Equipamiento Pozos Ac. Rural El Llano" xfId="72"/>
    <cellStyle name="Millares_NUEVO FORMATO DE PRESUPUESTOS" xfId="69"/>
    <cellStyle name="Moneda [0] 2" xfId="427"/>
    <cellStyle name="Moneda 10" xfId="758"/>
    <cellStyle name="Moneda 11" xfId="835"/>
    <cellStyle name="Moneda 12" xfId="894"/>
    <cellStyle name="Moneda 2" xfId="87"/>
    <cellStyle name="Moneda 2 2" xfId="428"/>
    <cellStyle name="Moneda 2 2 2" xfId="429"/>
    <cellStyle name="Moneda 2 2 3" xfId="430"/>
    <cellStyle name="Moneda 2 2 4" xfId="431"/>
    <cellStyle name="Moneda 2 2 5" xfId="896"/>
    <cellStyle name="Moneda 2 3" xfId="432"/>
    <cellStyle name="Moneda 2 4" xfId="433"/>
    <cellStyle name="Moneda 2 5" xfId="836"/>
    <cellStyle name="Moneda 2 6" xfId="895"/>
    <cellStyle name="Moneda 2_304-12 medidores SAN CRISTOBAL" xfId="653"/>
    <cellStyle name="Moneda 3" xfId="97"/>
    <cellStyle name="Moneda 3 2" xfId="435"/>
    <cellStyle name="Moneda 3 2 2" xfId="654"/>
    <cellStyle name="Moneda 3 3" xfId="436"/>
    <cellStyle name="Moneda 3 4" xfId="434"/>
    <cellStyle name="Moneda 3 5" xfId="897"/>
    <cellStyle name="Moneda 4" xfId="437"/>
    <cellStyle name="Moneda 4 2" xfId="438"/>
    <cellStyle name="Moneda 5" xfId="439"/>
    <cellStyle name="Moneda 5 2" xfId="898"/>
    <cellStyle name="Moneda 6" xfId="440"/>
    <cellStyle name="Moneda 6 2" xfId="900"/>
    <cellStyle name="Moneda 6 3" xfId="899"/>
    <cellStyle name="Moneda 7" xfId="441"/>
    <cellStyle name="Moneda 7 2" xfId="442"/>
    <cellStyle name="Moneda 8" xfId="746"/>
    <cellStyle name="Moneda 9" xfId="764"/>
    <cellStyle name="Neutral 2" xfId="188"/>
    <cellStyle name="Neutral 3" xfId="443"/>
    <cellStyle name="Neutral 3 2" xfId="901"/>
    <cellStyle name="Neutral 4" xfId="444"/>
    <cellStyle name="Neutral 4 2" xfId="902"/>
    <cellStyle name="Neutral 5" xfId="837"/>
    <cellStyle name="Neutral 5 2" xfId="903"/>
    <cellStyle name="Neutral 6" xfId="904"/>
    <cellStyle name="Neutre" xfId="655"/>
    <cellStyle name="No-definido" xfId="53"/>
    <cellStyle name="Normal" xfId="0" builtinId="0"/>
    <cellStyle name="Normal - Style1" xfId="54"/>
    <cellStyle name="Normal 10" xfId="79"/>
    <cellStyle name="Normal 10 2" xfId="90"/>
    <cellStyle name="Normal 10 2 2" xfId="105"/>
    <cellStyle name="Normal 10 3" xfId="656"/>
    <cellStyle name="Normal 10 3 2" xfId="657"/>
    <cellStyle name="Normal 10 3 3" xfId="751"/>
    <cellStyle name="Normal 10 4" xfId="658"/>
    <cellStyle name="Normal 10 5" xfId="905"/>
    <cellStyle name="Normal 11" xfId="262"/>
    <cellStyle name="Normal 11 2" xfId="659"/>
    <cellStyle name="Normal 12" xfId="270"/>
    <cellStyle name="Normal 12 2" xfId="660"/>
    <cellStyle name="Normal 12 2 2" xfId="661"/>
    <cellStyle name="Normal 12 3" xfId="906"/>
    <cellStyle name="Normal 13" xfId="445"/>
    <cellStyle name="Normal 13 2" xfId="81"/>
    <cellStyle name="Normal 13 2 2" xfId="249"/>
    <cellStyle name="Normal 13 2 2 2" xfId="662"/>
    <cellStyle name="Normal 14" xfId="446"/>
    <cellStyle name="Normal 14 2" xfId="250"/>
    <cellStyle name="Normal 14 2 2" xfId="663"/>
    <cellStyle name="Normal 14 3" xfId="664"/>
    <cellStyle name="Normal 14 4" xfId="907"/>
    <cellStyle name="Normal 15" xfId="447"/>
    <cellStyle name="Normal 15 2" xfId="838"/>
    <cellStyle name="Normal 15 3" xfId="908"/>
    <cellStyle name="Normal 16" xfId="448"/>
    <cellStyle name="Normal 16 2" xfId="665"/>
    <cellStyle name="Normal 16 2 2" xfId="666"/>
    <cellStyle name="Normal 16 3" xfId="667"/>
    <cellStyle name="Normal 17" xfId="449"/>
    <cellStyle name="Normal 17 2" xfId="668"/>
    <cellStyle name="Normal 18" xfId="251"/>
    <cellStyle name="Normal 18 2" xfId="669"/>
    <cellStyle name="Normal 19" xfId="1"/>
    <cellStyle name="Normal 19 2" xfId="670"/>
    <cellStyle name="Normal 2" xfId="55"/>
    <cellStyle name="Normal 2 10" xfId="910"/>
    <cellStyle name="Normal 2 11" xfId="909"/>
    <cellStyle name="Normal 2 2" xfId="56"/>
    <cellStyle name="Normal 2 2 2" xfId="94"/>
    <cellStyle name="Normal 2 2 2 2" xfId="450"/>
    <cellStyle name="Normal 2 2 3" xfId="671"/>
    <cellStyle name="Normal 2 2_Copia de AC. LINEA NOROESTE trabajo de inocencio" xfId="451"/>
    <cellStyle name="Normal 2 3" xfId="70"/>
    <cellStyle name="Normal 2 3 2" xfId="106"/>
    <cellStyle name="Normal 2 3 2 2" xfId="672"/>
    <cellStyle name="Normal 2 3 3" xfId="738"/>
    <cellStyle name="Normal 2 4" xfId="115"/>
    <cellStyle name="Normal 2 4 2" xfId="673"/>
    <cellStyle name="Normal 2 4 2 2" xfId="674"/>
    <cellStyle name="Normal 2 4 2 3" xfId="911"/>
    <cellStyle name="Normal 2 5" xfId="268"/>
    <cellStyle name="Normal 2 5 2" xfId="734"/>
    <cellStyle name="Normal 2 5 2 2" xfId="914"/>
    <cellStyle name="Normal 2 5 2 3" xfId="913"/>
    <cellStyle name="Normal 2 5 3" xfId="912"/>
    <cellStyle name="Normal 2 6" xfId="112"/>
    <cellStyle name="Normal 2 7" xfId="113"/>
    <cellStyle name="Normal 2 8" xfId="763"/>
    <cellStyle name="Normal 2 9" xfId="736"/>
    <cellStyle name="Normal 2_07-09 presupu..." xfId="57"/>
    <cellStyle name="Normal 20" xfId="452"/>
    <cellStyle name="Normal 20 2" xfId="675"/>
    <cellStyle name="Normal 20 2 2" xfId="733"/>
    <cellStyle name="Normal 21" xfId="453"/>
    <cellStyle name="Normal 22" xfId="454"/>
    <cellStyle name="Normal 23" xfId="455"/>
    <cellStyle name="Normal 24" xfId="456"/>
    <cellStyle name="Normal 25" xfId="457"/>
    <cellStyle name="Normal 26" xfId="458"/>
    <cellStyle name="Normal 27" xfId="459"/>
    <cellStyle name="Normal 28" xfId="460"/>
    <cellStyle name="Normal 29" xfId="676"/>
    <cellStyle name="Normal 3" xfId="58"/>
    <cellStyle name="Normal 3 10" xfId="461"/>
    <cellStyle name="Normal 3 2" xfId="130"/>
    <cellStyle name="Normal 3 2 2" xfId="462"/>
    <cellStyle name="Normal 3 2 3" xfId="463"/>
    <cellStyle name="Normal 3 2 4" xfId="747"/>
    <cellStyle name="Normal 3 2 5" xfId="915"/>
    <cellStyle name="Normal 3 3" xfId="131"/>
    <cellStyle name="Normal 3 3 2" xfId="677"/>
    <cellStyle name="Normal 3 3 3" xfId="916"/>
    <cellStyle name="Normal 3 4" xfId="199"/>
    <cellStyle name="Normal 3 5" xfId="129"/>
    <cellStyle name="Normal 3_20-12 REHABILITACION ACUEDUCTO MULTIPLE JANICO" xfId="678"/>
    <cellStyle name="Normal 30" xfId="679"/>
    <cellStyle name="Normal 31" xfId="464"/>
    <cellStyle name="Normal 32" xfId="680"/>
    <cellStyle name="Normal 33" xfId="681"/>
    <cellStyle name="Normal 34" xfId="252"/>
    <cellStyle name="Normal 35" xfId="682"/>
    <cellStyle name="Normal 35 2" xfId="737"/>
    <cellStyle name="Normal 36" xfId="683"/>
    <cellStyle name="Normal 37" xfId="107"/>
    <cellStyle name="Normal 38" xfId="745"/>
    <cellStyle name="Normal 39" xfId="108"/>
    <cellStyle name="Normal 4" xfId="59"/>
    <cellStyle name="Normal 4 10" xfId="465"/>
    <cellStyle name="Normal 4 11" xfId="466"/>
    <cellStyle name="Normal 4 12" xfId="467"/>
    <cellStyle name="Normal 4 13" xfId="468"/>
    <cellStyle name="Normal 4 14" xfId="469"/>
    <cellStyle name="Normal 4 2" xfId="470"/>
    <cellStyle name="Normal 4 3" xfId="471"/>
    <cellStyle name="Normal 4 3 2" xfId="839"/>
    <cellStyle name="Normal 4 4" xfId="472"/>
    <cellStyle name="Normal 4 5" xfId="473"/>
    <cellStyle name="Normal 4 6" xfId="474"/>
    <cellStyle name="Normal 4 7" xfId="475"/>
    <cellStyle name="Normal 4 8" xfId="476"/>
    <cellStyle name="Normal 4 9" xfId="477"/>
    <cellStyle name="Normal 4_Administration_Building_-_Lista_de_Partidas_y_Cantidades_-_(PVDC-004)_REVC mod" xfId="478"/>
    <cellStyle name="Normal 40" xfId="741"/>
    <cellStyle name="Normal 41" xfId="138"/>
    <cellStyle name="Normal 42" xfId="93"/>
    <cellStyle name="Normal 43" xfId="756"/>
    <cellStyle name="Normal 44" xfId="479"/>
    <cellStyle name="Normal 45" xfId="754"/>
    <cellStyle name="Normal 46" xfId="765"/>
    <cellStyle name="Normal 47" xfId="766"/>
    <cellStyle name="Normal 48" xfId="849"/>
    <cellStyle name="Normal 49" xfId="848"/>
    <cellStyle name="Normal 5" xfId="60"/>
    <cellStyle name="Normal 5 10" xfId="480"/>
    <cellStyle name="Normal 5 11" xfId="481"/>
    <cellStyle name="Normal 5 12" xfId="482"/>
    <cellStyle name="Normal 5 13" xfId="483"/>
    <cellStyle name="Normal 5 14" xfId="484"/>
    <cellStyle name="Normal 5 15" xfId="485"/>
    <cellStyle name="Normal 5 16" xfId="752"/>
    <cellStyle name="Normal 5 2" xfId="132"/>
    <cellStyle name="Normal 5 2 2" xfId="68"/>
    <cellStyle name="Normal 5 2 3" xfId="917"/>
    <cellStyle name="Normal 5 3" xfId="486"/>
    <cellStyle name="Normal 5 3 2" xfId="840"/>
    <cellStyle name="Normal 5 4" xfId="487"/>
    <cellStyle name="Normal 5 4 2" xfId="841"/>
    <cellStyle name="Normal 5 4 3" xfId="918"/>
    <cellStyle name="Normal 5 5" xfId="488"/>
    <cellStyle name="Normal 5 5 2" xfId="919"/>
    <cellStyle name="Normal 5 6" xfId="489"/>
    <cellStyle name="Normal 5 7" xfId="490"/>
    <cellStyle name="Normal 5 8" xfId="491"/>
    <cellStyle name="Normal 5 9" xfId="492"/>
    <cellStyle name="Normal 5_Administration_Building_-_Lista_de_Partidas_y_Cantidades_-_(PVDC-004)_REVC mod" xfId="493"/>
    <cellStyle name="Normal 50" xfId="850"/>
    <cellStyle name="Normal 6" xfId="74"/>
    <cellStyle name="Normal 6 2" xfId="133"/>
    <cellStyle name="Normal 6 2 2" xfId="921"/>
    <cellStyle name="Normal 6 2 3" xfId="920"/>
    <cellStyle name="Normal 6 3" xfId="842"/>
    <cellStyle name="Normal 6 4" xfId="922"/>
    <cellStyle name="Normal 7" xfId="82"/>
    <cellStyle name="Normal 7 2" xfId="684"/>
    <cellStyle name="Normal 7 3" xfId="924"/>
    <cellStyle name="Normal 7 4" xfId="923"/>
    <cellStyle name="Normal 8" xfId="134"/>
    <cellStyle name="Normal 8 2" xfId="685"/>
    <cellStyle name="Normal 8 2 2" xfId="686"/>
    <cellStyle name="Normal 8 3" xfId="687"/>
    <cellStyle name="Normal 8_ACT. No. 06 al 228-09 TERMINACION REDES DEL SECTOR 1 ACUEDUCTO PALO VERDE (OCTUBRE 2011)" xfId="688"/>
    <cellStyle name="Normal 85" xfId="925"/>
    <cellStyle name="Normal 9" xfId="135"/>
    <cellStyle name="Normal 9 2" xfId="689"/>
    <cellStyle name="Normal 9 2 2" xfId="926"/>
    <cellStyle name="Normal 9 3" xfId="843"/>
    <cellStyle name="Normal 9 4" xfId="100"/>
    <cellStyle name="Normal_55-09 Equipamiento Pozos Ac. Rural El Llano" xfId="75"/>
    <cellStyle name="Normal_Hoja1" xfId="77"/>
    <cellStyle name="Normal_PRES 059-09 REHABIL. PLANTA DE TRATAMIENTO DE 80 LPS RAPIDA, AC. HATO DEL YAQUE" xfId="71"/>
    <cellStyle name="Normal_Presupuesto" xfId="91"/>
    <cellStyle name="Notas 2" xfId="189"/>
    <cellStyle name="Notas 2 2" xfId="690"/>
    <cellStyle name="Notas 2 3" xfId="691"/>
    <cellStyle name="Notas 3" xfId="494"/>
    <cellStyle name="Notas 3 2" xfId="692"/>
    <cellStyle name="Notas 3 3" xfId="693"/>
    <cellStyle name="Notas 4" xfId="495"/>
    <cellStyle name="Notas 4 2" xfId="694"/>
    <cellStyle name="Notas 4 3" xfId="695"/>
    <cellStyle name="Note" xfId="61"/>
    <cellStyle name="Note 2" xfId="253"/>
    <cellStyle name="Note 2 2" xfId="696"/>
    <cellStyle name="Note 2 3" xfId="697"/>
    <cellStyle name="Note 3" xfId="254"/>
    <cellStyle name="Note 4" xfId="698"/>
    <cellStyle name="Output" xfId="62"/>
    <cellStyle name="Output 2" xfId="255"/>
    <cellStyle name="Output 2 2" xfId="699"/>
    <cellStyle name="Output 2 3" xfId="700"/>
    <cellStyle name="Output 3" xfId="701"/>
    <cellStyle name="Output 3 2" xfId="702"/>
    <cellStyle name="Output 3 3" xfId="703"/>
    <cellStyle name="Output 4" xfId="704"/>
    <cellStyle name="Output 5" xfId="705"/>
    <cellStyle name="Percent 2" xfId="63"/>
    <cellStyle name="Percent 2 2" xfId="256"/>
    <cellStyle name="Percent 2 3" xfId="927"/>
    <cellStyle name="Percent 2 4" xfId="928"/>
    <cellStyle name="Percent 2 5" xfId="929"/>
    <cellStyle name="Percent 2 6" xfId="930"/>
    <cellStyle name="Percent 3" xfId="496"/>
    <cellStyle name="Percent 3 2" xfId="497"/>
    <cellStyle name="Porcentaje" xfId="89" builtinId="5"/>
    <cellStyle name="Porcentaje 2" xfId="257"/>
    <cellStyle name="Porcentaje 2 2" xfId="706"/>
    <cellStyle name="Porcentaje 3" xfId="258"/>
    <cellStyle name="Porcentaje 3 2" xfId="748"/>
    <cellStyle name="Porcentual 2" xfId="64"/>
    <cellStyle name="Porcentual 2 2" xfId="73"/>
    <cellStyle name="Porcentual 2 2 2" xfId="707"/>
    <cellStyle name="Porcentual 2 3" xfId="498"/>
    <cellStyle name="Porcentual 2 3 2" xfId="931"/>
    <cellStyle name="Porcentual 2 4" xfId="499"/>
    <cellStyle name="Porcentual 2 5" xfId="136"/>
    <cellStyle name="Porcentual 2 6" xfId="844"/>
    <cellStyle name="Porcentual 2_304-12 medidores SAN CRISTOBAL" xfId="708"/>
    <cellStyle name="Porcentual 3" xfId="137"/>
    <cellStyle name="Porcentual 3 10" xfId="500"/>
    <cellStyle name="Porcentual 3 11" xfId="501"/>
    <cellStyle name="Porcentual 3 12" xfId="502"/>
    <cellStyle name="Porcentual 3 13" xfId="503"/>
    <cellStyle name="Porcentual 3 14" xfId="504"/>
    <cellStyle name="Porcentual 3 2" xfId="505"/>
    <cellStyle name="Porcentual 3 3" xfId="506"/>
    <cellStyle name="Porcentual 3 4" xfId="507"/>
    <cellStyle name="Porcentual 3 5" xfId="508"/>
    <cellStyle name="Porcentual 3 6" xfId="509"/>
    <cellStyle name="Porcentual 3 7" xfId="510"/>
    <cellStyle name="Porcentual 3 8" xfId="511"/>
    <cellStyle name="Porcentual 3 9" xfId="512"/>
    <cellStyle name="Porcentual 4" xfId="190"/>
    <cellStyle name="Porcentual 4 2" xfId="709"/>
    <cellStyle name="Porcentual 5" xfId="65"/>
    <cellStyle name="Porcentual 5 2" xfId="513"/>
    <cellStyle name="Porcentual 5 2 2" xfId="514"/>
    <cellStyle name="Porcentual 6" xfId="515"/>
    <cellStyle name="Porcentual 7" xfId="516"/>
    <cellStyle name="Porcentual 8" xfId="517"/>
    <cellStyle name="Porcentual 9" xfId="518"/>
    <cellStyle name="Salida 2" xfId="191"/>
    <cellStyle name="Salida 2 2" xfId="710"/>
    <cellStyle name="Salida 2 3" xfId="711"/>
    <cellStyle name="Salida 3" xfId="519"/>
    <cellStyle name="Salida 3 2" xfId="712"/>
    <cellStyle name="Salida 3 3" xfId="713"/>
    <cellStyle name="Salida 4" xfId="520"/>
    <cellStyle name="Salida 4 2" xfId="714"/>
    <cellStyle name="Salida 4 3" xfId="715"/>
    <cellStyle name="Satisfaisant" xfId="716"/>
    <cellStyle name="Sheet Title" xfId="521"/>
    <cellStyle name="Sortie" xfId="717"/>
    <cellStyle name="Sortie 2" xfId="718"/>
    <cellStyle name="Sortie 3" xfId="719"/>
    <cellStyle name="Texte explicatif" xfId="720"/>
    <cellStyle name="Texto de advertencia 2" xfId="192"/>
    <cellStyle name="Texto de advertencia 3" xfId="522"/>
    <cellStyle name="Texto de advertencia 4" xfId="523"/>
    <cellStyle name="Texto explicativo 2" xfId="193"/>
    <cellStyle name="Texto explicativo 3" xfId="524"/>
    <cellStyle name="Texto explicativo 4" xfId="525"/>
    <cellStyle name="Title" xfId="66"/>
    <cellStyle name="Title 2" xfId="259"/>
    <cellStyle name="Title 3" xfId="721"/>
    <cellStyle name="Titre" xfId="722"/>
    <cellStyle name="Titre 1" xfId="723"/>
    <cellStyle name="Titre 2" xfId="724"/>
    <cellStyle name="Titre 3" xfId="725"/>
    <cellStyle name="Titre 4" xfId="726"/>
    <cellStyle name="Título 1 2" xfId="194"/>
    <cellStyle name="Título 1 3" xfId="526"/>
    <cellStyle name="Título 1 4" xfId="527"/>
    <cellStyle name="Título 2 2" xfId="195"/>
    <cellStyle name="Título 2 3" xfId="528"/>
    <cellStyle name="Título 2 4" xfId="529"/>
    <cellStyle name="Título 2 5" xfId="846"/>
    <cellStyle name="Título 3 2" xfId="196"/>
    <cellStyle name="Título 3 3" xfId="530"/>
    <cellStyle name="Título 3 4" xfId="531"/>
    <cellStyle name="Título 3 5" xfId="847"/>
    <cellStyle name="Título 4" xfId="197"/>
    <cellStyle name="Título 5" xfId="532"/>
    <cellStyle name="Título 6" xfId="533"/>
    <cellStyle name="Título 7" xfId="845"/>
    <cellStyle name="Título de hoja" xfId="534"/>
    <cellStyle name="Total 2" xfId="198"/>
    <cellStyle name="Total 2 2" xfId="727"/>
    <cellStyle name="Total 2 3" xfId="728"/>
    <cellStyle name="Total 3" xfId="535"/>
    <cellStyle name="Total 3 2" xfId="729"/>
    <cellStyle name="Total 3 3" xfId="730"/>
    <cellStyle name="Total 3 4" xfId="932"/>
    <cellStyle name="Total 4" xfId="536"/>
    <cellStyle name="Total 4 2" xfId="933"/>
    <cellStyle name="Total 5" xfId="934"/>
    <cellStyle name="Total 6" xfId="935"/>
    <cellStyle name="Vérification" xfId="731"/>
    <cellStyle name="Vérification 2" xfId="753"/>
    <cellStyle name="Währung" xfId="537"/>
    <cellStyle name="Währung 2" xfId="732"/>
    <cellStyle name="Warning Text" xfId="67"/>
    <cellStyle name="Warning Text 2" xfId="2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</xdr:row>
      <xdr:rowOff>0</xdr:rowOff>
    </xdr:from>
    <xdr:to>
      <xdr:col>1</xdr:col>
      <xdr:colOff>1381125</xdr:colOff>
      <xdr:row>12</xdr:row>
      <xdr:rowOff>297871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</xdr:row>
      <xdr:rowOff>0</xdr:rowOff>
    </xdr:from>
    <xdr:ext cx="95250" cy="295275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81200" y="1924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112568</xdr:colOff>
      <xdr:row>0</xdr:row>
      <xdr:rowOff>77931</xdr:rowOff>
    </xdr:from>
    <xdr:to>
      <xdr:col>1</xdr:col>
      <xdr:colOff>285750</xdr:colOff>
      <xdr:row>5</xdr:row>
      <xdr:rowOff>133349</xdr:rowOff>
    </xdr:to>
    <xdr:pic>
      <xdr:nvPicPr>
        <xdr:cNvPr id="21" name="Imagen 1160" descr="INAPA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77931"/>
          <a:ext cx="868507" cy="80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7871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61</xdr:row>
      <xdr:rowOff>0</xdr:rowOff>
    </xdr:from>
    <xdr:ext cx="95250" cy="295275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81200" y="118967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7871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87</xdr:row>
      <xdr:rowOff>0</xdr:rowOff>
    </xdr:from>
    <xdr:ext cx="95250" cy="295275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81200" y="166116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7871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138</xdr:row>
      <xdr:rowOff>0</xdr:rowOff>
    </xdr:from>
    <xdr:ext cx="95250" cy="295275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81200" y="264128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188</xdr:row>
      <xdr:rowOff>161925</xdr:rowOff>
    </xdr:from>
    <xdr:to>
      <xdr:col>5</xdr:col>
      <xdr:colOff>685800</xdr:colOff>
      <xdr:row>189</xdr:row>
      <xdr:rowOff>9525</xdr:rowOff>
    </xdr:to>
    <xdr:sp macro="" textlink="">
      <xdr:nvSpPr>
        <xdr:cNvPr id="70" name="Line 65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ShapeType="1"/>
        </xdr:cNvSpPr>
      </xdr:nvSpPr>
      <xdr:spPr bwMode="auto">
        <a:xfrm flipV="1">
          <a:off x="4619625" y="35975925"/>
          <a:ext cx="26003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189</xdr:row>
      <xdr:rowOff>9525</xdr:rowOff>
    </xdr:from>
    <xdr:to>
      <xdr:col>1</xdr:col>
      <xdr:colOff>2133600</xdr:colOff>
      <xdr:row>189</xdr:row>
      <xdr:rowOff>9525</xdr:rowOff>
    </xdr:to>
    <xdr:sp macro="" textlink="">
      <xdr:nvSpPr>
        <xdr:cNvPr id="71" name="Line 6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161925" y="35985450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1714500</xdr:colOff>
      <xdr:row>197</xdr:row>
      <xdr:rowOff>104775</xdr:rowOff>
    </xdr:from>
    <xdr:to>
      <xdr:col>3</xdr:col>
      <xdr:colOff>9525</xdr:colOff>
      <xdr:row>197</xdr:row>
      <xdr:rowOff>104775</xdr:rowOff>
    </xdr:to>
    <xdr:sp macro="" textlink="">
      <xdr:nvSpPr>
        <xdr:cNvPr id="72" name="Line 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2409825" y="37376100"/>
          <a:ext cx="2695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5DE6C27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82E25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INSU"/>
      <sheetName val="MO"/>
      <sheetName val="Persona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J9">
            <v>0</v>
          </cell>
        </row>
      </sheetData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Insumos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Ana"/>
      <sheetName val="Análisis"/>
      <sheetName val="PRECI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/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/>
      <sheetData sheetId="13"/>
      <sheetData sheetId="14">
        <row r="32">
          <cell r="C32">
            <v>157</v>
          </cell>
        </row>
      </sheetData>
      <sheetData sheetId="15"/>
      <sheetData sheetId="16"/>
      <sheetData sheetId="17">
        <row r="32">
          <cell r="C32">
            <v>157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MOJornal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M_O_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/>
      <sheetData sheetId="34"/>
      <sheetData sheetId="35"/>
      <sheetData sheetId="36"/>
      <sheetData sheetId="37"/>
      <sheetData sheetId="38">
        <row r="7">
          <cell r="C7" t="str">
            <v>Cant.</v>
          </cell>
        </row>
      </sheetData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3"/>
  <sheetViews>
    <sheetView showGridLines="0" showZeros="0" tabSelected="1" view="pageBreakPreview" topLeftCell="A121" zoomScaleNormal="100" zoomScaleSheetLayoutView="100" workbookViewId="0">
      <selection activeCell="I139" sqref="I139"/>
    </sheetView>
  </sheetViews>
  <sheetFormatPr baseColWidth="10" defaultRowHeight="12.75"/>
  <cols>
    <col min="1" max="1" width="10.42578125" style="3" customWidth="1"/>
    <col min="2" max="2" width="55.140625" style="3" customWidth="1"/>
    <col min="3" max="3" width="10.85546875" style="4" customWidth="1"/>
    <col min="4" max="4" width="7.140625" style="5" customWidth="1"/>
    <col min="5" max="5" width="14.42578125" style="6" customWidth="1"/>
    <col min="6" max="6" width="15.140625" style="6" customWidth="1"/>
    <col min="7" max="7" width="16.7109375" style="3" customWidth="1"/>
    <col min="8" max="9" width="19.42578125" style="3" customWidth="1"/>
    <col min="10" max="10" width="15.140625" style="3" bestFit="1" customWidth="1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>
      <c r="A1" s="260" t="s">
        <v>0</v>
      </c>
      <c r="B1" s="260"/>
      <c r="C1" s="260"/>
      <c r="D1" s="260"/>
      <c r="E1" s="260"/>
      <c r="F1" s="260"/>
    </row>
    <row r="2" spans="1:18" s="1" customFormat="1">
      <c r="A2" s="260" t="s">
        <v>1</v>
      </c>
      <c r="B2" s="260"/>
      <c r="C2" s="260"/>
      <c r="D2" s="260"/>
      <c r="E2" s="260"/>
      <c r="F2" s="260"/>
    </row>
    <row r="3" spans="1:18" s="1" customFormat="1">
      <c r="A3" s="260" t="s">
        <v>105</v>
      </c>
      <c r="B3" s="260"/>
      <c r="C3" s="260"/>
      <c r="D3" s="260"/>
      <c r="E3" s="260"/>
      <c r="F3" s="260"/>
    </row>
    <row r="4" spans="1:18" s="1" customFormat="1">
      <c r="A4" s="260"/>
      <c r="B4" s="260"/>
      <c r="C4" s="260"/>
      <c r="D4" s="260"/>
      <c r="E4" s="260"/>
      <c r="F4" s="260"/>
    </row>
    <row r="5" spans="1:18" s="1" customFormat="1" ht="8.25" customHeight="1">
      <c r="A5" s="260"/>
      <c r="B5" s="260"/>
      <c r="C5" s="260"/>
      <c r="D5" s="260"/>
      <c r="E5" s="260"/>
      <c r="F5" s="260"/>
    </row>
    <row r="6" spans="1:18" s="1" customFormat="1" ht="19.5" customHeight="1">
      <c r="A6" s="47"/>
      <c r="B6" s="48"/>
      <c r="C6" s="49"/>
      <c r="D6" s="50"/>
      <c r="E6" s="51"/>
      <c r="F6" s="52"/>
    </row>
    <row r="7" spans="1:18" s="134" customFormat="1">
      <c r="A7" s="132" t="s">
        <v>50</v>
      </c>
      <c r="B7" s="259" t="s">
        <v>125</v>
      </c>
      <c r="C7" s="259"/>
      <c r="D7" s="259"/>
      <c r="E7" s="259"/>
      <c r="F7" s="259"/>
    </row>
    <row r="8" spans="1:18" s="1" customFormat="1" ht="14.25" customHeight="1">
      <c r="A8" s="53" t="s">
        <v>60</v>
      </c>
      <c r="B8" s="48"/>
      <c r="C8" s="54"/>
      <c r="D8" s="50" t="s">
        <v>103</v>
      </c>
      <c r="E8" s="55"/>
      <c r="F8" s="133"/>
    </row>
    <row r="9" spans="1:18" s="1" customFormat="1">
      <c r="A9" s="53" t="s">
        <v>98</v>
      </c>
      <c r="B9" s="48" t="s">
        <v>99</v>
      </c>
      <c r="C9" s="54"/>
      <c r="D9" s="50" t="s">
        <v>100</v>
      </c>
      <c r="E9" s="55" t="s">
        <v>101</v>
      </c>
      <c r="F9" s="52"/>
    </row>
    <row r="10" spans="1:18" s="1" customFormat="1">
      <c r="A10" s="262" t="s">
        <v>137</v>
      </c>
      <c r="B10" s="263"/>
      <c r="C10" s="263"/>
      <c r="D10" s="263"/>
      <c r="E10" s="263"/>
      <c r="F10" s="264"/>
    </row>
    <row r="11" spans="1:18" s="215" customFormat="1" ht="11.25" customHeight="1">
      <c r="A11" s="211" t="s">
        <v>2</v>
      </c>
      <c r="B11" s="211" t="s">
        <v>3</v>
      </c>
      <c r="C11" s="212" t="s">
        <v>4</v>
      </c>
      <c r="D11" s="211" t="s">
        <v>5</v>
      </c>
      <c r="E11" s="213" t="s">
        <v>6</v>
      </c>
      <c r="F11" s="213" t="s">
        <v>7</v>
      </c>
      <c r="G11" s="141"/>
      <c r="H11" s="136"/>
      <c r="I11" s="136"/>
      <c r="J11" s="136"/>
      <c r="K11" s="136"/>
      <c r="L11" s="136"/>
      <c r="M11" s="136"/>
      <c r="N11" s="136"/>
      <c r="O11" s="136"/>
      <c r="P11" s="136"/>
      <c r="Q11" s="214"/>
    </row>
    <row r="12" spans="1:18" ht="9" customHeight="1">
      <c r="A12" s="56"/>
      <c r="B12" s="56"/>
      <c r="C12" s="57"/>
      <c r="D12" s="56"/>
      <c r="E12" s="58"/>
      <c r="F12" s="58"/>
      <c r="G12" s="142"/>
      <c r="H12" s="136"/>
      <c r="I12" s="136"/>
      <c r="J12" s="136"/>
      <c r="K12" s="136"/>
      <c r="L12" s="136"/>
      <c r="M12" s="136"/>
      <c r="N12" s="136"/>
      <c r="O12" s="136"/>
      <c r="P12" s="136"/>
      <c r="Q12" s="2"/>
    </row>
    <row r="13" spans="1:18" s="8" customFormat="1" ht="25.5" customHeight="1">
      <c r="A13" s="59" t="s">
        <v>47</v>
      </c>
      <c r="B13" s="62" t="s">
        <v>64</v>
      </c>
      <c r="C13" s="40"/>
      <c r="D13" s="60"/>
      <c r="E13" s="42"/>
      <c r="F13" s="6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8" customFormat="1" ht="6" customHeight="1">
      <c r="A14" s="60"/>
      <c r="B14" s="37"/>
      <c r="C14" s="40"/>
      <c r="D14" s="60"/>
      <c r="E14" s="42"/>
      <c r="F14" s="6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s="8" customFormat="1" ht="12.75" customHeight="1">
      <c r="A15" s="63">
        <v>1</v>
      </c>
      <c r="B15" s="37" t="s">
        <v>40</v>
      </c>
      <c r="C15" s="42">
        <v>1892.4</v>
      </c>
      <c r="D15" s="60" t="s">
        <v>11</v>
      </c>
      <c r="E15" s="42">
        <v>14.63</v>
      </c>
      <c r="F15" s="61">
        <f t="shared" ref="F15:F39" si="0">ROUND(C15*E15,2)</f>
        <v>27685.81</v>
      </c>
      <c r="G15" s="216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6" customHeight="1">
      <c r="A16" s="36"/>
      <c r="B16" s="37"/>
      <c r="C16" s="40"/>
      <c r="D16" s="60"/>
      <c r="E16" s="42"/>
      <c r="F16" s="61">
        <f>ROUND(C16*E16,2)</f>
        <v>0</v>
      </c>
      <c r="G16" s="216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12.75" customHeight="1">
      <c r="A17" s="64">
        <v>2</v>
      </c>
      <c r="B17" s="62" t="s">
        <v>8</v>
      </c>
      <c r="C17" s="40"/>
      <c r="D17" s="60"/>
      <c r="E17" s="42"/>
      <c r="F17" s="61">
        <f>ROUND(C17*E17,2)</f>
        <v>0</v>
      </c>
      <c r="G17" s="21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ht="12.75" customHeight="1">
      <c r="A18" s="65">
        <v>2.1</v>
      </c>
      <c r="B18" s="37" t="s">
        <v>36</v>
      </c>
      <c r="C18" s="42">
        <v>1854.55</v>
      </c>
      <c r="D18" s="60" t="s">
        <v>9</v>
      </c>
      <c r="E18" s="42">
        <v>154.52000000000001</v>
      </c>
      <c r="F18" s="61">
        <f>ROUND(C18*E18,2)</f>
        <v>286565.07</v>
      </c>
      <c r="G18" s="21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ht="12.75" customHeight="1">
      <c r="A19" s="65">
        <v>2.2000000000000002</v>
      </c>
      <c r="B19" s="37" t="s">
        <v>35</v>
      </c>
      <c r="C19" s="42">
        <v>141.93</v>
      </c>
      <c r="D19" s="60" t="s">
        <v>9</v>
      </c>
      <c r="E19" s="42">
        <v>1110.3900000000001</v>
      </c>
      <c r="F19" s="61">
        <f t="shared" si="0"/>
        <v>157597.65</v>
      </c>
      <c r="G19" s="21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25.5">
      <c r="A20" s="65">
        <v>2.2999999999999998</v>
      </c>
      <c r="B20" s="38" t="s">
        <v>39</v>
      </c>
      <c r="C20" s="158">
        <v>1568.74</v>
      </c>
      <c r="D20" s="41" t="s">
        <v>9</v>
      </c>
      <c r="E20" s="159">
        <v>184.63</v>
      </c>
      <c r="F20" s="164">
        <f t="shared" si="0"/>
        <v>289636.46999999997</v>
      </c>
      <c r="G20" s="21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8" customFormat="1" ht="28.5" customHeight="1">
      <c r="A21" s="65">
        <v>2.4</v>
      </c>
      <c r="B21" s="160" t="s">
        <v>48</v>
      </c>
      <c r="C21" s="33">
        <v>342.97</v>
      </c>
      <c r="D21" s="60" t="s">
        <v>9</v>
      </c>
      <c r="E21" s="33">
        <v>210</v>
      </c>
      <c r="F21" s="70">
        <f t="shared" si="0"/>
        <v>72023.7</v>
      </c>
      <c r="G21" s="216"/>
      <c r="H21" s="7"/>
      <c r="I21" s="7"/>
      <c r="J21" s="7"/>
      <c r="K21" s="44"/>
      <c r="L21" s="7"/>
      <c r="M21" s="7"/>
      <c r="N21" s="7"/>
      <c r="O21" s="7"/>
      <c r="P21" s="7"/>
      <c r="Q21" s="7"/>
      <c r="R21" s="7"/>
    </row>
    <row r="22" spans="1:18" s="8" customFormat="1" ht="9" customHeight="1">
      <c r="A22" s="65"/>
      <c r="B22" s="37"/>
      <c r="C22" s="42"/>
      <c r="D22" s="60"/>
      <c r="E22" s="42"/>
      <c r="F22" s="61">
        <f t="shared" si="0"/>
        <v>0</v>
      </c>
      <c r="G22" s="216"/>
      <c r="H22" s="7"/>
      <c r="I22" s="7"/>
      <c r="J22" s="7"/>
      <c r="K22" s="44"/>
      <c r="L22" s="7"/>
      <c r="M22" s="7"/>
      <c r="N22" s="7"/>
      <c r="O22" s="7"/>
      <c r="P22" s="7"/>
      <c r="Q22" s="7"/>
      <c r="R22" s="7"/>
    </row>
    <row r="23" spans="1:18" s="8" customFormat="1" ht="12.75" customHeight="1">
      <c r="A23" s="64">
        <v>3</v>
      </c>
      <c r="B23" s="62" t="s">
        <v>34</v>
      </c>
      <c r="C23" s="161"/>
      <c r="D23" s="59"/>
      <c r="E23" s="161"/>
      <c r="F23" s="61">
        <f t="shared" si="0"/>
        <v>0</v>
      </c>
      <c r="G23" s="216"/>
      <c r="H23" s="7"/>
      <c r="I23" s="7"/>
      <c r="J23" s="7"/>
      <c r="K23" s="44"/>
      <c r="L23" s="7"/>
      <c r="M23" s="7"/>
      <c r="N23" s="7"/>
      <c r="O23" s="7"/>
      <c r="P23" s="7"/>
      <c r="Q23" s="7"/>
      <c r="R23" s="7"/>
    </row>
    <row r="24" spans="1:18" s="8" customFormat="1" ht="25.5">
      <c r="A24" s="66">
        <v>3.1</v>
      </c>
      <c r="B24" s="38" t="s">
        <v>41</v>
      </c>
      <c r="C24" s="33">
        <v>1949.17</v>
      </c>
      <c r="D24" s="60" t="s">
        <v>11</v>
      </c>
      <c r="E24" s="68">
        <v>2768.6</v>
      </c>
      <c r="F24" s="70">
        <f t="shared" si="0"/>
        <v>5396472.0599999996</v>
      </c>
      <c r="G24" s="216"/>
      <c r="H24" s="7"/>
      <c r="I24" s="7"/>
      <c r="J24" s="7"/>
      <c r="K24" s="44"/>
      <c r="L24" s="7"/>
      <c r="M24" s="7"/>
      <c r="N24" s="7"/>
      <c r="O24" s="7"/>
      <c r="P24" s="7"/>
      <c r="Q24" s="7"/>
      <c r="R24" s="7"/>
    </row>
    <row r="25" spans="1:18" s="8" customFormat="1" ht="9.9499999999999993" customHeight="1">
      <c r="A25" s="69"/>
      <c r="B25" s="38"/>
      <c r="C25" s="78"/>
      <c r="D25" s="60"/>
      <c r="E25" s="42"/>
      <c r="F25" s="61">
        <f t="shared" si="0"/>
        <v>0</v>
      </c>
      <c r="G25" s="21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" customFormat="1" ht="12.75" customHeight="1">
      <c r="A26" s="64">
        <v>4</v>
      </c>
      <c r="B26" s="62" t="s">
        <v>33</v>
      </c>
      <c r="C26" s="161"/>
      <c r="D26" s="59"/>
      <c r="E26" s="161"/>
      <c r="F26" s="61">
        <f t="shared" si="0"/>
        <v>0</v>
      </c>
      <c r="G26" s="21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8" customFormat="1" ht="25.5">
      <c r="A27" s="66">
        <v>4.0999999999999996</v>
      </c>
      <c r="B27" s="38" t="s">
        <v>41</v>
      </c>
      <c r="C27" s="33">
        <v>1949.17</v>
      </c>
      <c r="D27" s="60" t="s">
        <v>11</v>
      </c>
      <c r="E27" s="33">
        <v>43.04</v>
      </c>
      <c r="F27" s="70">
        <f t="shared" si="0"/>
        <v>83892.28</v>
      </c>
      <c r="G27" s="216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9" customHeight="1">
      <c r="A28" s="65"/>
      <c r="B28" s="38"/>
      <c r="C28" s="40"/>
      <c r="D28" s="60"/>
      <c r="E28" s="42"/>
      <c r="F28" s="70">
        <f t="shared" si="0"/>
        <v>0</v>
      </c>
      <c r="G28" s="21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>
      <c r="A29" s="72">
        <v>5</v>
      </c>
      <c r="B29" s="43" t="s">
        <v>32</v>
      </c>
      <c r="C29" s="36"/>
      <c r="D29" s="60"/>
      <c r="E29" s="68"/>
      <c r="F29" s="70">
        <f t="shared" si="0"/>
        <v>0</v>
      </c>
      <c r="G29" s="21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8" customFormat="1" ht="38.25">
      <c r="A30" s="66">
        <v>5.0999999999999996</v>
      </c>
      <c r="B30" s="162" t="s">
        <v>51</v>
      </c>
      <c r="C30" s="73">
        <v>1</v>
      </c>
      <c r="D30" s="60" t="s">
        <v>12</v>
      </c>
      <c r="E30" s="68">
        <v>66115.7</v>
      </c>
      <c r="F30" s="67">
        <f>ROUND(C30*E30,2)</f>
        <v>66115.7</v>
      </c>
      <c r="G30" s="21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ht="51">
      <c r="A31" s="66">
        <v>5.2</v>
      </c>
      <c r="B31" s="162" t="s">
        <v>45</v>
      </c>
      <c r="C31" s="73">
        <v>1</v>
      </c>
      <c r="D31" s="60" t="s">
        <v>12</v>
      </c>
      <c r="E31" s="68">
        <v>38138.559999999998</v>
      </c>
      <c r="F31" s="67">
        <f>ROUND(C31*E31,2)</f>
        <v>38138.559999999998</v>
      </c>
      <c r="G31" s="21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>
      <c r="A32" s="66">
        <v>5.3</v>
      </c>
      <c r="B32" s="163" t="s">
        <v>49</v>
      </c>
      <c r="C32" s="73">
        <v>1</v>
      </c>
      <c r="D32" s="60" t="s">
        <v>12</v>
      </c>
      <c r="E32" s="68">
        <v>3885</v>
      </c>
      <c r="F32" s="67">
        <f>ROUND(C32*E32,2)</f>
        <v>3885</v>
      </c>
      <c r="G32" s="21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13" customFormat="1" ht="27" customHeight="1">
      <c r="A33" s="66">
        <v>5.4</v>
      </c>
      <c r="B33" s="38" t="s">
        <v>63</v>
      </c>
      <c r="C33" s="73">
        <v>1</v>
      </c>
      <c r="D33" s="60" t="s">
        <v>12</v>
      </c>
      <c r="E33" s="68">
        <v>18702.330000000002</v>
      </c>
      <c r="F33" s="70">
        <f t="shared" si="0"/>
        <v>18702.330000000002</v>
      </c>
      <c r="G33" s="216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8" customFormat="1" ht="8.25" customHeight="1">
      <c r="A34" s="66"/>
      <c r="B34" s="38"/>
      <c r="C34" s="36"/>
      <c r="D34" s="60"/>
      <c r="E34" s="68"/>
      <c r="F34" s="67">
        <f>ROUND(C34*E34,2)</f>
        <v>0</v>
      </c>
      <c r="G34" s="21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ht="12.75" customHeight="1">
      <c r="A35" s="72">
        <v>6</v>
      </c>
      <c r="B35" s="74" t="s">
        <v>31</v>
      </c>
      <c r="C35" s="35"/>
      <c r="D35" s="34"/>
      <c r="E35" s="75"/>
      <c r="F35" s="67">
        <f>ROUND(C35*E35,2)</f>
        <v>0</v>
      </c>
      <c r="G35" s="21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ht="12.75" customHeight="1">
      <c r="A36" s="65">
        <v>6.1</v>
      </c>
      <c r="B36" s="38" t="s">
        <v>38</v>
      </c>
      <c r="C36" s="42">
        <v>1892.4</v>
      </c>
      <c r="D36" s="76" t="s">
        <v>11</v>
      </c>
      <c r="E36" s="42">
        <v>57.08</v>
      </c>
      <c r="F36" s="67">
        <f t="shared" si="0"/>
        <v>108018.19</v>
      </c>
      <c r="G36" s="21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ht="9" customHeight="1">
      <c r="A37" s="65"/>
      <c r="B37" s="38"/>
      <c r="C37" s="40"/>
      <c r="D37" s="76"/>
      <c r="E37" s="77"/>
      <c r="F37" s="67">
        <f t="shared" si="0"/>
        <v>0</v>
      </c>
      <c r="G37" s="21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ht="38.25">
      <c r="A38" s="71">
        <v>7</v>
      </c>
      <c r="B38" s="39" t="s">
        <v>37</v>
      </c>
      <c r="C38" s="33">
        <v>1892.4</v>
      </c>
      <c r="D38" s="60" t="s">
        <v>11</v>
      </c>
      <c r="E38" s="68">
        <v>23.8</v>
      </c>
      <c r="F38" s="67">
        <f t="shared" si="0"/>
        <v>45039.12</v>
      </c>
      <c r="G38" s="21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>
      <c r="A39" s="71">
        <v>8</v>
      </c>
      <c r="B39" s="39" t="s">
        <v>46</v>
      </c>
      <c r="C39" s="33">
        <v>1892.4</v>
      </c>
      <c r="D39" s="60" t="s">
        <v>11</v>
      </c>
      <c r="E39" s="68">
        <v>15</v>
      </c>
      <c r="F39" s="67">
        <f t="shared" si="0"/>
        <v>28386</v>
      </c>
      <c r="G39" s="21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s="8" customFormat="1" ht="12.75" customHeight="1">
      <c r="A40" s="66"/>
      <c r="B40" s="38"/>
      <c r="C40" s="36"/>
      <c r="D40" s="60"/>
      <c r="E40" s="68"/>
      <c r="F40" s="61"/>
      <c r="G40" s="21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155" customFormat="1" ht="12.75" customHeight="1">
      <c r="A41" s="36">
        <v>9</v>
      </c>
      <c r="B41" s="143" t="s">
        <v>52</v>
      </c>
      <c r="C41" s="144"/>
      <c r="D41" s="145"/>
      <c r="E41" s="146"/>
      <c r="F41" s="147">
        <f>+ROUND(C41*E41,2)</f>
        <v>0</v>
      </c>
      <c r="G41" s="216"/>
      <c r="H41" s="153"/>
      <c r="I41" s="153"/>
      <c r="J41" s="154"/>
      <c r="K41" s="154"/>
      <c r="L41" s="154"/>
      <c r="M41" s="154"/>
      <c r="N41" s="154"/>
      <c r="O41" s="154"/>
      <c r="P41" s="154"/>
      <c r="Q41" s="154"/>
      <c r="R41" s="154"/>
    </row>
    <row r="42" spans="1:18" s="155" customFormat="1" ht="12.75" customHeight="1">
      <c r="A42" s="36">
        <v>9.1</v>
      </c>
      <c r="B42" s="148" t="s">
        <v>53</v>
      </c>
      <c r="C42" s="146">
        <v>3784.8</v>
      </c>
      <c r="D42" s="149" t="s">
        <v>11</v>
      </c>
      <c r="E42" s="146">
        <v>47.61</v>
      </c>
      <c r="F42" s="147">
        <f>+ROUND(C42*E42,2)</f>
        <v>180194.33</v>
      </c>
      <c r="G42" s="216"/>
      <c r="H42" s="156"/>
      <c r="I42" s="156"/>
      <c r="J42" s="154"/>
      <c r="K42" s="154"/>
      <c r="L42" s="154"/>
      <c r="M42" s="154"/>
      <c r="N42" s="154"/>
      <c r="O42" s="154"/>
      <c r="P42" s="154"/>
      <c r="Q42" s="154"/>
      <c r="R42" s="154"/>
    </row>
    <row r="43" spans="1:18" s="155" customFormat="1" ht="12.75" customHeight="1">
      <c r="A43" s="36">
        <v>9.1999999999999993</v>
      </c>
      <c r="B43" s="148" t="s">
        <v>54</v>
      </c>
      <c r="C43" s="146">
        <v>1513.92</v>
      </c>
      <c r="D43" s="149" t="s">
        <v>10</v>
      </c>
      <c r="E43" s="146">
        <v>41</v>
      </c>
      <c r="F43" s="147">
        <f>+ROUND(C43*E43,2)</f>
        <v>62070.720000000001</v>
      </c>
      <c r="G43" s="216"/>
      <c r="H43" s="156"/>
      <c r="I43" s="156"/>
      <c r="J43" s="154"/>
      <c r="K43" s="154"/>
      <c r="L43" s="154"/>
      <c r="M43" s="154"/>
      <c r="N43" s="154"/>
      <c r="O43" s="154"/>
      <c r="P43" s="154"/>
      <c r="Q43" s="154"/>
      <c r="R43" s="154"/>
    </row>
    <row r="44" spans="1:18" s="155" customFormat="1" ht="12.75" customHeight="1">
      <c r="A44" s="36">
        <v>9.3000000000000007</v>
      </c>
      <c r="B44" s="148" t="s">
        <v>55</v>
      </c>
      <c r="C44" s="144">
        <v>102.19</v>
      </c>
      <c r="D44" s="145" t="s">
        <v>9</v>
      </c>
      <c r="E44" s="144">
        <v>210</v>
      </c>
      <c r="F44" s="150">
        <f t="shared" ref="F44" si="1">+ROUND(C44*E44,2)</f>
        <v>21459.9</v>
      </c>
      <c r="G44" s="216"/>
      <c r="H44" s="156"/>
      <c r="I44" s="156"/>
      <c r="J44" s="154"/>
      <c r="K44" s="154"/>
      <c r="L44" s="154"/>
      <c r="M44" s="154"/>
      <c r="N44" s="154"/>
      <c r="O44" s="154"/>
      <c r="P44" s="154"/>
      <c r="Q44" s="154"/>
      <c r="R44" s="154"/>
    </row>
    <row r="45" spans="1:18" s="155" customFormat="1" ht="12.75" customHeight="1">
      <c r="A45" s="36">
        <v>9.4</v>
      </c>
      <c r="B45" s="151" t="s">
        <v>56</v>
      </c>
      <c r="C45" s="146">
        <v>363.34</v>
      </c>
      <c r="D45" s="149" t="s">
        <v>9</v>
      </c>
      <c r="E45" s="146">
        <v>833.68</v>
      </c>
      <c r="F45" s="147">
        <f>+ROUND(C45*E45,2)</f>
        <v>302909.28999999998</v>
      </c>
      <c r="G45" s="216"/>
      <c r="H45" s="156"/>
      <c r="I45" s="156"/>
      <c r="J45" s="154"/>
      <c r="K45" s="154"/>
      <c r="L45" s="154"/>
      <c r="M45" s="154"/>
      <c r="N45" s="154"/>
      <c r="O45" s="154"/>
      <c r="P45" s="154"/>
      <c r="Q45" s="154"/>
      <c r="R45" s="154"/>
    </row>
    <row r="46" spans="1:18" s="155" customFormat="1" ht="12.75" customHeight="1">
      <c r="A46" s="36">
        <v>9.5</v>
      </c>
      <c r="B46" s="151" t="s">
        <v>57</v>
      </c>
      <c r="C46" s="144">
        <v>1513.92</v>
      </c>
      <c r="D46" s="145" t="s">
        <v>10</v>
      </c>
      <c r="E46" s="146">
        <v>116.79</v>
      </c>
      <c r="F46" s="147">
        <f>+ROUND(C46*E46,2)</f>
        <v>176810.72</v>
      </c>
      <c r="G46" s="216"/>
      <c r="H46" s="156"/>
      <c r="I46" s="156"/>
      <c r="J46" s="154"/>
      <c r="K46" s="154"/>
      <c r="L46" s="154"/>
      <c r="M46" s="154"/>
      <c r="N46" s="154"/>
      <c r="O46" s="154"/>
      <c r="P46" s="154"/>
      <c r="Q46" s="154"/>
      <c r="R46" s="154"/>
    </row>
    <row r="47" spans="1:18" s="155" customFormat="1" ht="12.75" customHeight="1">
      <c r="A47" s="36">
        <v>9.6</v>
      </c>
      <c r="B47" s="152" t="s">
        <v>58</v>
      </c>
      <c r="C47" s="144">
        <v>1892.4</v>
      </c>
      <c r="D47" s="145" t="s">
        <v>10</v>
      </c>
      <c r="E47" s="144">
        <v>622.25</v>
      </c>
      <c r="F47" s="150">
        <f>+ROUND(C47*E47,2)</f>
        <v>1177545.8999999999</v>
      </c>
      <c r="G47" s="216"/>
      <c r="H47" s="156"/>
      <c r="I47" s="156"/>
      <c r="J47" s="154"/>
      <c r="K47" s="154"/>
      <c r="L47" s="154"/>
      <c r="M47" s="154"/>
      <c r="N47" s="154"/>
      <c r="O47" s="154"/>
      <c r="P47" s="154"/>
      <c r="Q47" s="154"/>
      <c r="R47" s="154"/>
    </row>
    <row r="48" spans="1:18" s="155" customFormat="1" ht="12.75" customHeight="1">
      <c r="A48" s="36">
        <v>9.6999999999999993</v>
      </c>
      <c r="B48" s="38" t="s">
        <v>61</v>
      </c>
      <c r="C48" s="144">
        <v>3784.8000000000006</v>
      </c>
      <c r="D48" s="145" t="s">
        <v>59</v>
      </c>
      <c r="E48" s="146">
        <v>27.49</v>
      </c>
      <c r="F48" s="147">
        <f>+ROUND(C48*E48,2)</f>
        <v>104044.15</v>
      </c>
      <c r="G48" s="216"/>
      <c r="H48" s="156"/>
      <c r="I48" s="156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s="10" customFormat="1" ht="12.75" customHeight="1">
      <c r="A49" s="233"/>
      <c r="B49" s="234" t="s">
        <v>43</v>
      </c>
      <c r="C49" s="235"/>
      <c r="D49" s="233"/>
      <c r="E49" s="236"/>
      <c r="F49" s="237">
        <f>SUM(F15:F48)</f>
        <v>8647192.9500000011</v>
      </c>
      <c r="G49" s="216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s="8" customFormat="1" ht="12.75" customHeight="1">
      <c r="A50" s="60"/>
      <c r="B50" s="37"/>
      <c r="C50" s="40"/>
      <c r="D50" s="60"/>
      <c r="E50" s="42"/>
      <c r="F50" s="61"/>
      <c r="G50" s="21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>
      <c r="A51" s="84" t="s">
        <v>15</v>
      </c>
      <c r="B51" s="62" t="s">
        <v>14</v>
      </c>
      <c r="C51" s="42"/>
      <c r="D51" s="60"/>
      <c r="E51" s="42"/>
      <c r="F51" s="61"/>
      <c r="G51" s="21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8.25" customHeight="1">
      <c r="A52" s="63"/>
      <c r="B52" s="39"/>
      <c r="C52" s="33"/>
      <c r="D52" s="60"/>
      <c r="E52" s="33"/>
      <c r="F52" s="70"/>
      <c r="G52" s="21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27.95" customHeight="1" thickBot="1">
      <c r="A53" s="63">
        <v>1</v>
      </c>
      <c r="B53" s="85" t="s">
        <v>30</v>
      </c>
      <c r="C53" s="192">
        <v>3</v>
      </c>
      <c r="D53" s="157" t="s">
        <v>62</v>
      </c>
      <c r="E53" s="33">
        <v>35500</v>
      </c>
      <c r="F53" s="150">
        <f>E53*C53</f>
        <v>106500</v>
      </c>
      <c r="G53" s="216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s="17" customFormat="1" ht="14.25" thickTop="1" thickBot="1">
      <c r="A54" s="238"/>
      <c r="B54" s="239" t="s">
        <v>29</v>
      </c>
      <c r="C54" s="240"/>
      <c r="D54" s="241"/>
      <c r="E54" s="242"/>
      <c r="F54" s="237">
        <f>SUM(F52:F53)</f>
        <v>106500</v>
      </c>
      <c r="G54" s="2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s="19" customFormat="1" ht="14.25" customHeight="1" thickTop="1" thickBot="1">
      <c r="A55" s="80"/>
      <c r="B55" s="81"/>
      <c r="C55" s="45"/>
      <c r="D55" s="34"/>
      <c r="E55" s="82"/>
      <c r="F55" s="83"/>
      <c r="G55" s="216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s="15" customFormat="1" ht="14.25" thickTop="1" thickBot="1">
      <c r="A56" s="243"/>
      <c r="B56" s="244" t="s">
        <v>28</v>
      </c>
      <c r="C56" s="245"/>
      <c r="D56" s="246"/>
      <c r="E56" s="247"/>
      <c r="F56" s="248">
        <f>+F49+F54</f>
        <v>8753692.9500000011</v>
      </c>
      <c r="G56" s="216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18" s="19" customFormat="1" ht="14.25" customHeight="1" thickTop="1" thickBot="1">
      <c r="A57" s="217"/>
      <c r="B57" s="218"/>
      <c r="C57" s="219"/>
      <c r="D57" s="220"/>
      <c r="E57" s="221"/>
      <c r="F57" s="222"/>
      <c r="G57" s="216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s="18" customFormat="1" ht="14.25" customHeight="1" thickTop="1">
      <c r="A58" s="80"/>
      <c r="B58" s="81" t="s">
        <v>104</v>
      </c>
      <c r="C58" s="45"/>
      <c r="D58" s="34"/>
      <c r="E58" s="87"/>
      <c r="F58" s="83"/>
      <c r="G58" s="216"/>
    </row>
    <row r="59" spans="1:18" s="18" customFormat="1" ht="14.25" customHeight="1">
      <c r="A59" s="80"/>
      <c r="B59" s="81"/>
      <c r="C59" s="45"/>
      <c r="D59" s="34"/>
      <c r="E59" s="87"/>
      <c r="F59" s="83"/>
      <c r="G59" s="216"/>
    </row>
    <row r="60" spans="1:18" s="18" customFormat="1" ht="14.25" customHeight="1">
      <c r="A60" s="80"/>
      <c r="B60" s="81" t="s">
        <v>65</v>
      </c>
      <c r="C60" s="45"/>
      <c r="D60" s="34"/>
      <c r="E60" s="87"/>
      <c r="F60" s="83"/>
      <c r="G60" s="216"/>
    </row>
    <row r="61" spans="1:18" s="18" customFormat="1" ht="14.25" customHeight="1">
      <c r="A61" s="80"/>
      <c r="B61" s="81"/>
      <c r="C61" s="45"/>
      <c r="D61" s="34"/>
      <c r="E61" s="87"/>
      <c r="F61" s="83"/>
      <c r="G61" s="216"/>
    </row>
    <row r="62" spans="1:18" s="8" customFormat="1" ht="25.5" customHeight="1">
      <c r="A62" s="59" t="s">
        <v>47</v>
      </c>
      <c r="B62" s="62" t="s">
        <v>64</v>
      </c>
      <c r="C62" s="40"/>
      <c r="D62" s="60"/>
      <c r="E62" s="42"/>
      <c r="F62" s="61"/>
      <c r="G62" s="216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18" customFormat="1" ht="14.25" customHeight="1">
      <c r="A63" s="80"/>
      <c r="B63" s="81"/>
      <c r="C63" s="45"/>
      <c r="D63" s="34"/>
      <c r="E63" s="87"/>
      <c r="F63" s="83"/>
      <c r="G63" s="216"/>
    </row>
    <row r="64" spans="1:18" s="8" customFormat="1">
      <c r="A64" s="72">
        <v>5</v>
      </c>
      <c r="B64" s="43" t="s">
        <v>32</v>
      </c>
      <c r="C64" s="36"/>
      <c r="D64" s="60"/>
      <c r="E64" s="68"/>
      <c r="F64" s="70">
        <f t="shared" ref="F64:F65" si="2">ROUND(C64*E64,2)</f>
        <v>0</v>
      </c>
      <c r="G64" s="216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13" customFormat="1" ht="27" customHeight="1">
      <c r="A65" s="66">
        <v>5.4</v>
      </c>
      <c r="B65" s="38" t="s">
        <v>63</v>
      </c>
      <c r="C65" s="144">
        <v>-1</v>
      </c>
      <c r="D65" s="60" t="s">
        <v>12</v>
      </c>
      <c r="E65" s="68">
        <v>18702.330000000002</v>
      </c>
      <c r="F65" s="144">
        <f t="shared" si="2"/>
        <v>-18702.330000000002</v>
      </c>
      <c r="G65" s="216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s="18" customFormat="1" ht="8.25" customHeight="1">
      <c r="A66" s="80"/>
      <c r="B66" s="81"/>
      <c r="C66" s="45"/>
      <c r="D66" s="34"/>
      <c r="E66" s="87"/>
      <c r="F66" s="83"/>
      <c r="G66" s="216"/>
    </row>
    <row r="67" spans="1:18" s="155" customFormat="1" ht="12.75" customHeight="1">
      <c r="A67" s="108">
        <v>9</v>
      </c>
      <c r="B67" s="143" t="s">
        <v>52</v>
      </c>
      <c r="C67" s="144"/>
      <c r="D67" s="145"/>
      <c r="E67" s="146"/>
      <c r="F67" s="147">
        <f t="shared" ref="F67:F73" si="3">+ROUND(C67*E67,2)</f>
        <v>0</v>
      </c>
      <c r="G67" s="216"/>
      <c r="H67" s="153"/>
      <c r="I67" s="153"/>
      <c r="J67" s="154"/>
      <c r="K67" s="154"/>
      <c r="L67" s="154"/>
      <c r="M67" s="154"/>
      <c r="N67" s="154"/>
      <c r="O67" s="154"/>
      <c r="P67" s="154"/>
      <c r="Q67" s="154"/>
      <c r="R67" s="154"/>
    </row>
    <row r="68" spans="1:18" s="155" customFormat="1" ht="12.75" customHeight="1">
      <c r="A68" s="36">
        <v>9.1</v>
      </c>
      <c r="B68" s="148" t="s">
        <v>53</v>
      </c>
      <c r="C68" s="146">
        <v>-3784.8</v>
      </c>
      <c r="D68" s="149" t="s">
        <v>11</v>
      </c>
      <c r="E68" s="146">
        <v>47.61</v>
      </c>
      <c r="F68" s="146">
        <f t="shared" si="3"/>
        <v>-180194.33</v>
      </c>
      <c r="G68" s="216"/>
      <c r="H68" s="156"/>
      <c r="I68" s="156"/>
      <c r="J68" s="154"/>
      <c r="K68" s="154"/>
      <c r="L68" s="154"/>
      <c r="M68" s="154"/>
      <c r="N68" s="154"/>
      <c r="O68" s="154"/>
      <c r="P68" s="154"/>
      <c r="Q68" s="154"/>
      <c r="R68" s="154"/>
    </row>
    <row r="69" spans="1:18" s="155" customFormat="1" ht="12.75" customHeight="1">
      <c r="A69" s="36">
        <v>9.1999999999999993</v>
      </c>
      <c r="B69" s="148" t="s">
        <v>54</v>
      </c>
      <c r="C69" s="146">
        <v>-1513.92</v>
      </c>
      <c r="D69" s="149" t="s">
        <v>10</v>
      </c>
      <c r="E69" s="146">
        <v>41</v>
      </c>
      <c r="F69" s="146">
        <f t="shared" si="3"/>
        <v>-62070.720000000001</v>
      </c>
      <c r="G69" s="216"/>
      <c r="H69" s="156"/>
      <c r="I69" s="156"/>
      <c r="J69" s="154"/>
      <c r="K69" s="154"/>
      <c r="L69" s="154"/>
      <c r="M69" s="154"/>
      <c r="N69" s="154"/>
      <c r="O69" s="154"/>
      <c r="P69" s="154"/>
      <c r="Q69" s="154"/>
      <c r="R69" s="154"/>
    </row>
    <row r="70" spans="1:18" s="155" customFormat="1" ht="12.75" customHeight="1">
      <c r="A70" s="36">
        <v>9.4</v>
      </c>
      <c r="B70" s="151" t="s">
        <v>56</v>
      </c>
      <c r="C70" s="146">
        <v>-363.34</v>
      </c>
      <c r="D70" s="149" t="s">
        <v>9</v>
      </c>
      <c r="E70" s="146">
        <v>833.68</v>
      </c>
      <c r="F70" s="146">
        <f t="shared" si="3"/>
        <v>-302909.28999999998</v>
      </c>
      <c r="G70" s="216"/>
      <c r="H70" s="156"/>
      <c r="I70" s="156"/>
      <c r="J70" s="154"/>
      <c r="K70" s="154"/>
      <c r="L70" s="154"/>
      <c r="M70" s="154"/>
      <c r="N70" s="154"/>
      <c r="O70" s="154"/>
      <c r="P70" s="154"/>
      <c r="Q70" s="154"/>
      <c r="R70" s="154"/>
    </row>
    <row r="71" spans="1:18" s="155" customFormat="1" ht="12.75" customHeight="1">
      <c r="A71" s="36">
        <v>9.5</v>
      </c>
      <c r="B71" s="151" t="s">
        <v>57</v>
      </c>
      <c r="C71" s="144">
        <v>-1513.92</v>
      </c>
      <c r="D71" s="145" t="s">
        <v>10</v>
      </c>
      <c r="E71" s="146">
        <v>116.79</v>
      </c>
      <c r="F71" s="146">
        <f t="shared" si="3"/>
        <v>-176810.72</v>
      </c>
      <c r="G71" s="216"/>
      <c r="H71" s="156"/>
      <c r="I71" s="156"/>
      <c r="J71" s="154"/>
      <c r="K71" s="154"/>
      <c r="L71" s="154"/>
      <c r="M71" s="154"/>
      <c r="N71" s="154"/>
      <c r="O71" s="154"/>
      <c r="P71" s="154"/>
      <c r="Q71" s="154"/>
      <c r="R71" s="154"/>
    </row>
    <row r="72" spans="1:18" s="155" customFormat="1" ht="12.75" customHeight="1">
      <c r="A72" s="36">
        <v>9.6</v>
      </c>
      <c r="B72" s="152" t="s">
        <v>58</v>
      </c>
      <c r="C72" s="144">
        <v>-1892.4</v>
      </c>
      <c r="D72" s="145" t="s">
        <v>10</v>
      </c>
      <c r="E72" s="144">
        <v>622.25</v>
      </c>
      <c r="F72" s="146">
        <f t="shared" si="3"/>
        <v>-1177545.8999999999</v>
      </c>
      <c r="G72" s="216"/>
      <c r="H72" s="156"/>
      <c r="I72" s="156"/>
      <c r="J72" s="154"/>
      <c r="K72" s="154"/>
      <c r="L72" s="154"/>
      <c r="M72" s="154"/>
      <c r="N72" s="154"/>
      <c r="O72" s="154"/>
      <c r="P72" s="154"/>
      <c r="Q72" s="154"/>
      <c r="R72" s="154"/>
    </row>
    <row r="73" spans="1:18" s="155" customFormat="1" ht="12.75" customHeight="1">
      <c r="A73" s="36">
        <v>9.6999999999999993</v>
      </c>
      <c r="B73" s="38" t="s">
        <v>61</v>
      </c>
      <c r="C73" s="144">
        <v>-3784.8</v>
      </c>
      <c r="D73" s="145" t="s">
        <v>59</v>
      </c>
      <c r="E73" s="146">
        <v>27.49</v>
      </c>
      <c r="F73" s="146">
        <f t="shared" si="3"/>
        <v>-104044.15</v>
      </c>
      <c r="G73" s="216"/>
      <c r="H73" s="156"/>
      <c r="I73" s="156"/>
      <c r="J73" s="154"/>
      <c r="K73" s="154"/>
      <c r="L73" s="154"/>
      <c r="M73" s="154"/>
      <c r="N73" s="154"/>
      <c r="O73" s="154"/>
      <c r="P73" s="154"/>
      <c r="Q73" s="154"/>
      <c r="R73" s="154"/>
    </row>
    <row r="74" spans="1:18" s="10" customFormat="1" ht="12.75" customHeight="1">
      <c r="A74" s="60"/>
      <c r="B74" s="249" t="s">
        <v>43</v>
      </c>
      <c r="C74" s="40"/>
      <c r="D74" s="60"/>
      <c r="E74" s="42"/>
      <c r="F74" s="250">
        <f>SUM(F65:F73)</f>
        <v>-2022277.4399999997</v>
      </c>
      <c r="G74" s="216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s="18" customFormat="1" ht="14.25" customHeight="1">
      <c r="A75" s="80"/>
      <c r="B75" s="81"/>
      <c r="C75" s="45"/>
      <c r="D75" s="34"/>
      <c r="E75" s="87"/>
      <c r="F75" s="83"/>
      <c r="G75" s="216"/>
    </row>
    <row r="76" spans="1:18" s="10" customFormat="1" ht="12.75" customHeight="1">
      <c r="A76" s="60"/>
      <c r="B76" s="249" t="s">
        <v>66</v>
      </c>
      <c r="C76" s="40"/>
      <c r="D76" s="60"/>
      <c r="E76" s="42"/>
      <c r="F76" s="250">
        <f>+F74</f>
        <v>-2022277.4399999997</v>
      </c>
      <c r="G76" s="21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s="18" customFormat="1" ht="14.25" customHeight="1">
      <c r="A77" s="80"/>
      <c r="B77" s="81"/>
      <c r="C77" s="45"/>
      <c r="D77" s="34"/>
      <c r="E77" s="87"/>
      <c r="F77" s="83"/>
      <c r="G77" s="216"/>
    </row>
    <row r="78" spans="1:18" s="18" customFormat="1" ht="14.25" customHeight="1">
      <c r="A78" s="80"/>
      <c r="B78" s="81" t="s">
        <v>79</v>
      </c>
      <c r="C78" s="45"/>
      <c r="D78" s="34"/>
      <c r="E78" s="87"/>
      <c r="F78" s="83"/>
      <c r="G78" s="216"/>
    </row>
    <row r="79" spans="1:18" s="8" customFormat="1">
      <c r="A79" s="84" t="s">
        <v>15</v>
      </c>
      <c r="B79" s="62" t="s">
        <v>14</v>
      </c>
      <c r="C79" s="42"/>
      <c r="D79" s="60"/>
      <c r="E79" s="42"/>
      <c r="F79" s="61"/>
      <c r="G79" s="216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ht="8.25" customHeight="1">
      <c r="A80" s="63"/>
      <c r="B80" s="39"/>
      <c r="C80" s="33"/>
      <c r="D80" s="60"/>
      <c r="E80" s="33"/>
      <c r="F80" s="70"/>
      <c r="G80" s="216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s="8" customFormat="1" ht="27.95" customHeight="1" thickBot="1">
      <c r="A81" s="63">
        <v>1</v>
      </c>
      <c r="B81" s="37" t="s">
        <v>30</v>
      </c>
      <c r="C81" s="33">
        <v>6</v>
      </c>
      <c r="D81" s="157" t="s">
        <v>62</v>
      </c>
      <c r="E81" s="33">
        <v>35500</v>
      </c>
      <c r="F81" s="67">
        <f>E81*C81</f>
        <v>213000</v>
      </c>
      <c r="G81" s="216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s="17" customFormat="1" ht="14.25" thickTop="1" thickBot="1">
      <c r="A82" s="80"/>
      <c r="B82" s="81" t="s">
        <v>29</v>
      </c>
      <c r="C82" s="45"/>
      <c r="D82" s="34"/>
      <c r="E82" s="82"/>
      <c r="F82" s="83">
        <f>SUM(F80:F81)</f>
        <v>213000</v>
      </c>
      <c r="G82" s="2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s="18" customFormat="1" ht="14.25" customHeight="1" thickTop="1">
      <c r="A83" s="80"/>
      <c r="B83" s="81"/>
      <c r="C83" s="45"/>
      <c r="D83" s="34"/>
      <c r="E83" s="87"/>
      <c r="F83" s="83"/>
      <c r="G83" s="216"/>
    </row>
    <row r="84" spans="1:18" s="10" customFormat="1" ht="12.75" customHeight="1">
      <c r="A84" s="60"/>
      <c r="B84" s="249" t="s">
        <v>91</v>
      </c>
      <c r="C84" s="40"/>
      <c r="D84" s="60"/>
      <c r="E84" s="42"/>
      <c r="F84" s="83">
        <f>+F82</f>
        <v>213000</v>
      </c>
      <c r="G84" s="216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s="18" customFormat="1" ht="14.25" customHeight="1">
      <c r="A85" s="80"/>
      <c r="B85" s="81"/>
      <c r="C85" s="45"/>
      <c r="D85" s="34"/>
      <c r="E85" s="87"/>
      <c r="F85" s="83"/>
      <c r="G85" s="216"/>
    </row>
    <row r="86" spans="1:18" s="18" customFormat="1" ht="14.25" customHeight="1">
      <c r="A86" s="80"/>
      <c r="B86" s="81" t="s">
        <v>67</v>
      </c>
      <c r="C86" s="45"/>
      <c r="D86" s="34"/>
      <c r="E86" s="87"/>
      <c r="F86" s="83"/>
      <c r="G86" s="216"/>
    </row>
    <row r="87" spans="1:18" s="18" customFormat="1" ht="7.5" customHeight="1">
      <c r="A87" s="80"/>
      <c r="B87" s="81"/>
      <c r="C87" s="45"/>
      <c r="D87" s="34"/>
      <c r="E87" s="87"/>
      <c r="F87" s="83"/>
      <c r="G87" s="216"/>
    </row>
    <row r="88" spans="1:18" s="8" customFormat="1" ht="25.5" customHeight="1">
      <c r="A88" s="170" t="s">
        <v>47</v>
      </c>
      <c r="B88" s="62" t="s">
        <v>64</v>
      </c>
      <c r="C88" s="40"/>
      <c r="D88" s="60"/>
      <c r="E88" s="42"/>
      <c r="F88" s="61"/>
      <c r="G88" s="216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s="8" customFormat="1">
      <c r="A89" s="59"/>
      <c r="B89" s="62"/>
      <c r="C89" s="40"/>
      <c r="D89" s="60"/>
      <c r="E89" s="168"/>
      <c r="F89" s="61"/>
      <c r="G89" s="216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s="8" customFormat="1" ht="12.75" customHeight="1">
      <c r="A90" s="64">
        <v>2</v>
      </c>
      <c r="B90" s="62" t="s">
        <v>8</v>
      </c>
      <c r="C90" s="40"/>
      <c r="D90" s="60"/>
      <c r="E90" s="42"/>
      <c r="F90" s="61">
        <f>ROUND(C90*E90,2)</f>
        <v>0</v>
      </c>
      <c r="G90" s="216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s="8" customFormat="1">
      <c r="A91" s="169">
        <v>2.5</v>
      </c>
      <c r="B91" s="38" t="s">
        <v>106</v>
      </c>
      <c r="C91" s="183">
        <v>48</v>
      </c>
      <c r="D91" s="60" t="s">
        <v>9</v>
      </c>
      <c r="E91" s="168">
        <v>747.6</v>
      </c>
      <c r="F91" s="179">
        <f t="shared" ref="F91:F97" si="4">ROUND(C91*E91,2)</f>
        <v>35884.800000000003</v>
      </c>
      <c r="G91" s="216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s="18" customFormat="1" ht="14.25" customHeight="1">
      <c r="A92" s="80"/>
      <c r="B92" s="81"/>
      <c r="C92" s="45"/>
      <c r="D92" s="34"/>
      <c r="E92" s="87"/>
      <c r="F92" s="83"/>
      <c r="G92" s="216"/>
    </row>
    <row r="93" spans="1:18" s="8" customFormat="1" ht="12.75" customHeight="1">
      <c r="A93" s="64">
        <v>3</v>
      </c>
      <c r="B93" s="62" t="s">
        <v>34</v>
      </c>
      <c r="C93" s="161"/>
      <c r="D93" s="59"/>
      <c r="E93" s="161"/>
      <c r="F93" s="179">
        <f t="shared" si="4"/>
        <v>0</v>
      </c>
      <c r="G93" s="216"/>
      <c r="H93" s="7"/>
      <c r="I93" s="7"/>
      <c r="J93" s="7"/>
      <c r="K93" s="44"/>
      <c r="L93" s="7"/>
      <c r="M93" s="7"/>
      <c r="N93" s="7"/>
      <c r="O93" s="7"/>
      <c r="P93" s="7"/>
      <c r="Q93" s="7"/>
      <c r="R93" s="7"/>
    </row>
    <row r="94" spans="1:18" s="8" customFormat="1">
      <c r="A94" s="66">
        <v>3.2</v>
      </c>
      <c r="B94" s="38" t="s">
        <v>68</v>
      </c>
      <c r="C94" s="33">
        <v>3.42</v>
      </c>
      <c r="D94" s="60" t="s">
        <v>11</v>
      </c>
      <c r="E94" s="68">
        <v>2768.6</v>
      </c>
      <c r="F94" s="179">
        <f t="shared" si="4"/>
        <v>9468.61</v>
      </c>
      <c r="G94" s="216"/>
      <c r="H94" s="7"/>
      <c r="I94" s="7"/>
      <c r="J94" s="7"/>
      <c r="K94" s="44"/>
      <c r="L94" s="7"/>
      <c r="M94" s="7"/>
      <c r="N94" s="7"/>
      <c r="O94" s="7"/>
      <c r="P94" s="7"/>
      <c r="Q94" s="7"/>
      <c r="R94" s="7"/>
    </row>
    <row r="95" spans="1:18" s="8" customFormat="1" ht="9.9499999999999993" customHeight="1">
      <c r="A95" s="69"/>
      <c r="B95" s="38"/>
      <c r="C95" s="78"/>
      <c r="D95" s="60"/>
      <c r="E95" s="42"/>
      <c r="F95" s="179">
        <f t="shared" si="4"/>
        <v>0</v>
      </c>
      <c r="G95" s="21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s="8" customFormat="1" ht="12.75" customHeight="1">
      <c r="A96" s="64">
        <v>4</v>
      </c>
      <c r="B96" s="62" t="s">
        <v>33</v>
      </c>
      <c r="C96" s="161"/>
      <c r="D96" s="59"/>
      <c r="E96" s="161"/>
      <c r="F96" s="179">
        <f t="shared" si="4"/>
        <v>0</v>
      </c>
      <c r="G96" s="216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s="8" customFormat="1">
      <c r="A97" s="66">
        <v>4.2</v>
      </c>
      <c r="B97" s="38" t="s">
        <v>68</v>
      </c>
      <c r="C97" s="33">
        <v>3.42</v>
      </c>
      <c r="D97" s="60" t="s">
        <v>11</v>
      </c>
      <c r="E97" s="68">
        <v>425.64</v>
      </c>
      <c r="F97" s="179">
        <f t="shared" si="4"/>
        <v>1455.69</v>
      </c>
      <c r="G97" s="21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s="18" customFormat="1" ht="14.25" customHeight="1">
      <c r="A98" s="80"/>
      <c r="B98" s="81"/>
      <c r="C98" s="45"/>
      <c r="D98" s="34"/>
      <c r="E98" s="82"/>
      <c r="F98" s="179"/>
      <c r="G98" s="216"/>
    </row>
    <row r="99" spans="1:18" s="8" customFormat="1" ht="12.75" customHeight="1">
      <c r="A99" s="64">
        <v>5</v>
      </c>
      <c r="B99" s="62" t="s">
        <v>69</v>
      </c>
      <c r="C99" s="161"/>
      <c r="D99" s="59"/>
      <c r="E99" s="161"/>
      <c r="F99" s="179">
        <f t="shared" ref="F99:F111" si="5">ROUND(C99*E99,2)</f>
        <v>0</v>
      </c>
      <c r="G99" s="216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s="8" customFormat="1" ht="25.5">
      <c r="A100" s="66">
        <v>5.5</v>
      </c>
      <c r="B100" s="38" t="s">
        <v>70</v>
      </c>
      <c r="C100" s="33">
        <v>1</v>
      </c>
      <c r="D100" s="60" t="s">
        <v>12</v>
      </c>
      <c r="E100" s="33">
        <v>33513.5</v>
      </c>
      <c r="F100" s="223">
        <f t="shared" si="5"/>
        <v>33513.5</v>
      </c>
      <c r="G100" s="216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s="18" customFormat="1" ht="14.25" customHeight="1">
      <c r="A101" s="80"/>
      <c r="B101" s="81"/>
      <c r="C101" s="45"/>
      <c r="D101" s="34"/>
      <c r="E101" s="87"/>
      <c r="F101" s="179">
        <f t="shared" si="5"/>
        <v>0</v>
      </c>
      <c r="G101" s="216"/>
    </row>
    <row r="102" spans="1:18" s="18" customFormat="1" ht="14.25" customHeight="1">
      <c r="A102" s="172">
        <v>9</v>
      </c>
      <c r="B102" s="171" t="s">
        <v>71</v>
      </c>
      <c r="C102" s="45"/>
      <c r="D102" s="34"/>
      <c r="E102" s="87"/>
      <c r="F102" s="179">
        <f t="shared" si="5"/>
        <v>0</v>
      </c>
      <c r="G102" s="216"/>
    </row>
    <row r="103" spans="1:18" s="18" customFormat="1" ht="14.25" customHeight="1">
      <c r="A103" s="80">
        <v>9.8000000000000007</v>
      </c>
      <c r="B103" s="173" t="s">
        <v>78</v>
      </c>
      <c r="C103" s="45">
        <f>3429.08+355.72</f>
        <v>3784.8</v>
      </c>
      <c r="D103" s="34" t="s">
        <v>11</v>
      </c>
      <c r="E103" s="178">
        <v>130.98346599999999</v>
      </c>
      <c r="F103" s="179">
        <f t="shared" si="5"/>
        <v>495746.22</v>
      </c>
      <c r="G103" s="216"/>
    </row>
    <row r="104" spans="1:18" s="18" customFormat="1" ht="14.25" customHeight="1">
      <c r="A104" s="80">
        <v>9.9</v>
      </c>
      <c r="B104" s="173" t="s">
        <v>54</v>
      </c>
      <c r="C104" s="45">
        <f>142.29+1371.63</f>
        <v>1513.92</v>
      </c>
      <c r="D104" s="34" t="s">
        <v>10</v>
      </c>
      <c r="E104" s="178">
        <v>73.895430000000005</v>
      </c>
      <c r="F104" s="179">
        <f t="shared" si="5"/>
        <v>111871.77</v>
      </c>
      <c r="G104" s="216"/>
    </row>
    <row r="105" spans="1:18" s="18" customFormat="1" ht="14.25" customHeight="1">
      <c r="A105" s="174">
        <v>9.1</v>
      </c>
      <c r="B105" s="173" t="s">
        <v>72</v>
      </c>
      <c r="C105" s="45">
        <v>302.77999999999997</v>
      </c>
      <c r="D105" s="34" t="s">
        <v>9</v>
      </c>
      <c r="E105" s="178">
        <v>172.29333299999999</v>
      </c>
      <c r="F105" s="179">
        <f t="shared" si="5"/>
        <v>52166.98</v>
      </c>
      <c r="G105" s="216"/>
    </row>
    <row r="106" spans="1:18" s="18" customFormat="1" ht="14.25" customHeight="1">
      <c r="A106" s="174">
        <v>9.1110000000000007</v>
      </c>
      <c r="B106" s="173" t="s">
        <v>73</v>
      </c>
      <c r="C106" s="45">
        <v>302.77999999999997</v>
      </c>
      <c r="D106" s="34" t="s">
        <v>9</v>
      </c>
      <c r="E106" s="178">
        <v>833.68</v>
      </c>
      <c r="F106" s="179">
        <f t="shared" si="5"/>
        <v>252421.63</v>
      </c>
      <c r="G106" s="216"/>
    </row>
    <row r="107" spans="1:18" s="18" customFormat="1" ht="14.25" customHeight="1">
      <c r="A107" s="174">
        <v>9.1199999999999992</v>
      </c>
      <c r="B107" s="173" t="s">
        <v>74</v>
      </c>
      <c r="C107" s="45">
        <v>302.77999999999997</v>
      </c>
      <c r="D107" s="34" t="s">
        <v>9</v>
      </c>
      <c r="E107" s="178">
        <v>184.63</v>
      </c>
      <c r="F107" s="179">
        <f t="shared" si="5"/>
        <v>55902.27</v>
      </c>
      <c r="G107" s="216"/>
    </row>
    <row r="108" spans="1:18" s="18" customFormat="1" ht="14.25" customHeight="1">
      <c r="A108" s="174">
        <v>9.1300000000000008</v>
      </c>
      <c r="B108" s="173" t="s">
        <v>75</v>
      </c>
      <c r="C108" s="45">
        <v>1513.92</v>
      </c>
      <c r="D108" s="34" t="s">
        <v>10</v>
      </c>
      <c r="E108" s="178">
        <v>127.20475860000001</v>
      </c>
      <c r="F108" s="179">
        <f t="shared" si="5"/>
        <v>192577.83</v>
      </c>
      <c r="G108" s="216"/>
    </row>
    <row r="109" spans="1:18" s="18" customFormat="1" ht="14.25" customHeight="1">
      <c r="A109" s="174">
        <v>9.14</v>
      </c>
      <c r="B109" s="173" t="s">
        <v>76</v>
      </c>
      <c r="C109" s="45">
        <v>1513.92</v>
      </c>
      <c r="D109" s="34" t="s">
        <v>10</v>
      </c>
      <c r="E109" s="178">
        <v>33.209285714000004</v>
      </c>
      <c r="F109" s="179">
        <f t="shared" si="5"/>
        <v>50276.2</v>
      </c>
      <c r="G109" s="216"/>
      <c r="J109" s="7">
        <f>+C110*0.1016</f>
        <v>192.26784000000001</v>
      </c>
    </row>
    <row r="110" spans="1:18" s="18" customFormat="1" ht="25.5">
      <c r="A110" s="186">
        <v>9.15</v>
      </c>
      <c r="B110" s="187" t="s">
        <v>77</v>
      </c>
      <c r="C110" s="188">
        <v>1892.4</v>
      </c>
      <c r="D110" s="189" t="s">
        <v>10</v>
      </c>
      <c r="E110" s="190">
        <v>1244.58781</v>
      </c>
      <c r="F110" s="191">
        <f t="shared" si="5"/>
        <v>2355257.9700000002</v>
      </c>
      <c r="G110" s="216"/>
      <c r="J110" s="7">
        <f>+J109*50</f>
        <v>9613.3919999999998</v>
      </c>
      <c r="K110" s="184">
        <f>+C109*50*0.1016</f>
        <v>7690.7136</v>
      </c>
    </row>
    <row r="111" spans="1:18" s="18" customFormat="1" ht="14.25" customHeight="1">
      <c r="A111" s="205">
        <v>9.16</v>
      </c>
      <c r="B111" s="206" t="s">
        <v>61</v>
      </c>
      <c r="C111" s="207">
        <v>7569.6</v>
      </c>
      <c r="D111" s="208" t="s">
        <v>86</v>
      </c>
      <c r="E111" s="209">
        <v>27.49</v>
      </c>
      <c r="F111" s="210">
        <f t="shared" si="5"/>
        <v>208088.3</v>
      </c>
      <c r="G111" s="216"/>
      <c r="J111" s="7"/>
    </row>
    <row r="112" spans="1:18" s="18" customFormat="1" ht="14.25" customHeight="1">
      <c r="A112" s="80"/>
      <c r="B112" s="81"/>
      <c r="C112" s="45"/>
      <c r="D112" s="34"/>
      <c r="E112" s="87"/>
      <c r="F112" s="179"/>
      <c r="G112" s="216"/>
      <c r="J112" s="7">
        <f>1892.4*0.1016</f>
        <v>192.26784000000001</v>
      </c>
      <c r="K112" s="18">
        <f>+C108*0.1013*400</f>
        <v>61344.038399999998</v>
      </c>
    </row>
    <row r="113" spans="1:18" s="18" customFormat="1" ht="14.25" customHeight="1">
      <c r="A113" s="172">
        <v>10</v>
      </c>
      <c r="B113" s="171" t="s">
        <v>82</v>
      </c>
      <c r="C113" s="45"/>
      <c r="D113" s="34"/>
      <c r="E113" s="87"/>
      <c r="F113" s="83"/>
      <c r="G113" s="216"/>
      <c r="J113" s="7">
        <f>+J112*50</f>
        <v>9613.3919999999998</v>
      </c>
      <c r="K113" s="18">
        <f>+C110*50*0.1013</f>
        <v>9585.0059999999994</v>
      </c>
    </row>
    <row r="114" spans="1:18" s="18" customFormat="1" ht="14.25" customHeight="1">
      <c r="A114" s="80">
        <v>10.1</v>
      </c>
      <c r="B114" s="181" t="s">
        <v>80</v>
      </c>
      <c r="C114" s="45">
        <v>1</v>
      </c>
      <c r="D114" s="34" t="s">
        <v>12</v>
      </c>
      <c r="E114" s="178">
        <v>29649.21</v>
      </c>
      <c r="F114" s="179">
        <f t="shared" ref="F114:F125" si="6">ROUND(C114*E114,2)</f>
        <v>29649.21</v>
      </c>
      <c r="G114" s="216"/>
      <c r="J114" s="7">
        <f>+C109*0.1</f>
        <v>151.39200000000002</v>
      </c>
      <c r="K114" s="18">
        <f>+C109*0.127</f>
        <v>192.26784000000001</v>
      </c>
    </row>
    <row r="115" spans="1:18" s="18" customFormat="1" ht="14.25" customHeight="1">
      <c r="A115" s="80">
        <v>10.199999999999999</v>
      </c>
      <c r="B115" s="181" t="s">
        <v>83</v>
      </c>
      <c r="C115" s="45">
        <v>1</v>
      </c>
      <c r="D115" s="34" t="s">
        <v>12</v>
      </c>
      <c r="E115" s="178">
        <v>9034.02</v>
      </c>
      <c r="F115" s="179">
        <f t="shared" si="6"/>
        <v>9034.02</v>
      </c>
      <c r="G115" s="216"/>
      <c r="J115" s="7">
        <f>+J114*50</f>
        <v>7569.6000000000013</v>
      </c>
      <c r="K115" s="18">
        <f>+K114*40</f>
        <v>7690.7136</v>
      </c>
    </row>
    <row r="116" spans="1:18" s="18" customFormat="1" ht="14.25" customHeight="1">
      <c r="A116" s="80">
        <v>10.3</v>
      </c>
      <c r="B116" s="181" t="s">
        <v>84</v>
      </c>
      <c r="C116" s="45">
        <v>1</v>
      </c>
      <c r="D116" s="34" t="s">
        <v>12</v>
      </c>
      <c r="E116" s="178">
        <v>4041.33</v>
      </c>
      <c r="F116" s="179">
        <f t="shared" si="6"/>
        <v>4041.33</v>
      </c>
      <c r="G116" s="216"/>
      <c r="J116" s="7"/>
    </row>
    <row r="117" spans="1:18" s="18" customFormat="1" ht="14.25" customHeight="1">
      <c r="A117" s="80"/>
      <c r="B117" s="81"/>
      <c r="C117" s="45"/>
      <c r="D117" s="34"/>
      <c r="E117" s="87"/>
      <c r="F117" s="179">
        <f t="shared" si="6"/>
        <v>0</v>
      </c>
      <c r="G117" s="216"/>
    </row>
    <row r="118" spans="1:18" s="18" customFormat="1" ht="25.5">
      <c r="A118" s="172">
        <v>11</v>
      </c>
      <c r="B118" s="177" t="s">
        <v>81</v>
      </c>
      <c r="C118" s="45"/>
      <c r="D118" s="34"/>
      <c r="E118" s="87"/>
      <c r="F118" s="179">
        <f t="shared" si="6"/>
        <v>0</v>
      </c>
      <c r="G118" s="216"/>
    </row>
    <row r="119" spans="1:18" s="18" customFormat="1">
      <c r="A119" s="80">
        <v>11.1</v>
      </c>
      <c r="B119" s="175" t="s">
        <v>40</v>
      </c>
      <c r="C119" s="45">
        <v>1</v>
      </c>
      <c r="D119" s="34" t="s">
        <v>12</v>
      </c>
      <c r="E119" s="178">
        <v>1000</v>
      </c>
      <c r="F119" s="179">
        <f t="shared" si="6"/>
        <v>1000</v>
      </c>
      <c r="G119" s="216"/>
      <c r="H119" s="185"/>
      <c r="I119" s="185"/>
    </row>
    <row r="120" spans="1:18" s="18" customFormat="1">
      <c r="A120" s="80">
        <v>11.2</v>
      </c>
      <c r="B120" s="175" t="s">
        <v>110</v>
      </c>
      <c r="C120" s="45">
        <v>1</v>
      </c>
      <c r="D120" s="34" t="s">
        <v>12</v>
      </c>
      <c r="E120" s="178">
        <v>29783.64</v>
      </c>
      <c r="F120" s="179">
        <f>ROUND(C120*E120,2)</f>
        <v>29783.64</v>
      </c>
      <c r="G120" s="216"/>
    </row>
    <row r="121" spans="1:18" s="18" customFormat="1">
      <c r="A121" s="80">
        <v>11.3</v>
      </c>
      <c r="B121" s="175" t="s">
        <v>87</v>
      </c>
      <c r="C121" s="45">
        <v>2</v>
      </c>
      <c r="D121" s="34" t="s">
        <v>12</v>
      </c>
      <c r="E121" s="178">
        <v>2948.22</v>
      </c>
      <c r="F121" s="179">
        <f>ROUND(C121*E121,2)</f>
        <v>5896.44</v>
      </c>
      <c r="G121" s="216"/>
    </row>
    <row r="122" spans="1:18" s="18" customFormat="1">
      <c r="A122" s="80">
        <v>11.4</v>
      </c>
      <c r="B122" s="175" t="s">
        <v>88</v>
      </c>
      <c r="C122" s="45">
        <v>0.15</v>
      </c>
      <c r="D122" s="34" t="s">
        <v>9</v>
      </c>
      <c r="E122" s="178">
        <v>6345.17</v>
      </c>
      <c r="F122" s="179">
        <f t="shared" si="6"/>
        <v>951.78</v>
      </c>
      <c r="G122" s="216"/>
    </row>
    <row r="123" spans="1:18" s="18" customFormat="1">
      <c r="A123" s="176"/>
      <c r="B123" s="175" t="s">
        <v>89</v>
      </c>
      <c r="C123" s="45">
        <v>0.15</v>
      </c>
      <c r="D123" s="34" t="s">
        <v>9</v>
      </c>
      <c r="E123" s="178">
        <v>172.29</v>
      </c>
      <c r="F123" s="179">
        <f t="shared" si="6"/>
        <v>25.84</v>
      </c>
      <c r="G123" s="216"/>
    </row>
    <row r="124" spans="1:18" s="18" customFormat="1">
      <c r="A124" s="176"/>
      <c r="B124" s="175" t="s">
        <v>90</v>
      </c>
      <c r="C124" s="45">
        <v>1.1399999999999999</v>
      </c>
      <c r="D124" s="34" t="s">
        <v>9</v>
      </c>
      <c r="E124" s="178">
        <v>184.63</v>
      </c>
      <c r="F124" s="179">
        <f t="shared" si="6"/>
        <v>210.48</v>
      </c>
      <c r="G124" s="216"/>
    </row>
    <row r="125" spans="1:18" s="18" customFormat="1" ht="13.5" thickBot="1">
      <c r="A125" s="176"/>
      <c r="B125" s="175" t="s">
        <v>109</v>
      </c>
      <c r="C125" s="45">
        <v>1</v>
      </c>
      <c r="D125" s="34" t="s">
        <v>12</v>
      </c>
      <c r="E125" s="190">
        <v>7136.0160000000005</v>
      </c>
      <c r="F125" s="179">
        <f t="shared" si="6"/>
        <v>7136.02</v>
      </c>
      <c r="G125" s="216"/>
    </row>
    <row r="126" spans="1:18" s="17" customFormat="1" ht="14.25" thickTop="1" thickBot="1">
      <c r="A126" s="80"/>
      <c r="B126" s="81" t="s">
        <v>29</v>
      </c>
      <c r="C126" s="45"/>
      <c r="D126" s="34"/>
      <c r="E126" s="82"/>
      <c r="F126" s="83">
        <f>SUM(F91:F125)</f>
        <v>3942360.53</v>
      </c>
      <c r="G126" s="2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spans="1:18" s="18" customFormat="1" ht="14.25" customHeight="1" thickTop="1">
      <c r="A127" s="80"/>
      <c r="B127" s="81"/>
      <c r="C127" s="45"/>
      <c r="D127" s="34"/>
      <c r="E127" s="87"/>
      <c r="F127" s="83"/>
      <c r="G127" s="7"/>
    </row>
    <row r="128" spans="1:18" s="10" customFormat="1" ht="12.75" customHeight="1">
      <c r="A128" s="60"/>
      <c r="B128" s="249" t="s">
        <v>92</v>
      </c>
      <c r="C128" s="40"/>
      <c r="D128" s="60"/>
      <c r="E128" s="42"/>
      <c r="F128" s="83">
        <f>+F126</f>
        <v>3942360.53</v>
      </c>
      <c r="G128" s="216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7" s="18" customFormat="1" ht="14.25" customHeight="1">
      <c r="A129" s="80"/>
      <c r="B129" s="180"/>
      <c r="C129" s="45"/>
      <c r="D129" s="34"/>
      <c r="E129" s="178"/>
      <c r="F129" s="179"/>
      <c r="G129" s="216"/>
    </row>
    <row r="130" spans="1:7" s="14" customFormat="1">
      <c r="A130" s="80"/>
      <c r="B130" s="81" t="s">
        <v>93</v>
      </c>
      <c r="C130" s="45"/>
      <c r="D130" s="34"/>
      <c r="E130" s="87"/>
      <c r="F130" s="83">
        <f>+F128+F84+F76</f>
        <v>2133083.09</v>
      </c>
      <c r="G130" s="216"/>
    </row>
    <row r="131" spans="1:7" s="18" customFormat="1" ht="14.25" customHeight="1">
      <c r="A131" s="80"/>
      <c r="B131" s="180"/>
      <c r="C131" s="45"/>
      <c r="D131" s="34"/>
      <c r="E131" s="178"/>
      <c r="F131" s="179"/>
      <c r="G131" s="216"/>
    </row>
    <row r="132" spans="1:7" s="14" customFormat="1">
      <c r="A132" s="80"/>
      <c r="B132" s="81" t="s">
        <v>102</v>
      </c>
      <c r="C132" s="45"/>
      <c r="D132" s="34"/>
      <c r="E132" s="87"/>
      <c r="F132" s="83">
        <f>F56+F130</f>
        <v>10886776.040000001</v>
      </c>
      <c r="G132" s="216"/>
    </row>
    <row r="133" spans="1:7" s="14" customFormat="1">
      <c r="A133" s="86"/>
      <c r="B133" s="81"/>
      <c r="C133" s="45"/>
      <c r="D133" s="34"/>
      <c r="E133" s="87"/>
      <c r="F133" s="83"/>
      <c r="G133" s="216"/>
    </row>
    <row r="134" spans="1:7" s="14" customFormat="1">
      <c r="A134" s="86"/>
      <c r="B134" s="81"/>
      <c r="C134" s="45"/>
      <c r="D134" s="34"/>
      <c r="E134" s="87"/>
      <c r="F134" s="83"/>
      <c r="G134" s="216"/>
    </row>
    <row r="135" spans="1:7" s="14" customFormat="1">
      <c r="A135" s="86"/>
      <c r="B135" s="81" t="s">
        <v>111</v>
      </c>
      <c r="C135" s="45"/>
      <c r="D135" s="34"/>
      <c r="E135" s="87"/>
      <c r="F135" s="83"/>
      <c r="G135" s="216"/>
    </row>
    <row r="136" spans="1:7" s="14" customFormat="1">
      <c r="A136" s="86"/>
      <c r="B136" s="81"/>
      <c r="C136" s="45"/>
      <c r="D136" s="34"/>
      <c r="E136" s="87"/>
      <c r="F136" s="83"/>
      <c r="G136" s="216"/>
    </row>
    <row r="137" spans="1:7" s="14" customFormat="1">
      <c r="A137" s="80"/>
      <c r="B137" s="81" t="s">
        <v>67</v>
      </c>
      <c r="C137" s="45"/>
      <c r="D137" s="34"/>
      <c r="E137" s="87"/>
      <c r="F137" s="83"/>
      <c r="G137" s="216"/>
    </row>
    <row r="138" spans="1:7" s="14" customFormat="1">
      <c r="A138" s="80"/>
      <c r="B138" s="81"/>
      <c r="C138" s="45"/>
      <c r="D138" s="34"/>
      <c r="E138" s="87"/>
      <c r="F138" s="83"/>
      <c r="G138" s="216"/>
    </row>
    <row r="139" spans="1:7" s="14" customFormat="1" ht="25.5">
      <c r="A139" s="170" t="s">
        <v>47</v>
      </c>
      <c r="B139" s="62" t="s">
        <v>64</v>
      </c>
      <c r="C139" s="40"/>
      <c r="D139" s="60"/>
      <c r="E139" s="42"/>
      <c r="F139" s="61"/>
      <c r="G139" s="216"/>
    </row>
    <row r="140" spans="1:7" s="14" customFormat="1">
      <c r="A140" s="86"/>
      <c r="B140" s="81"/>
      <c r="C140" s="45"/>
      <c r="D140" s="34"/>
      <c r="E140" s="87"/>
      <c r="F140" s="83"/>
      <c r="G140" s="216"/>
    </row>
    <row r="141" spans="1:7" s="14" customFormat="1">
      <c r="A141" s="172">
        <v>9</v>
      </c>
      <c r="B141" s="143" t="s">
        <v>52</v>
      </c>
      <c r="C141" s="45"/>
      <c r="D141" s="34"/>
      <c r="E141" s="87"/>
      <c r="F141" s="83"/>
      <c r="G141" s="216"/>
    </row>
    <row r="142" spans="1:7" s="14" customFormat="1">
      <c r="A142" s="199">
        <v>9.17</v>
      </c>
      <c r="B142" s="152" t="s">
        <v>112</v>
      </c>
      <c r="C142" s="146">
        <v>713.63</v>
      </c>
      <c r="D142" s="145" t="s">
        <v>9</v>
      </c>
      <c r="E142" s="146">
        <v>210</v>
      </c>
      <c r="F142" s="147">
        <f t="shared" ref="F142:F144" si="7">+ROUND(C142*E142,2)</f>
        <v>149862.29999999999</v>
      </c>
      <c r="G142" s="216"/>
    </row>
    <row r="143" spans="1:7" s="14" customFormat="1">
      <c r="A143" s="199">
        <v>9.18</v>
      </c>
      <c r="B143" s="152" t="s">
        <v>113</v>
      </c>
      <c r="C143" s="146">
        <v>1631.16</v>
      </c>
      <c r="D143" s="149" t="s">
        <v>10</v>
      </c>
      <c r="E143" s="146">
        <v>197.1</v>
      </c>
      <c r="F143" s="147">
        <f t="shared" si="7"/>
        <v>321501.64</v>
      </c>
      <c r="G143" s="216"/>
    </row>
    <row r="144" spans="1:7" s="14" customFormat="1">
      <c r="A144" s="200">
        <v>9.19</v>
      </c>
      <c r="B144" s="173" t="s">
        <v>114</v>
      </c>
      <c r="C144" s="45">
        <v>1920</v>
      </c>
      <c r="D144" s="34" t="s">
        <v>11</v>
      </c>
      <c r="E144" s="178">
        <v>18</v>
      </c>
      <c r="F144" s="147">
        <f t="shared" si="7"/>
        <v>34560</v>
      </c>
      <c r="G144" s="216"/>
    </row>
    <row r="145" spans="1:7" s="14" customFormat="1">
      <c r="A145" s="86"/>
      <c r="B145" s="81"/>
      <c r="C145" s="45"/>
      <c r="D145" s="34"/>
      <c r="E145" s="87"/>
      <c r="F145" s="83"/>
      <c r="G145" s="216"/>
    </row>
    <row r="146" spans="1:7" s="14" customFormat="1">
      <c r="A146" s="201">
        <v>12</v>
      </c>
      <c r="B146" s="81" t="s">
        <v>115</v>
      </c>
      <c r="C146" s="45"/>
      <c r="D146" s="34"/>
      <c r="E146" s="87"/>
      <c r="F146" s="83"/>
      <c r="G146" s="216"/>
    </row>
    <row r="147" spans="1:7" s="14" customFormat="1">
      <c r="A147" s="86">
        <v>12.1</v>
      </c>
      <c r="B147" s="171" t="s">
        <v>133</v>
      </c>
      <c r="C147" s="45"/>
      <c r="D147" s="34"/>
      <c r="E147" s="87"/>
      <c r="F147" s="83"/>
      <c r="G147" s="216"/>
    </row>
    <row r="148" spans="1:7" s="14" customFormat="1" ht="25.5">
      <c r="A148" s="86" t="s">
        <v>130</v>
      </c>
      <c r="B148" s="175" t="s">
        <v>134</v>
      </c>
      <c r="C148" s="146">
        <v>6</v>
      </c>
      <c r="D148" s="149" t="s">
        <v>85</v>
      </c>
      <c r="E148" s="146">
        <v>3013.36</v>
      </c>
      <c r="F148" s="147">
        <f t="shared" ref="F148:F149" si="8">+ROUND(C148*E148,2)</f>
        <v>18080.16</v>
      </c>
      <c r="G148" s="216"/>
    </row>
    <row r="149" spans="1:7" s="14" customFormat="1" ht="25.5">
      <c r="A149" s="86" t="s">
        <v>132</v>
      </c>
      <c r="B149" s="175" t="s">
        <v>135</v>
      </c>
      <c r="C149" s="45">
        <v>8</v>
      </c>
      <c r="D149" s="202" t="s">
        <v>85</v>
      </c>
      <c r="E149" s="178">
        <v>509.08</v>
      </c>
      <c r="F149" s="45">
        <f t="shared" si="8"/>
        <v>4072.64</v>
      </c>
      <c r="G149" s="216"/>
    </row>
    <row r="150" spans="1:7" s="14" customFormat="1">
      <c r="A150" s="86"/>
      <c r="B150" s="81"/>
      <c r="C150" s="45"/>
      <c r="D150" s="34"/>
      <c r="E150" s="87"/>
      <c r="F150" s="83"/>
      <c r="G150" s="216"/>
    </row>
    <row r="151" spans="1:7" s="14" customFormat="1">
      <c r="A151" s="86">
        <v>12.2</v>
      </c>
      <c r="B151" s="171" t="s">
        <v>128</v>
      </c>
      <c r="C151" s="45"/>
      <c r="D151" s="34"/>
      <c r="E151" s="87"/>
      <c r="F151" s="83"/>
      <c r="G151" s="216"/>
    </row>
    <row r="152" spans="1:7" s="14" customFormat="1">
      <c r="A152" s="86" t="s">
        <v>136</v>
      </c>
      <c r="B152" s="173" t="s">
        <v>129</v>
      </c>
      <c r="C152" s="146">
        <v>8</v>
      </c>
      <c r="D152" s="149" t="s">
        <v>85</v>
      </c>
      <c r="E152" s="146">
        <f>2451.48/8</f>
        <v>306.435</v>
      </c>
      <c r="F152" s="147">
        <f t="shared" ref="F152:F153" si="9">+ROUND(C152*E152,2)</f>
        <v>2451.48</v>
      </c>
      <c r="G152" s="216"/>
    </row>
    <row r="153" spans="1:7" s="14" customFormat="1">
      <c r="A153" s="86" t="s">
        <v>131</v>
      </c>
      <c r="B153" s="173" t="s">
        <v>116</v>
      </c>
      <c r="C153" s="146">
        <v>8</v>
      </c>
      <c r="D153" s="149" t="s">
        <v>85</v>
      </c>
      <c r="E153" s="146">
        <v>408.58</v>
      </c>
      <c r="F153" s="147">
        <f t="shared" si="9"/>
        <v>3268.64</v>
      </c>
      <c r="G153" s="216"/>
    </row>
    <row r="154" spans="1:7" s="14" customFormat="1">
      <c r="A154" s="86"/>
      <c r="B154" s="81"/>
      <c r="C154" s="45"/>
      <c r="D154" s="34"/>
      <c r="E154" s="87"/>
      <c r="F154" s="83"/>
      <c r="G154" s="216"/>
    </row>
    <row r="155" spans="1:7" s="14" customFormat="1">
      <c r="A155" s="80"/>
      <c r="B155" s="81" t="s">
        <v>117</v>
      </c>
      <c r="C155" s="45"/>
      <c r="D155" s="34"/>
      <c r="E155" s="82"/>
      <c r="F155" s="83">
        <f>SUM(F141:F154)</f>
        <v>533796.86</v>
      </c>
      <c r="G155" s="216"/>
    </row>
    <row r="156" spans="1:7" s="14" customFormat="1">
      <c r="A156" s="86"/>
      <c r="B156" s="81"/>
      <c r="C156" s="45"/>
      <c r="D156" s="34"/>
      <c r="E156" s="87"/>
      <c r="F156" s="83"/>
      <c r="G156" s="216"/>
    </row>
    <row r="157" spans="1:7" s="14" customFormat="1">
      <c r="A157" s="80"/>
      <c r="B157" s="81" t="s">
        <v>118</v>
      </c>
      <c r="C157" s="45"/>
      <c r="D157" s="34"/>
      <c r="E157" s="87"/>
      <c r="F157" s="83">
        <f>+F155</f>
        <v>533796.86</v>
      </c>
      <c r="G157" s="216"/>
    </row>
    <row r="158" spans="1:7" s="14" customFormat="1">
      <c r="A158" s="80"/>
      <c r="B158" s="81"/>
      <c r="C158" s="45"/>
      <c r="D158" s="34"/>
      <c r="E158" s="87"/>
      <c r="F158" s="83"/>
      <c r="G158" s="216"/>
    </row>
    <row r="159" spans="1:7" s="14" customFormat="1">
      <c r="A159" s="252"/>
      <c r="B159" s="253" t="s">
        <v>119</v>
      </c>
      <c r="C159" s="203"/>
      <c r="D159" s="204"/>
      <c r="E159" s="254"/>
      <c r="F159" s="251">
        <f>+F157+F132</f>
        <v>11420572.9</v>
      </c>
      <c r="G159" s="20"/>
    </row>
    <row r="160" spans="1:7" s="14" customFormat="1">
      <c r="A160" s="80"/>
      <c r="B160" s="81" t="s">
        <v>119</v>
      </c>
      <c r="C160" s="45"/>
      <c r="D160" s="34"/>
      <c r="E160" s="87"/>
      <c r="F160" s="83">
        <f>+F159</f>
        <v>11420572.9</v>
      </c>
      <c r="G160" s="20"/>
    </row>
    <row r="161" spans="1:18" s="14" customFormat="1">
      <c r="A161" s="86"/>
      <c r="B161" s="81"/>
      <c r="C161" s="45"/>
      <c r="D161" s="34"/>
      <c r="E161" s="87"/>
      <c r="F161" s="83"/>
      <c r="G161" s="20"/>
    </row>
    <row r="162" spans="1:18" s="8" customFormat="1">
      <c r="A162" s="88"/>
      <c r="B162" s="89" t="s">
        <v>16</v>
      </c>
      <c r="C162" s="89"/>
      <c r="D162" s="89"/>
      <c r="E162" s="90"/>
      <c r="F162" s="36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s="8" customFormat="1">
      <c r="A163" s="91"/>
      <c r="B163" s="92" t="s">
        <v>18</v>
      </c>
      <c r="C163" s="91">
        <v>0.1</v>
      </c>
      <c r="D163" s="93"/>
      <c r="E163" s="94"/>
      <c r="F163" s="135">
        <f>C163*$F$160</f>
        <v>1142057.29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 s="8" customFormat="1">
      <c r="A164" s="91"/>
      <c r="B164" s="92" t="s">
        <v>17</v>
      </c>
      <c r="C164" s="91">
        <v>0.03</v>
      </c>
      <c r="D164" s="93"/>
      <c r="E164" s="94"/>
      <c r="F164" s="135">
        <f t="shared" ref="F164:F168" si="10">C164*$F$160</f>
        <v>342617.18699999998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 s="8" customFormat="1">
      <c r="A165" s="91"/>
      <c r="B165" s="92" t="s">
        <v>27</v>
      </c>
      <c r="C165" s="91">
        <v>0.04</v>
      </c>
      <c r="D165" s="93"/>
      <c r="E165" s="94"/>
      <c r="F165" s="135">
        <f t="shared" si="10"/>
        <v>456822.91600000003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 s="8" customFormat="1">
      <c r="A166" s="91"/>
      <c r="B166" s="92" t="s">
        <v>13</v>
      </c>
      <c r="C166" s="91">
        <v>0.03</v>
      </c>
      <c r="D166" s="93"/>
      <c r="E166" s="94"/>
      <c r="F166" s="135">
        <f t="shared" si="10"/>
        <v>342617.18699999998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 s="8" customFormat="1">
      <c r="A167" s="91"/>
      <c r="B167" s="92" t="s">
        <v>26</v>
      </c>
      <c r="C167" s="91">
        <v>0.05</v>
      </c>
      <c r="D167" s="93"/>
      <c r="E167" s="94"/>
      <c r="F167" s="135">
        <f t="shared" si="10"/>
        <v>571028.64500000002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 s="8" customFormat="1">
      <c r="A168" s="91"/>
      <c r="B168" s="92" t="s">
        <v>19</v>
      </c>
      <c r="C168" s="91">
        <v>0.01</v>
      </c>
      <c r="D168" s="93"/>
      <c r="E168" s="94"/>
      <c r="F168" s="135">
        <f t="shared" si="10"/>
        <v>114205.72900000001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s="8" customFormat="1">
      <c r="A169" s="91"/>
      <c r="B169" s="92" t="s">
        <v>25</v>
      </c>
      <c r="C169" s="91">
        <v>0.18</v>
      </c>
      <c r="D169" s="93"/>
      <c r="E169" s="93"/>
      <c r="F169" s="135">
        <f>C169*F163</f>
        <v>205570.31219999999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 s="8" customFormat="1">
      <c r="A170" s="96"/>
      <c r="B170" s="100" t="s">
        <v>23</v>
      </c>
      <c r="C170" s="101">
        <v>1E-3</v>
      </c>
      <c r="D170" s="99"/>
      <c r="E170" s="93"/>
      <c r="F170" s="135">
        <f>C170*$F$160</f>
        <v>11420.572900000001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 s="8" customFormat="1">
      <c r="A171" s="96"/>
      <c r="B171" s="97" t="s">
        <v>24</v>
      </c>
      <c r="C171" s="98">
        <v>0.1</v>
      </c>
      <c r="D171" s="99"/>
      <c r="E171" s="179">
        <v>8753692.9500000011</v>
      </c>
      <c r="F171" s="147">
        <f>+E171*C171</f>
        <v>875369.29500000016</v>
      </c>
      <c r="G171" s="258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>
      <c r="B172" s="139" t="s">
        <v>44</v>
      </c>
      <c r="C172" s="140">
        <v>1.4999999999999999E-2</v>
      </c>
      <c r="F172" s="135">
        <f>C172*$F$160</f>
        <v>171308.59349999999</v>
      </c>
      <c r="G172" s="136"/>
      <c r="H172" s="136"/>
      <c r="I172" s="136"/>
      <c r="J172" s="136"/>
      <c r="K172" s="2"/>
    </row>
    <row r="173" spans="1:18" s="8" customFormat="1" ht="25.5">
      <c r="A173" s="96"/>
      <c r="B173" s="137" t="s">
        <v>42</v>
      </c>
      <c r="C173" s="138">
        <v>0.03</v>
      </c>
      <c r="D173" s="99"/>
      <c r="E173" s="93"/>
      <c r="F173" s="135">
        <f>C173*$F$160</f>
        <v>342617.18699999998</v>
      </c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 s="11" customFormat="1" ht="12.75" customHeight="1">
      <c r="A174" s="102"/>
      <c r="B174" s="95" t="s">
        <v>20</v>
      </c>
      <c r="C174" s="91">
        <v>0.05</v>
      </c>
      <c r="D174" s="46"/>
      <c r="E174" s="78"/>
      <c r="F174" s="79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1:18" s="23" customFormat="1">
      <c r="A175" s="103"/>
      <c r="B175" s="104" t="s">
        <v>22</v>
      </c>
      <c r="C175" s="105"/>
      <c r="D175" s="106"/>
      <c r="E175" s="105"/>
      <c r="F175" s="131">
        <f>SUM(F163:F174)</f>
        <v>4575634.9146000007</v>
      </c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</row>
    <row r="176" spans="1:18" s="8" customFormat="1">
      <c r="A176" s="107"/>
      <c r="B176" s="107"/>
      <c r="C176" s="107"/>
      <c r="D176" s="107"/>
      <c r="E176" s="107"/>
      <c r="F176" s="108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 s="23" customFormat="1" ht="12.75" customHeight="1">
      <c r="A177" s="109"/>
      <c r="B177" s="110" t="s">
        <v>21</v>
      </c>
      <c r="C177" s="109"/>
      <c r="D177" s="109"/>
      <c r="E177" s="109"/>
      <c r="F177" s="130">
        <f>+F175+F160</f>
        <v>15996207.814600002</v>
      </c>
      <c r="G177" s="193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</row>
    <row r="178" spans="1:18" s="23" customFormat="1" ht="12.75" customHeight="1">
      <c r="A178" s="255"/>
      <c r="B178" s="256" t="s">
        <v>21</v>
      </c>
      <c r="C178" s="255"/>
      <c r="D178" s="255"/>
      <c r="E178" s="255"/>
      <c r="F178" s="257">
        <f>+F177</f>
        <v>15996207.814600002</v>
      </c>
      <c r="G178" s="193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</row>
    <row r="179" spans="1:18" s="28" customFormat="1">
      <c r="A179" s="111"/>
      <c r="B179" s="112"/>
      <c r="C179" s="113"/>
      <c r="D179" s="113"/>
      <c r="E179" s="113"/>
      <c r="F179" s="224"/>
      <c r="G179" s="24"/>
      <c r="H179" s="25"/>
      <c r="I179" s="25"/>
      <c r="J179" s="26"/>
      <c r="K179" s="27"/>
      <c r="L179" s="27"/>
    </row>
    <row r="180" spans="1:18" s="28" customFormat="1" ht="28.5" customHeight="1">
      <c r="A180" s="265" t="s">
        <v>126</v>
      </c>
      <c r="B180" s="265"/>
      <c r="C180" s="265"/>
      <c r="D180" s="265"/>
      <c r="E180" s="265"/>
      <c r="F180" s="265"/>
      <c r="G180" s="24"/>
      <c r="H180" s="25"/>
      <c r="I180" s="25"/>
      <c r="J180" s="26"/>
      <c r="K180" s="27"/>
      <c r="L180" s="27"/>
    </row>
    <row r="181" spans="1:18" s="28" customFormat="1">
      <c r="A181" s="111"/>
      <c r="B181" s="112"/>
      <c r="C181" s="113"/>
      <c r="D181" s="113"/>
      <c r="E181" s="113"/>
      <c r="F181" s="114"/>
      <c r="G181" s="24"/>
      <c r="H181" s="25"/>
      <c r="I181" s="25"/>
      <c r="J181" s="26"/>
      <c r="K181" s="27"/>
      <c r="L181" s="27"/>
    </row>
    <row r="182" spans="1:18" s="28" customFormat="1">
      <c r="A182" s="266" t="s">
        <v>123</v>
      </c>
      <c r="B182" s="266"/>
      <c r="C182" s="266"/>
      <c r="D182" s="266"/>
      <c r="E182" s="266"/>
      <c r="F182" s="266"/>
      <c r="G182" s="24"/>
      <c r="H182" s="25"/>
      <c r="I182" s="25"/>
      <c r="J182" s="26"/>
      <c r="K182" s="27"/>
      <c r="L182" s="27"/>
    </row>
    <row r="183" spans="1:18" s="28" customFormat="1" ht="27.75" customHeight="1">
      <c r="A183" s="265" t="s">
        <v>124</v>
      </c>
      <c r="B183" s="265"/>
      <c r="C183" s="265"/>
      <c r="D183" s="265"/>
      <c r="E183" s="265"/>
      <c r="F183" s="265"/>
      <c r="G183" s="27"/>
      <c r="H183" s="25"/>
      <c r="I183" s="25"/>
      <c r="J183" s="26"/>
      <c r="K183" s="27"/>
      <c r="L183" s="27"/>
    </row>
    <row r="184" spans="1:18" s="28" customFormat="1">
      <c r="A184" s="111"/>
      <c r="B184" s="112"/>
      <c r="C184" s="113"/>
      <c r="D184" s="113"/>
      <c r="E184" s="113"/>
      <c r="F184" s="114"/>
      <c r="G184" s="27"/>
      <c r="H184" s="25"/>
      <c r="I184" s="25"/>
      <c r="J184" s="26"/>
      <c r="K184" s="27"/>
      <c r="L184" s="27"/>
    </row>
    <row r="185" spans="1:18" s="28" customFormat="1">
      <c r="A185" s="111"/>
      <c r="B185" s="112"/>
      <c r="C185" s="113"/>
      <c r="D185" s="113"/>
      <c r="E185" s="113"/>
      <c r="F185" s="114"/>
      <c r="G185" s="27"/>
      <c r="H185" s="25"/>
      <c r="I185" s="25"/>
      <c r="J185" s="26"/>
      <c r="K185" s="27"/>
      <c r="L185" s="27"/>
    </row>
    <row r="186" spans="1:18" s="28" customFormat="1">
      <c r="A186" s="111"/>
      <c r="B186" s="112"/>
      <c r="C186" s="113"/>
      <c r="D186" s="113"/>
      <c r="E186" s="113"/>
      <c r="F186" s="114"/>
      <c r="G186" s="27"/>
      <c r="H186" s="25"/>
      <c r="I186" s="25"/>
      <c r="J186" s="26"/>
      <c r="K186" s="27"/>
      <c r="L186" s="27"/>
    </row>
    <row r="187" spans="1:18" s="28" customFormat="1" ht="15">
      <c r="A187" s="115" t="s">
        <v>97</v>
      </c>
      <c r="B187" s="116"/>
      <c r="C187" s="196" t="s">
        <v>94</v>
      </c>
      <c r="D187" s="196"/>
      <c r="E187" s="196"/>
      <c r="F187" s="196"/>
      <c r="G187" s="27"/>
      <c r="H187" s="182"/>
      <c r="I187" s="225"/>
      <c r="J187" s="225"/>
      <c r="K187" s="226"/>
      <c r="L187" s="27"/>
    </row>
    <row r="188" spans="1:18" s="28" customFormat="1" ht="15">
      <c r="A188" s="115"/>
      <c r="B188" s="116"/>
      <c r="C188" s="196"/>
      <c r="D188" s="196"/>
      <c r="E188" s="196"/>
      <c r="F188" s="196"/>
      <c r="G188" s="27"/>
      <c r="H188" s="227"/>
      <c r="I188" s="227"/>
      <c r="J188" s="227"/>
      <c r="K188" s="228"/>
      <c r="L188" s="27"/>
    </row>
    <row r="189" spans="1:18" s="28" customFormat="1" ht="15">
      <c r="A189" s="115"/>
      <c r="B189" s="116"/>
      <c r="C189" s="196"/>
      <c r="D189" s="196"/>
      <c r="E189" s="196"/>
      <c r="F189" s="196"/>
      <c r="G189" s="27"/>
      <c r="H189" s="227"/>
      <c r="I189" s="227"/>
      <c r="J189" s="229"/>
      <c r="K189" s="232"/>
      <c r="L189" s="27"/>
    </row>
    <row r="190" spans="1:18" s="28" customFormat="1" ht="15">
      <c r="A190" s="117" t="s">
        <v>120</v>
      </c>
      <c r="B190" s="116"/>
      <c r="C190" s="197" t="s">
        <v>122</v>
      </c>
      <c r="D190" s="197"/>
      <c r="E190" s="197"/>
      <c r="F190" s="197"/>
      <c r="G190" s="27"/>
      <c r="H190" s="230"/>
      <c r="I190" s="230"/>
      <c r="J190" s="231"/>
      <c r="K190" s="232"/>
      <c r="L190" s="27"/>
    </row>
    <row r="191" spans="1:18" s="28" customFormat="1">
      <c r="A191" s="267" t="s">
        <v>121</v>
      </c>
      <c r="B191" s="267"/>
      <c r="C191" s="194" t="s">
        <v>127</v>
      </c>
      <c r="D191" s="194"/>
      <c r="E191" s="194"/>
      <c r="F191" s="194"/>
      <c r="G191" s="27"/>
      <c r="H191" s="25"/>
      <c r="I191" s="25"/>
      <c r="J191" s="26"/>
      <c r="K191" s="27"/>
      <c r="L191" s="27"/>
    </row>
    <row r="192" spans="1:18" s="28" customFormat="1" ht="12.75" customHeight="1">
      <c r="A192" s="118"/>
      <c r="B192" s="194"/>
      <c r="C192" s="194"/>
      <c r="D192" s="119"/>
      <c r="E192" s="194"/>
      <c r="F192" s="194"/>
      <c r="G192" s="27"/>
      <c r="H192" s="25"/>
      <c r="I192" s="25"/>
      <c r="J192" s="26"/>
      <c r="K192" s="27"/>
      <c r="L192" s="27"/>
    </row>
    <row r="193" spans="1:35" s="28" customFormat="1">
      <c r="A193" s="118"/>
      <c r="B193" s="194"/>
      <c r="C193" s="194"/>
      <c r="D193" s="119"/>
      <c r="E193" s="194"/>
      <c r="F193" s="194"/>
      <c r="G193" s="27"/>
      <c r="H193" s="25"/>
      <c r="I193" s="25"/>
      <c r="J193" s="26"/>
      <c r="K193" s="27"/>
      <c r="L193" s="27"/>
    </row>
    <row r="194" spans="1:35" s="28" customFormat="1">
      <c r="A194" s="118"/>
      <c r="B194" s="194"/>
      <c r="C194" s="194"/>
      <c r="D194" s="119"/>
      <c r="E194" s="194"/>
      <c r="F194" s="194"/>
      <c r="G194" s="27"/>
      <c r="H194" s="25"/>
      <c r="I194" s="25"/>
      <c r="J194" s="26"/>
      <c r="K194" s="27"/>
      <c r="L194" s="27"/>
    </row>
    <row r="195" spans="1:35" s="28" customFormat="1">
      <c r="A195" s="120"/>
      <c r="B195" s="195"/>
      <c r="C195" s="121"/>
      <c r="D195" s="195"/>
      <c r="E195" s="121"/>
      <c r="F195" s="121"/>
      <c r="G195" s="27"/>
      <c r="H195" s="25"/>
      <c r="I195" s="25"/>
      <c r="J195" s="26"/>
      <c r="K195" s="27"/>
      <c r="L195" s="27"/>
    </row>
    <row r="196" spans="1:35" s="28" customFormat="1">
      <c r="A196" s="122" t="s">
        <v>95</v>
      </c>
      <c r="B196" s="261" t="s">
        <v>96</v>
      </c>
      <c r="C196" s="261"/>
      <c r="D196" s="261"/>
      <c r="E196" s="195"/>
      <c r="F196" s="195"/>
      <c r="G196" s="27"/>
      <c r="H196" s="25"/>
      <c r="I196" s="25"/>
      <c r="J196" s="26"/>
      <c r="K196" s="27"/>
      <c r="L196" s="27"/>
    </row>
    <row r="197" spans="1:35" s="28" customFormat="1">
      <c r="A197" s="120"/>
      <c r="B197" s="123"/>
      <c r="C197" s="124"/>
      <c r="D197" s="195"/>
      <c r="E197" s="124"/>
      <c r="F197" s="124"/>
      <c r="G197" s="27"/>
      <c r="H197" s="25"/>
      <c r="I197" s="25"/>
      <c r="J197" s="26"/>
      <c r="K197" s="27"/>
      <c r="L197" s="27"/>
    </row>
    <row r="198" spans="1:35" s="28" customFormat="1">
      <c r="A198" s="120"/>
      <c r="B198" s="123"/>
      <c r="C198" s="124"/>
      <c r="D198" s="195"/>
      <c r="E198" s="124"/>
      <c r="F198" s="124"/>
      <c r="G198" s="27"/>
      <c r="H198" s="25"/>
      <c r="I198" s="25"/>
      <c r="J198" s="26"/>
      <c r="K198" s="27"/>
      <c r="L198" s="27"/>
    </row>
    <row r="199" spans="1:35" s="28" customFormat="1">
      <c r="A199" s="125"/>
      <c r="B199" s="126" t="s">
        <v>107</v>
      </c>
      <c r="C199" s="198"/>
      <c r="D199" s="198"/>
      <c r="E199" s="198"/>
      <c r="F199" s="198"/>
      <c r="G199" s="27"/>
      <c r="H199" s="25"/>
      <c r="I199" s="25"/>
      <c r="J199" s="26"/>
      <c r="K199" s="27"/>
      <c r="L199" s="27"/>
    </row>
    <row r="200" spans="1:35" s="28" customFormat="1">
      <c r="A200" s="194"/>
      <c r="B200" s="126" t="s">
        <v>108</v>
      </c>
      <c r="C200" s="198"/>
      <c r="D200" s="198"/>
      <c r="E200" s="198"/>
      <c r="F200" s="198"/>
      <c r="G200" s="27"/>
      <c r="H200" s="25"/>
      <c r="I200" s="25"/>
      <c r="J200" s="26"/>
      <c r="K200" s="27"/>
      <c r="L200" s="27"/>
    </row>
    <row r="201" spans="1:35" s="7" customFormat="1">
      <c r="A201" s="127"/>
      <c r="B201" s="127"/>
      <c r="C201" s="128"/>
      <c r="D201" s="128"/>
      <c r="E201" s="129"/>
      <c r="F201" s="129"/>
      <c r="H201" s="25"/>
      <c r="I201" s="25"/>
      <c r="J201" s="26"/>
      <c r="K201" s="27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spans="1:35" s="7" customFormat="1">
      <c r="A202" s="31"/>
      <c r="B202" s="32"/>
      <c r="C202" s="21"/>
      <c r="D202" s="21"/>
      <c r="E202" s="21"/>
      <c r="F202" s="29"/>
      <c r="H202" s="25"/>
      <c r="I202" s="25"/>
      <c r="J202" s="26"/>
      <c r="K202" s="27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spans="1:35" s="7" customFormat="1">
      <c r="A203" s="31"/>
      <c r="B203" s="32"/>
      <c r="C203" s="21"/>
      <c r="D203" s="21"/>
      <c r="E203" s="21"/>
      <c r="F203" s="29"/>
      <c r="H203" s="25"/>
      <c r="I203" s="25"/>
      <c r="J203" s="26"/>
      <c r="K203" s="27"/>
    </row>
    <row r="204" spans="1:35" s="136" customFormat="1">
      <c r="C204" s="165"/>
      <c r="D204" s="166"/>
      <c r="E204" s="167"/>
      <c r="F204" s="167"/>
      <c r="H204" s="25"/>
      <c r="I204" s="25"/>
      <c r="J204" s="26"/>
      <c r="K204" s="27"/>
    </row>
    <row r="205" spans="1:35" s="136" customFormat="1">
      <c r="C205" s="165"/>
      <c r="D205" s="166"/>
      <c r="E205" s="167"/>
      <c r="F205" s="167"/>
      <c r="H205" s="7"/>
      <c r="I205" s="7"/>
      <c r="J205" s="30"/>
      <c r="K205" s="30"/>
    </row>
    <row r="206" spans="1:35" s="136" customFormat="1">
      <c r="C206" s="165"/>
      <c r="D206" s="166"/>
      <c r="E206" s="167"/>
      <c r="F206" s="167"/>
      <c r="H206" s="7"/>
      <c r="I206" s="7"/>
      <c r="J206" s="30"/>
      <c r="K206" s="30"/>
    </row>
    <row r="207" spans="1:35" s="136" customFormat="1">
      <c r="C207" s="165"/>
      <c r="D207" s="166"/>
      <c r="E207" s="167"/>
      <c r="F207" s="167"/>
      <c r="H207" s="7"/>
      <c r="I207" s="7"/>
      <c r="J207" s="30"/>
      <c r="K207" s="30"/>
    </row>
    <row r="208" spans="1:35" s="136" customFormat="1">
      <c r="C208" s="165"/>
      <c r="D208" s="166"/>
      <c r="E208" s="167"/>
      <c r="F208" s="167"/>
    </row>
    <row r="209" spans="3:6" s="136" customFormat="1">
      <c r="C209" s="165"/>
      <c r="D209" s="166"/>
      <c r="E209" s="167"/>
      <c r="F209" s="167"/>
    </row>
    <row r="210" spans="3:6" s="136" customFormat="1">
      <c r="C210" s="165"/>
      <c r="D210" s="166"/>
      <c r="E210" s="167"/>
      <c r="F210" s="167"/>
    </row>
    <row r="211" spans="3:6" s="136" customFormat="1">
      <c r="C211" s="165"/>
      <c r="D211" s="166"/>
      <c r="E211" s="167"/>
      <c r="F211" s="167"/>
    </row>
    <row r="212" spans="3:6" s="136" customFormat="1">
      <c r="C212" s="165"/>
      <c r="D212" s="166"/>
      <c r="E212" s="167"/>
      <c r="F212" s="167"/>
    </row>
    <row r="213" spans="3:6" s="136" customFormat="1">
      <c r="C213" s="165"/>
      <c r="D213" s="166"/>
      <c r="E213" s="167"/>
      <c r="F213" s="167"/>
    </row>
    <row r="214" spans="3:6" s="136" customFormat="1">
      <c r="C214" s="165"/>
      <c r="D214" s="166"/>
      <c r="E214" s="167"/>
      <c r="F214" s="167"/>
    </row>
    <row r="215" spans="3:6" s="136" customFormat="1">
      <c r="C215" s="165"/>
      <c r="D215" s="166"/>
      <c r="E215" s="167"/>
      <c r="F215" s="167"/>
    </row>
    <row r="216" spans="3:6" s="136" customFormat="1">
      <c r="C216" s="165"/>
      <c r="D216" s="166"/>
      <c r="E216" s="167"/>
      <c r="F216" s="167"/>
    </row>
    <row r="217" spans="3:6" s="136" customFormat="1">
      <c r="C217" s="165"/>
      <c r="D217" s="166"/>
      <c r="E217" s="167"/>
      <c r="F217" s="167"/>
    </row>
    <row r="218" spans="3:6" s="136" customFormat="1">
      <c r="C218" s="165"/>
      <c r="D218" s="166"/>
      <c r="E218" s="167"/>
      <c r="F218" s="167"/>
    </row>
    <row r="219" spans="3:6" s="136" customFormat="1">
      <c r="C219" s="165"/>
      <c r="D219" s="166"/>
      <c r="E219" s="167"/>
      <c r="F219" s="167"/>
    </row>
    <row r="220" spans="3:6" s="136" customFormat="1">
      <c r="C220" s="165"/>
      <c r="D220" s="166"/>
      <c r="E220" s="167"/>
      <c r="F220" s="167"/>
    </row>
    <row r="221" spans="3:6" s="136" customFormat="1">
      <c r="C221" s="165"/>
      <c r="D221" s="166"/>
      <c r="E221" s="167"/>
      <c r="F221" s="167"/>
    </row>
    <row r="222" spans="3:6" s="136" customFormat="1">
      <c r="C222" s="165"/>
      <c r="D222" s="166"/>
      <c r="E222" s="167"/>
      <c r="F222" s="167"/>
    </row>
    <row r="223" spans="3:6" s="136" customFormat="1">
      <c r="C223" s="165"/>
      <c r="D223" s="166"/>
      <c r="E223" s="167"/>
      <c r="F223" s="167"/>
    </row>
    <row r="224" spans="3:6" s="136" customFormat="1">
      <c r="C224" s="165"/>
      <c r="D224" s="166"/>
      <c r="E224" s="167"/>
      <c r="F224" s="167"/>
    </row>
    <row r="225" spans="3:11" s="136" customFormat="1">
      <c r="C225" s="165"/>
      <c r="D225" s="166"/>
      <c r="E225" s="167"/>
      <c r="F225" s="167"/>
    </row>
    <row r="226" spans="3:11" s="136" customFormat="1">
      <c r="C226" s="165"/>
      <c r="D226" s="166"/>
      <c r="E226" s="167"/>
      <c r="F226" s="167"/>
    </row>
    <row r="227" spans="3:11" s="136" customFormat="1">
      <c r="C227" s="165"/>
      <c r="D227" s="166"/>
      <c r="E227" s="167"/>
      <c r="F227" s="167"/>
    </row>
    <row r="228" spans="3:11" s="136" customFormat="1">
      <c r="C228" s="165"/>
      <c r="D228" s="166"/>
      <c r="E228" s="167"/>
      <c r="F228" s="167"/>
    </row>
    <row r="229" spans="3:11" s="136" customFormat="1">
      <c r="C229" s="165"/>
      <c r="D229" s="166"/>
      <c r="E229" s="167"/>
      <c r="F229" s="167"/>
    </row>
    <row r="230" spans="3:11">
      <c r="H230" s="136"/>
      <c r="I230" s="136"/>
      <c r="J230" s="136"/>
      <c r="K230" s="136"/>
    </row>
    <row r="231" spans="3:11">
      <c r="H231" s="136"/>
      <c r="I231" s="136"/>
      <c r="J231" s="136"/>
      <c r="K231" s="136"/>
    </row>
    <row r="232" spans="3:11">
      <c r="H232" s="136"/>
      <c r="I232" s="136"/>
      <c r="J232" s="136"/>
      <c r="K232" s="136"/>
    </row>
    <row r="233" spans="3:11">
      <c r="H233" s="136"/>
      <c r="I233" s="136"/>
      <c r="J233" s="136"/>
      <c r="K233" s="136"/>
    </row>
  </sheetData>
  <mergeCells count="12">
    <mergeCell ref="B196:D196"/>
    <mergeCell ref="A10:F10"/>
    <mergeCell ref="A180:F180"/>
    <mergeCell ref="A182:F182"/>
    <mergeCell ref="A183:F183"/>
    <mergeCell ref="A191:B191"/>
    <mergeCell ref="B7:F7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19685039370078741" footer="0.19685039370078741"/>
  <pageSetup scale="84" orientation="portrait" horizontalDpi="1200" verticalDpi="1200" r:id="rId1"/>
  <headerFooter alignWithMargins="0">
    <oddFooter>&amp;C&amp;6Página &amp;P de &amp;N</oddFooter>
  </headerFooter>
  <rowBreaks count="3" manualBreakCount="3">
    <brk id="56" max="5" man="1"/>
    <brk id="111" max="5" man="1"/>
    <brk id="159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F751AE-6148-4C90-8249-F0E9289BE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F48C19-7C38-44FD-A5C6-18CEFA3BD4F4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1B5007A-083C-42A6-8AB1-6EC639E33B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No. 2</vt:lpstr>
      <vt:lpstr>'ACT. No. 2'!Área_de_impresión</vt:lpstr>
      <vt:lpstr>'ACT. No. 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2022-12-13T19:14:32Z</cp:lastPrinted>
  <dcterms:created xsi:type="dcterms:W3CDTF">2018-05-23T14:28:08Z</dcterms:created>
  <dcterms:modified xsi:type="dcterms:W3CDTF">2022-12-29T18:33:57Z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