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5\MOS. NOUEL\MOS. NOUEL\2021\065-2021\"/>
    </mc:Choice>
  </mc:AlternateContent>
  <bookViews>
    <workbookView xWindow="0" yWindow="0" windowWidth="28800" windowHeight="11580"/>
  </bookViews>
  <sheets>
    <sheet name="PRESUP CONT+EQEC" sheetId="50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'PRESUP CONT+EQEC'!$A$1:$F$438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Titles" localSheetId="0">'PRESUP CONT+EQEC'!$1:$10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2" i="50" l="1"/>
  <c r="F302" i="50" l="1"/>
  <c r="F301" i="50"/>
  <c r="F296" i="50"/>
  <c r="F293" i="50"/>
  <c r="F292" i="50"/>
  <c r="F290" i="50"/>
  <c r="F288" i="50"/>
  <c r="F287" i="50"/>
  <c r="F286" i="50"/>
  <c r="F285" i="50"/>
  <c r="F284" i="50"/>
  <c r="F283" i="50"/>
  <c r="F282" i="50"/>
  <c r="F278" i="50"/>
  <c r="F277" i="50"/>
  <c r="F276" i="50"/>
  <c r="F275" i="50"/>
  <c r="F274" i="50"/>
  <c r="F273" i="50"/>
  <c r="F272" i="50"/>
  <c r="F271" i="50"/>
  <c r="F270" i="50"/>
  <c r="F267" i="50"/>
  <c r="F266" i="50"/>
  <c r="F265" i="50"/>
  <c r="F264" i="50"/>
  <c r="F263" i="50"/>
  <c r="F262" i="50"/>
  <c r="F261" i="50"/>
  <c r="F260" i="50"/>
  <c r="F259" i="50"/>
  <c r="F256" i="50"/>
  <c r="F255" i="50"/>
  <c r="F254" i="50"/>
  <c r="F253" i="50"/>
  <c r="F252" i="50"/>
  <c r="F251" i="50"/>
  <c r="F250" i="50"/>
  <c r="F249" i="50"/>
  <c r="F248" i="50"/>
  <c r="F247" i="50"/>
  <c r="F243" i="50"/>
  <c r="F240" i="50"/>
  <c r="F239" i="50"/>
  <c r="F238" i="50"/>
  <c r="F235" i="50"/>
  <c r="F232" i="50"/>
  <c r="F230" i="50"/>
  <c r="F229" i="50"/>
  <c r="F228" i="50"/>
  <c r="F225" i="50"/>
  <c r="F222" i="50"/>
  <c r="F219" i="50"/>
  <c r="F218" i="50"/>
  <c r="F217" i="50"/>
  <c r="F216" i="50"/>
  <c r="F215" i="50"/>
  <c r="F212" i="50"/>
  <c r="F205" i="50"/>
  <c r="F204" i="50"/>
  <c r="F203" i="50"/>
  <c r="F202" i="50"/>
  <c r="F196" i="50"/>
  <c r="F195" i="50"/>
  <c r="F194" i="50"/>
  <c r="F193" i="50"/>
  <c r="F192" i="50"/>
  <c r="F191" i="50"/>
  <c r="F190" i="50"/>
  <c r="F189" i="50"/>
  <c r="F188" i="50"/>
  <c r="F185" i="50"/>
  <c r="F184" i="50"/>
  <c r="F183" i="50"/>
  <c r="F182" i="50"/>
  <c r="F181" i="50"/>
  <c r="F180" i="50"/>
  <c r="F179" i="50"/>
  <c r="F178" i="50"/>
  <c r="F177" i="50"/>
  <c r="F173" i="50"/>
  <c r="F172" i="50"/>
  <c r="F171" i="50"/>
  <c r="F168" i="50"/>
  <c r="F167" i="50"/>
  <c r="F166" i="50"/>
  <c r="F165" i="50"/>
  <c r="F164" i="50"/>
  <c r="F163" i="50"/>
  <c r="F162" i="50"/>
  <c r="F159" i="50"/>
  <c r="F158" i="50"/>
  <c r="F151" i="50"/>
  <c r="F150" i="50"/>
  <c r="F149" i="50"/>
  <c r="F148" i="50"/>
  <c r="F147" i="50"/>
  <c r="F146" i="50"/>
  <c r="F145" i="50"/>
  <c r="F144" i="50"/>
  <c r="F141" i="50"/>
  <c r="F140" i="50"/>
  <c r="F139" i="50"/>
  <c r="F136" i="50"/>
  <c r="F135" i="50"/>
  <c r="F132" i="50"/>
  <c r="F131" i="50"/>
  <c r="F130" i="50"/>
  <c r="F129" i="50"/>
  <c r="F128" i="50"/>
  <c r="F127" i="50"/>
  <c r="F124" i="50"/>
  <c r="F123" i="50"/>
  <c r="F122" i="50"/>
  <c r="F119" i="50"/>
  <c r="F116" i="50"/>
  <c r="F115" i="50"/>
  <c r="F114" i="50"/>
  <c r="F113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88" i="50"/>
  <c r="F87" i="50"/>
  <c r="F86" i="50"/>
  <c r="F85" i="50"/>
  <c r="F84" i="50"/>
  <c r="F83" i="50"/>
  <c r="F80" i="50"/>
  <c r="F79" i="50"/>
  <c r="F78" i="50"/>
  <c r="F77" i="50"/>
  <c r="F76" i="50"/>
  <c r="F75" i="50"/>
  <c r="F74" i="50"/>
  <c r="F73" i="50"/>
  <c r="F72" i="50"/>
  <c r="F71" i="50"/>
  <c r="F68" i="50"/>
  <c r="F67" i="50"/>
  <c r="F66" i="50"/>
  <c r="F63" i="50"/>
  <c r="F62" i="50"/>
  <c r="F55" i="50"/>
  <c r="F52" i="50"/>
  <c r="F51" i="50"/>
  <c r="F49" i="50"/>
  <c r="F241" i="50"/>
  <c r="F45" i="50"/>
  <c r="F42" i="50"/>
  <c r="F40" i="50"/>
  <c r="F39" i="50"/>
  <c r="F38" i="50"/>
  <c r="F37" i="50"/>
  <c r="F36" i="50"/>
  <c r="F35" i="50"/>
  <c r="F34" i="50"/>
  <c r="F33" i="50"/>
  <c r="F30" i="50"/>
  <c r="F27" i="50"/>
  <c r="F24" i="50"/>
  <c r="F23" i="50"/>
  <c r="F22" i="50"/>
  <c r="F21" i="50"/>
  <c r="F20" i="50"/>
  <c r="F17" i="50"/>
  <c r="F385" i="50" l="1"/>
  <c r="F48" i="50"/>
  <c r="F289" i="50"/>
  <c r="F242" i="50"/>
  <c r="F153" i="50"/>
  <c r="F57" i="50"/>
  <c r="F304" i="50"/>
  <c r="F174" i="50"/>
  <c r="F199" i="50"/>
  <c r="F395" i="50" l="1"/>
  <c r="F320" i="50"/>
  <c r="F405" i="50"/>
  <c r="F411" i="50"/>
  <c r="F413" i="50" s="1"/>
  <c r="F400" i="50"/>
  <c r="F390" i="50"/>
  <c r="F298" i="50"/>
  <c r="F207" i="50"/>
  <c r="F347" i="50" l="1"/>
  <c r="F389" i="50"/>
  <c r="F399" i="50"/>
  <c r="F394" i="50"/>
  <c r="F404" i="50"/>
  <c r="F336" i="50"/>
  <c r="F333" i="50"/>
  <c r="F305" i="50"/>
  <c r="F354" i="50" l="1"/>
  <c r="F351" i="50"/>
  <c r="F334" i="50"/>
  <c r="F352" i="50"/>
  <c r="F337" i="50"/>
  <c r="F331" i="50"/>
  <c r="F364" i="50"/>
  <c r="F332" i="50"/>
  <c r="F353" i="50"/>
  <c r="F357" i="50"/>
  <c r="F335" i="50"/>
  <c r="F317" i="50" l="1"/>
  <c r="F369" i="50"/>
  <c r="F366" i="50"/>
  <c r="F365" i="50"/>
  <c r="F313" i="50"/>
  <c r="F367" i="50"/>
  <c r="F327" i="50"/>
  <c r="F368" i="50"/>
  <c r="F341" i="50"/>
  <c r="F372" i="50" l="1"/>
  <c r="F338" i="50"/>
  <c r="F379" i="50" l="1"/>
  <c r="F408" i="50" s="1"/>
  <c r="F328" i="50"/>
  <c r="F314" i="50"/>
  <c r="F322" i="50" s="1"/>
  <c r="F342" i="50" l="1"/>
  <c r="F348" i="50"/>
  <c r="F359" i="50" l="1"/>
  <c r="F414" i="50" s="1"/>
  <c r="F415" i="50" s="1"/>
  <c r="F427" i="50" l="1"/>
  <c r="F419" i="50"/>
  <c r="F426" i="50"/>
  <c r="F418" i="50"/>
  <c r="F424" i="50" s="1"/>
  <c r="F425" i="50"/>
  <c r="F423" i="50"/>
  <c r="F422" i="50"/>
  <c r="F429" i="50"/>
  <c r="F428" i="50"/>
  <c r="F421" i="50"/>
  <c r="F420" i="50"/>
  <c r="F430" i="50" l="1"/>
  <c r="F432" i="50"/>
</calcChain>
</file>

<file path=xl/sharedStrings.xml><?xml version="1.0" encoding="utf-8"?>
<sst xmlns="http://schemas.openxmlformats.org/spreadsheetml/2006/main" count="666" uniqueCount="320">
  <si>
    <t>PA</t>
  </si>
  <si>
    <t>SUB-TOTAL GENERAL</t>
  </si>
  <si>
    <t>M2</t>
  </si>
  <si>
    <t>UD</t>
  </si>
  <si>
    <t>ML</t>
  </si>
  <si>
    <t>M3</t>
  </si>
  <si>
    <t>MOVIMIENTO DE TIERRA:</t>
  </si>
  <si>
    <t>No.</t>
  </si>
  <si>
    <t>Ud</t>
  </si>
  <si>
    <t>A</t>
  </si>
  <si>
    <t>Meses</t>
  </si>
  <si>
    <t>B</t>
  </si>
  <si>
    <t>P.U. (RD$)</t>
  </si>
  <si>
    <t>MOVIMIENTO DE TIERRA</t>
  </si>
  <si>
    <t>9.1.1</t>
  </si>
  <si>
    <t>9.2.1</t>
  </si>
  <si>
    <t>9.2.2</t>
  </si>
  <si>
    <t>9.2.3</t>
  </si>
  <si>
    <t>9.2.4</t>
  </si>
  <si>
    <t>9.2.5</t>
  </si>
  <si>
    <t>9.3.1</t>
  </si>
  <si>
    <t>9.3.2</t>
  </si>
  <si>
    <t>9.3.3</t>
  </si>
  <si>
    <t>9.3.4</t>
  </si>
  <si>
    <t>9.4.1</t>
  </si>
  <si>
    <t>9.4.2</t>
  </si>
  <si>
    <t>C</t>
  </si>
  <si>
    <t>TERMINACIÓN DE SUPERFICIE</t>
  </si>
  <si>
    <t>6.2.1</t>
  </si>
  <si>
    <t>6.3.1</t>
  </si>
  <si>
    <t>HORMIGÓN ARMADO EN:</t>
  </si>
  <si>
    <t>MUROS</t>
  </si>
  <si>
    <t>PINTURA</t>
  </si>
  <si>
    <t>D</t>
  </si>
  <si>
    <t>VARIOS</t>
  </si>
  <si>
    <t>GASTOS INDIRECTOS</t>
  </si>
  <si>
    <t xml:space="preserve">CODIA </t>
  </si>
  <si>
    <t>Mano de obra</t>
  </si>
  <si>
    <t>Relleno compactado</t>
  </si>
  <si>
    <t>M</t>
  </si>
  <si>
    <t>CANTIDAD</t>
  </si>
  <si>
    <t xml:space="preserve">LIMPIEZA FINAL Y CONTINUA </t>
  </si>
  <si>
    <t>DISEÑO, PRESUPUESTO, CONSTRUCCION Y SUPERVISION DE OBRAS INGENIERIA</t>
  </si>
  <si>
    <t>DIPCOSU</t>
  </si>
  <si>
    <t>INSTITUTO NACIONAL DE AGUAS POTABLES Y ALCANTARILLADOS</t>
  </si>
  <si>
    <t>INAPA</t>
  </si>
  <si>
    <t>Replanteo</t>
  </si>
  <si>
    <t>Visita</t>
  </si>
  <si>
    <t>Pañete interior</t>
  </si>
  <si>
    <t>Cantos</t>
  </si>
  <si>
    <t>Zabaleta</t>
  </si>
  <si>
    <t>Fino de techo</t>
  </si>
  <si>
    <t>Pañete exterior</t>
  </si>
  <si>
    <t>Logo y letrero de INAPA</t>
  </si>
  <si>
    <t>PRELIMINARES</t>
  </si>
  <si>
    <t>Excavación zapatas  a mano</t>
  </si>
  <si>
    <t>Bote de material con camión in situ</t>
  </si>
  <si>
    <t>Fraguache</t>
  </si>
  <si>
    <t>Pañete en vigas y columnas</t>
  </si>
  <si>
    <t>Pintura base blanca en vigas y columnas</t>
  </si>
  <si>
    <t xml:space="preserve">Acrílica azul turquesa en vigas y columnas </t>
  </si>
  <si>
    <t>Suministro y colocación de alambre galvanizado tipo trinchera</t>
  </si>
  <si>
    <t>Replanteo y control topográfico</t>
  </si>
  <si>
    <t>Asiento de arena</t>
  </si>
  <si>
    <t>Limpieza final</t>
  </si>
  <si>
    <t>Gastos administrativos</t>
  </si>
  <si>
    <t>Honorarios profesionales</t>
  </si>
  <si>
    <t>Ley 6-86</t>
  </si>
  <si>
    <t>Imprevistos</t>
  </si>
  <si>
    <t>SOMETIDO POR:</t>
  </si>
  <si>
    <t>Pintura anticorrosiva</t>
  </si>
  <si>
    <t>Bote de material</t>
  </si>
  <si>
    <t>Obra:</t>
  </si>
  <si>
    <t>Ubicación: PROVINCIA MONSEÑOR NOUEL</t>
  </si>
  <si>
    <t>ZONA : V</t>
  </si>
  <si>
    <t xml:space="preserve"> DESCRIPCIÓN</t>
  </si>
  <si>
    <t xml:space="preserve"> VALOR (RD$)</t>
  </si>
  <si>
    <r>
      <t>LÍNEA CONDUCCIÓN DESDE PLANTA DE TRATAMIENTO HASTA DEPÓSITO H.A. 200 M</t>
    </r>
    <r>
      <rPr>
        <b/>
        <vertAlign val="superscript"/>
        <sz val="10"/>
        <rFont val="Arial"/>
        <family val="2"/>
      </rPr>
      <t>3</t>
    </r>
  </si>
  <si>
    <r>
      <t>REPLANTEO Y CONTROL TOPOGR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FICO</t>
    </r>
  </si>
  <si>
    <r>
      <t>Excavaci</t>
    </r>
    <r>
      <rPr>
        <sz val="10"/>
        <rFont val="Calibri"/>
        <family val="2"/>
      </rPr>
      <t>ó</t>
    </r>
    <r>
      <rPr>
        <sz val="10"/>
        <rFont val="Arial"/>
        <family val="2"/>
      </rPr>
      <t>n material compactado con equipo</t>
    </r>
  </si>
  <si>
    <r>
      <t>M</t>
    </r>
    <r>
      <rPr>
        <vertAlign val="superscript"/>
        <sz val="11"/>
        <rFont val="Arial"/>
        <family val="2"/>
      </rPr>
      <t>3</t>
    </r>
  </si>
  <si>
    <t>Suministro y colocación asiento de arena esp.=0.10 m</t>
  </si>
  <si>
    <r>
      <t>Suministro de material de mina para relleno (sujeto aprobaci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supervisi</t>
    </r>
    <r>
      <rPr>
        <sz val="10"/>
        <rFont val="Calibri"/>
        <family val="2"/>
      </rPr>
      <t>ó</t>
    </r>
    <r>
      <rPr>
        <sz val="10"/>
        <rFont val="Arial"/>
        <family val="2"/>
      </rPr>
      <t>n)</t>
    </r>
  </si>
  <si>
    <r>
      <t>Relleno compactado con compactador mec</t>
    </r>
    <r>
      <rPr>
        <sz val="10"/>
        <rFont val="Calibri"/>
        <family val="2"/>
      </rPr>
      <t>á</t>
    </r>
    <r>
      <rPr>
        <sz val="10"/>
        <rFont val="Arial"/>
        <family val="2"/>
      </rPr>
      <t>nico en capas de 0.20m</t>
    </r>
  </si>
  <si>
    <r>
      <t>Bote de material con cam</t>
    </r>
    <r>
      <rPr>
        <sz val="10"/>
        <rFont val="Calibri"/>
        <family val="2"/>
      </rPr>
      <t>ó</t>
    </r>
    <r>
      <rPr>
        <sz val="10"/>
        <rFont val="Arial"/>
        <family val="2"/>
      </rPr>
      <t>n (d= 5 km) incluye esparcimiento en botadero</t>
    </r>
  </si>
  <si>
    <t>SUMINISTRO DE TUBERIA:</t>
  </si>
  <si>
    <t>De Ø12" PVC SDR-26 con junta goma</t>
  </si>
  <si>
    <r>
      <t>COLOCACI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N DE TUBERIA:</t>
    </r>
  </si>
  <si>
    <r>
      <t>SUMINISTRO Y COLOCACIÓN DE PIEZAS ESPECIALES CON PROTECCI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N ANTICORROSIVA :</t>
    </r>
  </si>
  <si>
    <t xml:space="preserve">Codo 12"X90º acero SCH-30 </t>
  </si>
  <si>
    <t xml:space="preserve">Codo 12"X75º acero SCH-30 </t>
  </si>
  <si>
    <t xml:space="preserve">Codo 12"X60º acero SCH-30 </t>
  </si>
  <si>
    <t xml:space="preserve">Codo 12"X50º acero SCH-30 </t>
  </si>
  <si>
    <t xml:space="preserve">Codo 12"X45º acero SCH-30 </t>
  </si>
  <si>
    <t xml:space="preserve">Codo 12"X30º acero SCH-30 </t>
  </si>
  <si>
    <t xml:space="preserve">Codo 12"X20º acero SCH-30 </t>
  </si>
  <si>
    <t xml:space="preserve">Codo 12"X15º ACERO SCH-30 </t>
  </si>
  <si>
    <r>
      <t>Anclaje para piezas (ver detalle y especificaciones en el plano)  FC'= 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</si>
  <si>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JUNTAS MECANICAS TIPO DRESSER</t>
  </si>
  <si>
    <r>
      <t>Juntas mec</t>
    </r>
    <r>
      <rPr>
        <sz val="10"/>
        <rFont val="Calibri"/>
        <family val="2"/>
      </rPr>
      <t>á</t>
    </r>
    <r>
      <rPr>
        <sz val="10"/>
        <rFont val="Arial"/>
        <family val="2"/>
      </rPr>
      <t>nicas tipo Dresser Ø12" (150PSI)</t>
    </r>
  </si>
  <si>
    <t>SUMINISTRO Y COLOCACIÓN DE VÁLVULAS EN LA LINEA</t>
  </si>
  <si>
    <r>
      <t>V</t>
    </r>
    <r>
      <rPr>
        <sz val="10"/>
        <rFont val="Calibri"/>
        <family val="2"/>
      </rPr>
      <t>á</t>
    </r>
    <r>
      <rPr>
        <sz val="10"/>
        <rFont val="Arial"/>
        <family val="2"/>
      </rPr>
      <t xml:space="preserve">lvula de aire combinado Ø 2" H.F. </t>
    </r>
  </si>
  <si>
    <r>
      <t>Registro para v</t>
    </r>
    <r>
      <rPr>
        <sz val="10"/>
        <rFont val="Calibri"/>
        <family val="2"/>
      </rPr>
      <t>á</t>
    </r>
    <r>
      <rPr>
        <sz val="10"/>
        <rFont val="Arial"/>
        <family val="2"/>
      </rPr>
      <t xml:space="preserve">lvulas de aire </t>
    </r>
  </si>
  <si>
    <r>
      <t>Señalizaci</t>
    </r>
    <r>
      <rPr>
        <sz val="10"/>
        <rFont val="Calibri"/>
        <family val="2"/>
      </rPr>
      <t>ó</t>
    </r>
    <r>
      <rPr>
        <sz val="10"/>
        <rFont val="Arial"/>
        <family val="2"/>
      </rPr>
      <t>n, manejo de tr</t>
    </r>
    <r>
      <rPr>
        <sz val="10"/>
        <rFont val="Calibri"/>
        <family val="2"/>
      </rPr>
      <t>á</t>
    </r>
    <r>
      <rPr>
        <sz val="10"/>
        <rFont val="Arial"/>
        <family val="2"/>
      </rPr>
      <t xml:space="preserve">nsito y seguridad vial (incluye obreros, mechones, conos, cinta, aviso de peligro y letreros) </t>
    </r>
  </si>
  <si>
    <r>
      <t>Limpieza  cont</t>
    </r>
    <r>
      <rPr>
        <sz val="10"/>
        <rFont val="Calibri"/>
        <family val="2"/>
      </rPr>
      <t>i</t>
    </r>
    <r>
      <rPr>
        <sz val="10"/>
        <rFont val="Arial"/>
        <family val="2"/>
      </rPr>
      <t>nua y final durante ejecuci</t>
    </r>
    <r>
      <rPr>
        <sz val="10"/>
        <rFont val="Calibri"/>
        <family val="2"/>
      </rPr>
      <t>ó</t>
    </r>
    <r>
      <rPr>
        <sz val="10"/>
        <rFont val="Arial"/>
        <family val="2"/>
      </rPr>
      <t>n de obra</t>
    </r>
  </si>
  <si>
    <r>
      <t>PRUEBAS HIDROST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TICAS</t>
    </r>
  </si>
  <si>
    <t>SUB.TOTAL FASE A</t>
  </si>
  <si>
    <r>
      <t>CONSTRUCCI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N DEP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SITO REGULADOR SUPERFICIAL DE HORMIG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N ARMADO CAPACIDAD 900M3 (237,753GLS) (SEGÚN DISEÑO).</t>
    </r>
  </si>
  <si>
    <t>Caseta para materiales</t>
  </si>
  <si>
    <t>Excavación material compactado con equipo</t>
  </si>
  <si>
    <t>Relleno compactado con compactador mecánico en capas de 0.30m</t>
  </si>
  <si>
    <t xml:space="preserve">Bote de material sobrante (incluye carguío y esparcimiento en botadero) (d= 5 km) </t>
  </si>
  <si>
    <r>
      <t>HORMIGÓN ARMADO 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</si>
  <si>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Zapata de muro (0.40x1.25) m - 2.79 qq/m</t>
    </r>
    <r>
      <rPr>
        <vertAlign val="superscript"/>
        <sz val="10"/>
        <rFont val="Arial"/>
        <family val="2"/>
      </rPr>
      <t>3</t>
    </r>
  </si>
  <si>
    <r>
      <t>Losa de fondo 0.20 m - 1.33 qq/m</t>
    </r>
    <r>
      <rPr>
        <vertAlign val="superscript"/>
        <sz val="10"/>
        <rFont val="Arial"/>
        <family val="2"/>
      </rPr>
      <t>3</t>
    </r>
  </si>
  <si>
    <r>
      <t>Zapata de columna central C1 (0.40x0.40) m-2.42 qq/m</t>
    </r>
    <r>
      <rPr>
        <vertAlign val="superscript"/>
        <sz val="10"/>
        <rFont val="Arial"/>
        <family val="2"/>
      </rPr>
      <t>3</t>
    </r>
  </si>
  <si>
    <r>
      <t>Zabaleta en hormigón simple: F'c=180 kg/cm</t>
    </r>
    <r>
      <rPr>
        <vertAlign val="superscript"/>
        <sz val="10"/>
        <rFont val="Arial"/>
        <family val="2"/>
      </rPr>
      <t>2</t>
    </r>
  </si>
  <si>
    <r>
      <t>Muro H.A. 0.30 m - 2.55 qq/m</t>
    </r>
    <r>
      <rPr>
        <vertAlign val="superscript"/>
        <sz val="10"/>
        <rFont val="Arial"/>
        <family val="2"/>
      </rPr>
      <t>3</t>
    </r>
  </si>
  <si>
    <r>
      <t>Columna C1 (0.40X0.40) m - 5.19 qq/m</t>
    </r>
    <r>
      <rPr>
        <vertAlign val="superscript"/>
        <sz val="10"/>
        <rFont val="Arial"/>
        <family val="2"/>
      </rPr>
      <t>3</t>
    </r>
  </si>
  <si>
    <r>
      <t>Columna C2 (0.40x0.40) m - 4.37 qq/m</t>
    </r>
    <r>
      <rPr>
        <vertAlign val="superscript"/>
        <sz val="10"/>
        <rFont val="Arial"/>
        <family val="2"/>
      </rPr>
      <t>3</t>
    </r>
  </si>
  <si>
    <r>
      <t>Viga (0.25x0.50) m - 5.07 qq/m</t>
    </r>
    <r>
      <rPr>
        <vertAlign val="superscript"/>
        <sz val="10"/>
        <rFont val="Arial"/>
        <family val="2"/>
      </rPr>
      <t>3</t>
    </r>
  </si>
  <si>
    <r>
      <t>Losa de techo 0.15 m - 0.93 qq/m</t>
    </r>
    <r>
      <rPr>
        <vertAlign val="superscript"/>
        <sz val="10"/>
        <rFont val="Arial"/>
        <family val="2"/>
      </rPr>
      <t>3</t>
    </r>
  </si>
  <si>
    <r>
      <t>Muro de tapa 0.15 m en H.S.: F'c=180 kg/cm</t>
    </r>
    <r>
      <rPr>
        <vertAlign val="superscript"/>
        <sz val="10"/>
        <rFont val="Arial"/>
        <family val="2"/>
      </rPr>
      <t>2</t>
    </r>
  </si>
  <si>
    <t xml:space="preserve">TERMINACIÒN DE SUPERFICIE </t>
  </si>
  <si>
    <t>Pañete interior pulido</t>
  </si>
  <si>
    <r>
      <t>M</t>
    </r>
    <r>
      <rPr>
        <vertAlign val="superscript"/>
        <sz val="11"/>
        <rFont val="Arial"/>
        <family val="2"/>
      </rPr>
      <t>2</t>
    </r>
  </si>
  <si>
    <t>Fino de fondo pulido</t>
  </si>
  <si>
    <t xml:space="preserve">  </t>
  </si>
  <si>
    <t>Pintura acrílica ( incluye base blanca)</t>
  </si>
  <si>
    <r>
      <t>INSTALACIÒN ENTRADA, SALIDA, REBOSE, DESAG</t>
    </r>
    <r>
      <rPr>
        <b/>
        <sz val="10"/>
        <rFont val="Calibri"/>
        <family val="2"/>
      </rPr>
      <t>Ü</t>
    </r>
    <r>
      <rPr>
        <b/>
        <sz val="10"/>
        <rFont val="Arial"/>
        <family val="2"/>
      </rPr>
      <t>E Y BY-PASS. (CON PROTECCIÒN ANTICORROSIVA)</t>
    </r>
  </si>
  <si>
    <r>
      <t>Codo 12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X 90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SCH-30</t>
    </r>
  </si>
  <si>
    <r>
      <t>Codo 8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X 90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SCH-40 </t>
    </r>
  </si>
  <si>
    <r>
      <t>Tee 12" X 12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SCH-30 </t>
    </r>
  </si>
  <si>
    <r>
      <t>Tee 12" X 8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SCH-30 </t>
    </r>
  </si>
  <si>
    <t>Junta mecánica tipo Dresser ø12'' acero SCH-30</t>
  </si>
  <si>
    <t>Junta mecánica tipo Dresser ø8'' acero SCH-40</t>
  </si>
  <si>
    <t>Suministro y colocación válvula de compuerta ø8" platillada (completa)</t>
  </si>
  <si>
    <t>Tubería ø12" acero SCH-30</t>
  </si>
  <si>
    <t>Tubería Ø12" PVC SDR-26 con junta de goma</t>
  </si>
  <si>
    <t>Tubería ø8" acero SCH-40 para desagüe</t>
  </si>
  <si>
    <t>Anclaje H.S. para piezas especiales (según diseño)</t>
  </si>
  <si>
    <t xml:space="preserve">Niples acero 12" X 3' SCH-30 </t>
  </si>
  <si>
    <r>
      <t>Niple acero 8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X 3' SCH-40 </t>
    </r>
  </si>
  <si>
    <t>Mano de obra plomero y soldador (incluye niples)</t>
  </si>
  <si>
    <r>
      <t>Registro muro block 6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(1.20x1.20x1.50) m (según diseño)</t>
    </r>
  </si>
  <si>
    <r>
      <t>Registro muro block 8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(3.0x2.20x1.50)m </t>
    </r>
  </si>
  <si>
    <t xml:space="preserve">Tapa de aluminio (0.8 x 0.8)m para registro </t>
  </si>
  <si>
    <t xml:space="preserve">Tapa de aluminio (0.6 x 0.6)m para depósito y registro </t>
  </si>
  <si>
    <r>
      <t>Escalera interior hierro galvanizado ø3/4</t>
    </r>
    <r>
      <rPr>
        <sz val="10"/>
        <color rgb="FF000000"/>
        <rFont val="Calibri"/>
        <family val="2"/>
      </rPr>
      <t>"</t>
    </r>
    <r>
      <rPr>
        <sz val="10"/>
        <color rgb="FF000000"/>
        <rFont val="Arial"/>
        <family val="2"/>
      </rPr>
      <t xml:space="preserve"> h=4.00m</t>
    </r>
  </si>
  <si>
    <t>Escalera exterior hierro galvanizado ø3/4" h=2.50m</t>
  </si>
  <si>
    <t>MOVIMIENTO DE TIERRA PARA TUBERÍA</t>
  </si>
  <si>
    <t>5.21.1</t>
  </si>
  <si>
    <t>Excavación material compacto con equipo</t>
  </si>
  <si>
    <t>5.21.2</t>
  </si>
  <si>
    <t>Suministro y colocación asiento de arena e=0.10m</t>
  </si>
  <si>
    <t>5.21.3</t>
  </si>
  <si>
    <t>5.21.4</t>
  </si>
  <si>
    <t>VERJA EN BLOQUES DE 6" VIOLINADOS, 102.20 M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</si>
  <si>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rFont val="Arial"/>
        <family val="2"/>
      </rPr>
      <t/>
    </r>
  </si>
  <si>
    <t>6.2.2</t>
  </si>
  <si>
    <t xml:space="preserve">Relleno compactado c/compactador mecánico en capas de 0.30 m producto de la excavación </t>
  </si>
  <si>
    <t>6.2.3</t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</si>
  <si>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</si>
  <si>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t>6.3.2</t>
  </si>
  <si>
    <r>
      <t>Zapata  de  columnas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</si>
  <si>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t>6.3.3</t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</si>
  <si>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</si>
  <si>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t>6.3.4</t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</si>
  <si>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</si>
  <si>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6.3.5</t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</si>
  <si>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</si>
  <si>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6.3.6</t>
  </si>
  <si>
    <t xml:space="preserve">Viga apoyo del riel puerta corrediza (0.20 x 0.20) m F᾽c=210 kg/cm² </t>
  </si>
  <si>
    <t>6.4.1</t>
  </si>
  <si>
    <t xml:space="preserve">Block 6"  Ø3/8"@0.60 M  SNP violinado 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</si>
  <si>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0"/>
        <rFont val="Arial"/>
        <family val="2"/>
      </rPr>
      <t/>
    </r>
  </si>
  <si>
    <t>6.4.2</t>
  </si>
  <si>
    <t>Block 6"  Ø3/8"@0.60 M  BNP</t>
  </si>
  <si>
    <t>6.5.1</t>
  </si>
  <si>
    <t>6.5.2</t>
  </si>
  <si>
    <t>6.5.3</t>
  </si>
  <si>
    <t>6.6.1</t>
  </si>
  <si>
    <t>6.6.2</t>
  </si>
  <si>
    <t>6.6.3</t>
  </si>
  <si>
    <t>6.6.4</t>
  </si>
  <si>
    <t>Suministro y colocación de juntas expansiva (colocada cada 30 m según detalle) tira de foam 1/2"</t>
  </si>
  <si>
    <t>6.6.5</t>
  </si>
  <si>
    <t>Suministro y colocación de angulares de 1 1/2"x3/16"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</si>
  <si>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/>
    </r>
  </si>
  <si>
    <t>6.6.6</t>
  </si>
  <si>
    <t>Puerta  corrediza de canaleta con perfiles y  barras cuadradas    Long=4 m x 2.80 m</t>
  </si>
  <si>
    <t>6.6.7</t>
  </si>
  <si>
    <t>10.4.8</t>
  </si>
  <si>
    <t>SUB-TOTAL B</t>
  </si>
  <si>
    <t>CONTRUCCIÓN GARITA PARA VIGILANTE</t>
  </si>
  <si>
    <t xml:space="preserve">Movimiento de tierra </t>
  </si>
  <si>
    <r>
      <t>HORMIGÓN ARMADO F’c=210KG/CM</t>
    </r>
    <r>
      <rPr>
        <b/>
        <vertAlign val="superscript"/>
        <sz val="10"/>
        <rFont val="Arial"/>
        <family val="2"/>
      </rPr>
      <t>2</t>
    </r>
  </si>
  <si>
    <r>
      <t>Zapata de muros 0.45 x 0 .25 (0.89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</si>
  <si>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</si>
  <si>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r>
      <t>Columna C1, 0.30x0.15- (8.42 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</si>
  <si>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Viga de amarre 0.15 x 0.20 (2.32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</si>
  <si>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Viga dintel  0.15 x 0.20 (2.60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</si>
  <si>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Losa de techo , e= 0.12 (1.23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</si>
  <si>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Losa de vuelo encima de puerta , e= 0.10 m ( 1.12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</si>
  <si>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Losa de piso con malla electosoldada, e= 0.10 m</t>
  </si>
  <si>
    <t>MURO DE BLOCKS Y VENTANAS</t>
  </si>
  <si>
    <t>De bloques de 6" SNP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</si>
  <si>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</si>
  <si>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De bloques de 4" SNP</t>
  </si>
  <si>
    <t>Ventana de block calados</t>
  </si>
  <si>
    <t>Antepecho de 0.20 m</t>
  </si>
  <si>
    <t>Pañete  exterior</t>
  </si>
  <si>
    <t xml:space="preserve">Pañete  de  techo </t>
  </si>
  <si>
    <t xml:space="preserve">Fino de  techo </t>
  </si>
  <si>
    <t>Pintura acrílica general (incluye base blanca)</t>
  </si>
  <si>
    <t>Acera perimetral 0.80m</t>
  </si>
  <si>
    <t xml:space="preserve">Cantos </t>
  </si>
  <si>
    <t>Piso hormigón simple pulido natural</t>
  </si>
  <si>
    <t>INSTALACIÓN SANITARIA:</t>
  </si>
  <si>
    <t>Inodoro blanco sencillo</t>
  </si>
  <si>
    <t>Lavamanos blanco pequeño</t>
  </si>
  <si>
    <t xml:space="preserve">Desagüe de piso de ø2" </t>
  </si>
  <si>
    <t>Tuberías y piezas agua potable</t>
  </si>
  <si>
    <t>Tuberías y piezas aguas residuales</t>
  </si>
  <si>
    <t>M.O. plomería general</t>
  </si>
  <si>
    <t>Tinaco 150 galones</t>
  </si>
  <si>
    <t>Cámara de inspección 0.70x0.70x0.90 m</t>
  </si>
  <si>
    <t>Séptico (1.9 x 1.10 x 1.77) m</t>
  </si>
  <si>
    <t>INSTALACIONES ELÉCTRICAS:</t>
  </si>
  <si>
    <t>Salida panel de distribución de 8-16 circuito</t>
  </si>
  <si>
    <t xml:space="preserve">Salidas cenitales </t>
  </si>
  <si>
    <t>Salidas interruptores sencillos</t>
  </si>
  <si>
    <t>Salida tomacorrientes, 120v, doble</t>
  </si>
  <si>
    <t>SUBTOTAL FASE C</t>
  </si>
  <si>
    <r>
      <t>LÍNEA DE CONDUCCIÓN DESDE DEPÓSITO REGULADOR  900 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 xml:space="preserve"> SUPERFICIAL EXISTENTE HASTA REDES DE DISTRIBUCIÓN</t>
    </r>
  </si>
  <si>
    <r>
      <t>Relleno compactado c/compactador mec</t>
    </r>
    <r>
      <rPr>
        <sz val="10"/>
        <color rgb="FF000000"/>
        <rFont val="Calibri"/>
        <family val="2"/>
      </rPr>
      <t>á</t>
    </r>
    <r>
      <rPr>
        <sz val="10"/>
        <color rgb="FF000000"/>
        <rFont val="Arial"/>
        <family val="2"/>
      </rPr>
      <t>nico en capas de 0.20m</t>
    </r>
  </si>
  <si>
    <r>
      <t>Bote de material con cami</t>
    </r>
    <r>
      <rPr>
        <sz val="10"/>
        <rFont val="Calibri"/>
        <family val="2"/>
      </rPr>
      <t>ó</t>
    </r>
    <r>
      <rPr>
        <sz val="10"/>
        <rFont val="Arial"/>
        <family val="2"/>
      </rPr>
      <t>n (D= 5 km) incluye esparcimiento en botadero</t>
    </r>
  </si>
  <si>
    <t>COLOCACIÓN DE TUBERIA:</t>
  </si>
  <si>
    <t>De ø12" PVC SDR-26 con junta goma</t>
  </si>
  <si>
    <t>SUMINISTRO Y COLOCACIÓN DE PIEZAS ESPECIALES CON PROTECCION ANTICORROSIVA:</t>
  </si>
  <si>
    <t xml:space="preserve">Codo 12"x90º acero SCH-30 </t>
  </si>
  <si>
    <t xml:space="preserve">Codo 12"x25º acero SCH-30 </t>
  </si>
  <si>
    <t xml:space="preserve">Codo 12"x15º  acero SCH-30 </t>
  </si>
  <si>
    <r>
      <t>Anclaje para piezas  (ver detalle y especificaciones en el plano)  F'c= 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</si>
  <si>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JUNTAS MECÁNICAS TIPO DRESSER</t>
  </si>
  <si>
    <t>Juntas mecánicas tipo Dresser Ø12" (150 PSI)</t>
  </si>
  <si>
    <t>SUMINISTRO Y COLOCACIÓN DE VÁLVULAS EN LA LÍNEA</t>
  </si>
  <si>
    <t xml:space="preserve">Válvula de compuerta Ø 6" H.F.150 PSI platillada completa </t>
  </si>
  <si>
    <t xml:space="preserve"> Válvula de desagüe Ø 4" H.F.  150 PSI platillada completa </t>
  </si>
  <si>
    <t xml:space="preserve">Válvula de aire  ø 2" H.F. </t>
  </si>
  <si>
    <t xml:space="preserve">Válvula de aire combinado Ø 2" H.F. </t>
  </si>
  <si>
    <t xml:space="preserve">Registro p/válvulas de aire </t>
  </si>
  <si>
    <t xml:space="preserve">Caja telescópica </t>
  </si>
  <si>
    <t>CRUCES</t>
  </si>
  <si>
    <t xml:space="preserve">CRUCE DE ALCANTARILLA EN TUBERÍA DE Ø12" ACERO L=7.00 M   (INCLUYE 2.00 M DE LADOS) </t>
  </si>
  <si>
    <t>9.1.2</t>
  </si>
  <si>
    <t>Suministro tubería de ø12" acero SCH-30  sin costura inc. Protección anticorrosiva</t>
  </si>
  <si>
    <t>9.1.3</t>
  </si>
  <si>
    <t>Codo 12"x 45" acero SCH-40 con protección anticorrosiva</t>
  </si>
  <si>
    <t>9.1.4</t>
  </si>
  <si>
    <t>Juntas mecánicas tipo Dresser ø12"</t>
  </si>
  <si>
    <t>9.1.5</t>
  </si>
  <si>
    <t xml:space="preserve">Anclaje </t>
  </si>
  <si>
    <t>9.1.6</t>
  </si>
  <si>
    <t>Excavación no clasificado en presencia de agua</t>
  </si>
  <si>
    <t>9.1.7</t>
  </si>
  <si>
    <t>9.1.8</t>
  </si>
  <si>
    <t>9.1.9</t>
  </si>
  <si>
    <t>9.1.10</t>
  </si>
  <si>
    <t xml:space="preserve">CRUCE DE ARROYO EN TUBERÍA DE Ø12" ACERO L=6.00 M   (INCLUYE 2.00 M DE LADOS) </t>
  </si>
  <si>
    <t>Suministro tubería de Ø12" acero SCH-30  sin costura inc. Protección anticorrosiva</t>
  </si>
  <si>
    <t>Codo 12"X 45º acero SCH-40 con protección anticorrosiva</t>
  </si>
  <si>
    <t>Juntas mecánicas tipo Dresser Ø12"</t>
  </si>
  <si>
    <t>Anclaje (según diseño)</t>
  </si>
  <si>
    <t>9.2.6</t>
  </si>
  <si>
    <t>9.2.7</t>
  </si>
  <si>
    <t>9.2.8</t>
  </si>
  <si>
    <t>9.2.9</t>
  </si>
  <si>
    <t xml:space="preserve">CRUCE DE ARROYO EN TUBERÍA DE Ø12" ACERO L=10.00 M (INCLUYE 2.00 M DE LADOS) </t>
  </si>
  <si>
    <t>Suministro tubería de Ø12" acero SCH-40, sin costura incluye Protección anticorrosiva</t>
  </si>
  <si>
    <t>Codo 12"x 45º acero SCH-40 con protección anticorrosiva</t>
  </si>
  <si>
    <t>9.3.5</t>
  </si>
  <si>
    <t>9.3.6</t>
  </si>
  <si>
    <t>9.3.7</t>
  </si>
  <si>
    <t>9.3.8</t>
  </si>
  <si>
    <t>9.3.9</t>
  </si>
  <si>
    <t xml:space="preserve">CRUCE DE RÍO EN TUBERÍA DE Ø12" ACERO L=42.00 M   (INCLUYE 2.00 M DE LADOS) </t>
  </si>
  <si>
    <t>Suministro tubería DE Ø12" acero SCH-30  sin costura, incluye protección anticorrosiva</t>
  </si>
  <si>
    <t>9.4.3</t>
  </si>
  <si>
    <t>9.4.4</t>
  </si>
  <si>
    <t>9.4.5</t>
  </si>
  <si>
    <t>Anclaje para piezas</t>
  </si>
  <si>
    <t>9.4.6</t>
  </si>
  <si>
    <t>9.4.7</t>
  </si>
  <si>
    <t>9.4.8</t>
  </si>
  <si>
    <t>9.4.9</t>
  </si>
  <si>
    <t xml:space="preserve">SEÑALIZACION, MANEJO DE TRANSITO Y SEGURIDAD VIAL (INCLUYE OBREROS, MECHONES, CONOS, CINTA, AVISO DE PELIGRO Y LETREROS) </t>
  </si>
  <si>
    <t>PRUEBAS HIDROSTÁTICAS</t>
  </si>
  <si>
    <t>SUB.TOTAL FASE D</t>
  </si>
  <si>
    <t>Z</t>
  </si>
  <si>
    <t>Valla anunciando obra 16' x 10' impresión full color conteniendo logo de INAPA, nombre de proyecto y contratista. Estructura en tubos galvanizados 1 1/2"x 1 1/2" y soportes en tubo cuadrado 16" X 10"</t>
  </si>
  <si>
    <t xml:space="preserve">Campamento ( incluye alquiler del solar con o sin casa, baños moviles y caseta de materiales) </t>
  </si>
  <si>
    <t>SUB TOTAL FASE Z</t>
  </si>
  <si>
    <t xml:space="preserve"> Supervisión de INAPA</t>
  </si>
  <si>
    <t>Seguro, pólizas y fianzas</t>
  </si>
  <si>
    <t>Gastos transporte</t>
  </si>
  <si>
    <r>
      <t xml:space="preserve">ITBIS </t>
    </r>
    <r>
      <rPr>
        <sz val="10"/>
        <rFont val="Arial"/>
        <family val="2"/>
      </rPr>
      <t>honorarios profesionales</t>
    </r>
    <r>
      <rPr>
        <sz val="10"/>
        <color rgb="FF000000"/>
        <rFont val="Arial"/>
        <family val="2"/>
      </rPr>
      <t xml:space="preserve"> (Ley 07-2007)</t>
    </r>
  </si>
  <si>
    <t>Mantenimiento y operación de sistema INAPA</t>
  </si>
  <si>
    <t>Estudios (sociales, ambientales, geotécnico, topográficos, de calidad, etc.)</t>
  </si>
  <si>
    <t xml:space="preserve">Medida de compensación ambiental </t>
  </si>
  <si>
    <t>TOTAL INDIRECTOS</t>
  </si>
  <si>
    <t>TOTAL A CONTRATAR  RD$</t>
  </si>
  <si>
    <t>LOTE III</t>
  </si>
  <si>
    <r>
      <t>CONSTRUCCIÓN LÍNEA DE CONDUCCIÓN Y DEPÓSITO REGULADOR SUPERFICIAL, CAPACIDAD 900 M</t>
    </r>
    <r>
      <rPr>
        <b/>
        <vertAlign val="superscript"/>
        <sz val="11"/>
        <rFont val="Arial"/>
        <family val="2"/>
      </rPr>
      <t>3</t>
    </r>
    <r>
      <rPr>
        <b/>
        <sz val="10"/>
        <rFont val="Arial"/>
        <family val="2"/>
      </rPr>
      <t xml:space="preserve"> (237,753 GL) ACUEDUCTO MÚLTIPLE SONADOR</t>
    </r>
  </si>
  <si>
    <t>RNC - 130001464</t>
  </si>
  <si>
    <t>EQUILIBRIO ECONOMICO</t>
  </si>
  <si>
    <t>PRESUPUESTO CONTRATADO</t>
  </si>
  <si>
    <t>SUB-TOTAL GENERAL CONTRATADO</t>
  </si>
  <si>
    <t>SUB-TOTAL GENERAL CONTRATADO + EQEC</t>
  </si>
  <si>
    <t>FECHA:  17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</si>
</sst>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A]0%"/>
    <numFmt numFmtId="166" formatCode="#,##0.00&quot; &quot;;&quot; (&quot;#,##0.00&quot;)&quot;;&quot;-&quot;#&quot; &quot;;@&quot; &quot;"/>
    <numFmt numFmtId="167" formatCode="[$-C0A]General"/>
    <numFmt numFmtId="168" formatCode="_(* #,##0.00_);_(* \(#,##0.00\);_(* \-??_);_(@_)"/>
    <numFmt numFmtId="170" formatCode="#.00"/>
    <numFmt numFmtId="171" formatCode="_-* #,##0.00\ _€_-;\-* #,##0.00\ _€_-;_-* &quot;-&quot;??\ _€_-;_-@_-"/>
    <numFmt numFmtId="172" formatCode="_(&quot;RD$&quot;* #,##0.00_);_(&quot;RD$&quot;* \(#,##0.00\);_(&quot;RD$&quot;* &quot;-&quot;??_);_(@_)"/>
    <numFmt numFmtId="173" formatCode="_-&quot;$&quot;* #,##0.00_-;\-&quot;$&quot;* #,##0.00_-;_-&quot;$&quot;* &quot;-&quot;??_-;_-@_-"/>
    <numFmt numFmtId="174" formatCode="_-* #,##0.00\ _€_-;\-* #,##0.00\ _€_-;_-* \-??\ _€_-;_-@_-"/>
    <numFmt numFmtId="175" formatCode="_-* #,##0.00_-;\-* #,##0.00_-;_-* \-??_-;_-@_-"/>
    <numFmt numFmtId="176" formatCode="#,##0.00;[Red]#,##0.00"/>
    <numFmt numFmtId="177" formatCode="#,##0.0;\-#,##0.0"/>
    <numFmt numFmtId="178" formatCode="_(* #,##0.0_);_(* \(#,##0.0\);_(* &quot;-&quot;??_);_(@_)"/>
    <numFmt numFmtId="179" formatCode="_-* #,##0.00\ _P_t_s_-;\-* #,##0.00\ _P_t_s_-;_-* &quot;-&quot;??\ _P_t_s_-;_-@_-"/>
    <numFmt numFmtId="180" formatCode="General_)"/>
    <numFmt numFmtId="181" formatCode="#,##0.00_ ;\-#,##0.00\ "/>
    <numFmt numFmtId="182" formatCode="0.0"/>
    <numFmt numFmtId="183" formatCode="#,##0.000_);\(#,##0.000\)"/>
    <numFmt numFmtId="184" formatCode="0.0%"/>
    <numFmt numFmtId="185" formatCode="0_)"/>
    <numFmt numFmtId="186" formatCode="_ * #,##0.00_ ;_ * \-#,##0.00_ ;_ * &quot;-&quot;??_ ;_ @_ "/>
    <numFmt numFmtId="187" formatCode="#.0"/>
    <numFmt numFmtId="189" formatCode="#,##0.00000000000000000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1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0"/>
      <color rgb="FF000000"/>
      <name val="Arial1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  <font>
      <sz val="10"/>
      <name val="Calibri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theme="4" tint="-0.499984740745262"/>
      <name val="Arial Narrow"/>
      <family val="2"/>
    </font>
    <font>
      <b/>
      <sz val="16"/>
      <color rgb="FFFF0000"/>
      <name val="Arial Narrow"/>
      <family val="2"/>
    </font>
    <font>
      <b/>
      <sz val="14"/>
      <color theme="1"/>
      <name val="Arial Narrow"/>
      <family val="2"/>
    </font>
    <font>
      <b/>
      <sz val="10"/>
      <color rgb="FF000000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0"/>
      <name val="Calibri"/>
      <family val="2"/>
    </font>
    <font>
      <sz val="10"/>
      <color theme="5" tint="0.59999389629810485"/>
      <name val="Arial"/>
      <family val="2"/>
    </font>
    <font>
      <sz val="10"/>
      <color rgb="FF000000"/>
      <name val="Calibri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10"/>
      <name val="Courier"/>
      <family val="3"/>
    </font>
    <font>
      <vertAlign val="superscript"/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C4D79B"/>
      <name val="Arial"/>
      <family val="2"/>
    </font>
    <font>
      <b/>
      <sz val="12"/>
      <color theme="4" tint="-0.499984740745262"/>
      <name val="Arial Narrow"/>
      <family val="2"/>
    </font>
    <font>
      <b/>
      <vertAlign val="superscript"/>
      <sz val="11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60">
    <xf numFmtId="0" fontId="0" fillId="0" borderId="0"/>
    <xf numFmtId="0" fontId="10" fillId="0" borderId="0"/>
    <xf numFmtId="165" fontId="11" fillId="0" borderId="0" applyFont="0" applyBorder="0" applyProtection="0"/>
    <xf numFmtId="166" fontId="11" fillId="0" borderId="0" applyFont="0" applyBorder="0" applyProtection="0"/>
    <xf numFmtId="0" fontId="10" fillId="0" borderId="0"/>
    <xf numFmtId="9" fontId="12" fillId="0" borderId="0" applyBorder="0" applyProtection="0"/>
    <xf numFmtId="0" fontId="13" fillId="0" borderId="0"/>
    <xf numFmtId="0" fontId="9" fillId="0" borderId="0"/>
    <xf numFmtId="167" fontId="14" fillId="0" borderId="0" applyBorder="0" applyProtection="0"/>
    <xf numFmtId="168" fontId="10" fillId="0" borderId="0" applyBorder="0" applyProtection="0"/>
    <xf numFmtId="0" fontId="16" fillId="0" borderId="0"/>
    <xf numFmtId="0" fontId="13" fillId="0" borderId="0"/>
    <xf numFmtId="0" fontId="13" fillId="0" borderId="0"/>
    <xf numFmtId="9" fontId="10" fillId="0" borderId="0" applyBorder="0" applyProtection="0"/>
    <xf numFmtId="0" fontId="8" fillId="0" borderId="0"/>
    <xf numFmtId="164" fontId="18" fillId="0" borderId="0" applyFont="0" applyFill="0" applyBorder="0" applyAlignment="0" applyProtection="0"/>
    <xf numFmtId="0" fontId="8" fillId="0" borderId="0"/>
    <xf numFmtId="0" fontId="10" fillId="0" borderId="0"/>
    <xf numFmtId="164" fontId="18" fillId="0" borderId="0" applyFont="0" applyFill="0" applyBorder="0" applyAlignment="0" applyProtection="0"/>
    <xf numFmtId="0" fontId="8" fillId="0" borderId="0"/>
    <xf numFmtId="0" fontId="21" fillId="0" borderId="0"/>
    <xf numFmtId="0" fontId="8" fillId="0" borderId="0"/>
    <xf numFmtId="0" fontId="10" fillId="0" borderId="0"/>
    <xf numFmtId="0" fontId="8" fillId="0" borderId="0"/>
    <xf numFmtId="170" fontId="10" fillId="0" borderId="0" applyFill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8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0" borderId="0"/>
    <xf numFmtId="173" fontId="10" fillId="0" borderId="0" applyFont="0" applyFill="0" applyBorder="0" applyAlignment="0" applyProtection="0"/>
    <xf numFmtId="0" fontId="10" fillId="0" borderId="0"/>
    <xf numFmtId="0" fontId="13" fillId="0" borderId="0"/>
    <xf numFmtId="168" fontId="10" fillId="0" borderId="0" applyBorder="0" applyProtection="0"/>
    <xf numFmtId="175" fontId="10" fillId="0" borderId="0" applyBorder="0" applyProtection="0"/>
    <xf numFmtId="168" fontId="10" fillId="0" borderId="0" applyBorder="0" applyProtection="0"/>
    <xf numFmtId="168" fontId="10" fillId="0" borderId="0" applyBorder="0" applyProtection="0"/>
    <xf numFmtId="0" fontId="13" fillId="0" borderId="0"/>
    <xf numFmtId="168" fontId="10" fillId="0" borderId="0" applyBorder="0" applyProtection="0"/>
    <xf numFmtId="168" fontId="10" fillId="0" borderId="0" applyBorder="0" applyProtection="0"/>
    <xf numFmtId="174" fontId="10" fillId="0" borderId="0" applyBorder="0" applyProtection="0"/>
    <xf numFmtId="168" fontId="10" fillId="0" borderId="0" applyBorder="0" applyProtection="0"/>
    <xf numFmtId="168" fontId="10" fillId="0" borderId="0" applyBorder="0" applyProtection="0"/>
    <xf numFmtId="0" fontId="27" fillId="0" borderId="0"/>
    <xf numFmtId="174" fontId="10" fillId="0" borderId="0" applyBorder="0" applyProtection="0"/>
    <xf numFmtId="174" fontId="10" fillId="0" borderId="0" applyBorder="0" applyProtection="0"/>
    <xf numFmtId="0" fontId="7" fillId="0" borderId="0"/>
    <xf numFmtId="0" fontId="28" fillId="0" borderId="0"/>
    <xf numFmtId="43" fontId="10" fillId="0" borderId="0" applyFont="0" applyFill="0" applyBorder="0" applyAlignment="0" applyProtection="0"/>
    <xf numFmtId="0" fontId="10" fillId="0" borderId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Border="0" applyProtection="0"/>
    <xf numFmtId="0" fontId="27" fillId="0" borderId="0"/>
    <xf numFmtId="174" fontId="10" fillId="0" borderId="0" applyBorder="0" applyProtection="0"/>
    <xf numFmtId="174" fontId="10" fillId="0" borderId="0" applyBorder="0" applyProtection="0"/>
    <xf numFmtId="0" fontId="6" fillId="0" borderId="0"/>
    <xf numFmtId="164" fontId="6" fillId="0" borderId="0" applyFont="0" applyFill="0" applyBorder="0" applyAlignment="0" applyProtection="0"/>
    <xf numFmtId="175" fontId="27" fillId="0" borderId="0" applyBorder="0" applyProtection="0"/>
    <xf numFmtId="0" fontId="10" fillId="0" borderId="0"/>
    <xf numFmtId="9" fontId="6" fillId="0" borderId="0" applyFont="0" applyFill="0" applyBorder="0" applyAlignment="0" applyProtection="0"/>
    <xf numFmtId="0" fontId="10" fillId="0" borderId="0"/>
    <xf numFmtId="168" fontId="10" fillId="0" borderId="0" applyBorder="0" applyProtection="0"/>
    <xf numFmtId="0" fontId="6" fillId="0" borderId="0"/>
    <xf numFmtId="43" fontId="5" fillId="0" borderId="0" applyFont="0" applyFill="0" applyBorder="0" applyAlignment="0" applyProtection="0"/>
    <xf numFmtId="0" fontId="31" fillId="3" borderId="0" applyNumberFormat="0" applyBorder="0" applyAlignment="0" applyProtection="0"/>
    <xf numFmtId="0" fontId="10" fillId="0" borderId="0"/>
    <xf numFmtId="39" fontId="32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4" fillId="0" borderId="0"/>
    <xf numFmtId="0" fontId="10" fillId="0" borderId="0"/>
    <xf numFmtId="0" fontId="5" fillId="0" borderId="0"/>
    <xf numFmtId="0" fontId="5" fillId="0" borderId="0"/>
    <xf numFmtId="39" fontId="32" fillId="0" borderId="0"/>
    <xf numFmtId="170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39" fontId="32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10" fillId="0" borderId="0" applyFont="0" applyFill="0" applyBorder="0" applyAlignment="0" applyProtection="0"/>
    <xf numFmtId="183" fontId="18" fillId="0" borderId="0"/>
    <xf numFmtId="0" fontId="10" fillId="0" borderId="0"/>
    <xf numFmtId="0" fontId="3" fillId="0" borderId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10" fillId="0" borderId="0"/>
    <xf numFmtId="171" fontId="10" fillId="0" borderId="0" applyFont="0" applyFill="0" applyBorder="0" applyAlignment="0" applyProtection="0"/>
    <xf numFmtId="0" fontId="35" fillId="0" borderId="0"/>
    <xf numFmtId="171" fontId="1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34" fillId="0" borderId="0"/>
    <xf numFmtId="186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39" fontId="32" fillId="0" borderId="0"/>
    <xf numFmtId="6" fontId="10" fillId="0" borderId="0" applyFont="0" applyFill="0" applyBorder="0" applyAlignment="0" applyProtection="0"/>
    <xf numFmtId="0" fontId="10" fillId="0" borderId="0"/>
    <xf numFmtId="187" fontId="49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4" fillId="0" borderId="0"/>
    <xf numFmtId="0" fontId="10" fillId="0" borderId="0"/>
    <xf numFmtId="171" fontId="10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2" fillId="0" borderId="0" xfId="128"/>
    <xf numFmtId="164" fontId="10" fillId="0" borderId="0" xfId="148" applyFont="1" applyFill="1" applyBorder="1" applyAlignment="1">
      <alignment vertical="top"/>
    </xf>
    <xf numFmtId="4" fontId="10" fillId="0" borderId="0" xfId="148" applyNumberFormat="1" applyFont="1" applyFill="1" applyBorder="1" applyAlignment="1">
      <alignment horizontal="center" vertical="top"/>
    </xf>
    <xf numFmtId="164" fontId="10" fillId="0" borderId="0" xfId="148" applyFont="1" applyFill="1" applyBorder="1" applyAlignment="1">
      <alignment horizontal="center" vertical="top"/>
    </xf>
    <xf numFmtId="0" fontId="10" fillId="0" borderId="0" xfId="87" applyAlignment="1">
      <alignment vertical="top"/>
    </xf>
    <xf numFmtId="0" fontId="10" fillId="0" borderId="4" xfId="63" applyFont="1" applyBorder="1" applyAlignment="1">
      <alignment vertical="top" wrapText="1"/>
    </xf>
    <xf numFmtId="4" fontId="30" fillId="0" borderId="4" xfId="31" applyNumberFormat="1" applyFont="1" applyFill="1" applyBorder="1" applyAlignment="1">
      <alignment vertical="top" wrapText="1"/>
    </xf>
    <xf numFmtId="4" fontId="30" fillId="0" borderId="4" xfId="31" applyNumberFormat="1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right" vertical="center" wrapText="1"/>
    </xf>
    <xf numFmtId="4" fontId="10" fillId="0" borderId="0" xfId="31" applyNumberFormat="1" applyFont="1" applyFill="1" applyAlignment="1">
      <alignment vertical="top" wrapText="1"/>
    </xf>
    <xf numFmtId="4" fontId="10" fillId="0" borderId="0" xfId="31" applyNumberFormat="1" applyFont="1" applyFill="1" applyAlignment="1">
      <alignment horizontal="center" vertical="top" wrapText="1"/>
    </xf>
    <xf numFmtId="4" fontId="10" fillId="0" borderId="0" xfId="33" applyNumberFormat="1" applyFont="1" applyFill="1" applyAlignment="1">
      <alignment horizontal="right" vertical="top" wrapText="1"/>
    </xf>
    <xf numFmtId="0" fontId="10" fillId="0" borderId="0" xfId="63" applyFont="1" applyAlignment="1">
      <alignment horizontal="right" vertical="top" wrapText="1"/>
    </xf>
    <xf numFmtId="0" fontId="10" fillId="0" borderId="0" xfId="63" applyFont="1" applyAlignment="1">
      <alignment vertical="top" wrapText="1"/>
    </xf>
    <xf numFmtId="0" fontId="19" fillId="0" borderId="0" xfId="0" quotePrefix="1" applyFont="1" applyAlignment="1">
      <alignment vertical="center"/>
    </xf>
    <xf numFmtId="4" fontId="40" fillId="4" borderId="2" xfId="31" applyNumberFormat="1" applyFont="1" applyFill="1" applyBorder="1" applyAlignment="1">
      <alignment horizontal="center" vertical="center"/>
    </xf>
    <xf numFmtId="164" fontId="19" fillId="0" borderId="0" xfId="148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vertical="center"/>
    </xf>
    <xf numFmtId="171" fontId="10" fillId="5" borderId="5" xfId="133" applyFont="1" applyFill="1" applyBorder="1" applyAlignment="1" applyProtection="1">
      <alignment horizontal="right" vertical="center" wrapText="1"/>
      <protection locked="0"/>
    </xf>
    <xf numFmtId="184" fontId="10" fillId="0" borderId="4" xfId="0" applyNumberFormat="1" applyFont="1" applyBorder="1" applyAlignment="1">
      <alignment vertical="center"/>
    </xf>
    <xf numFmtId="0" fontId="30" fillId="4" borderId="2" xfId="0" applyFont="1" applyFill="1" applyBorder="1" applyAlignment="1" applyProtection="1">
      <alignment horizontal="right" vertical="center"/>
      <protection locked="0"/>
    </xf>
    <xf numFmtId="10" fontId="30" fillId="4" borderId="2" xfId="0" applyNumberFormat="1" applyFont="1" applyFill="1" applyBorder="1" applyAlignment="1" applyProtection="1">
      <alignment vertical="center"/>
      <protection locked="0"/>
    </xf>
    <xf numFmtId="0" fontId="19" fillId="4" borderId="2" xfId="156" applyFont="1" applyFill="1" applyBorder="1" applyAlignment="1">
      <alignment horizontal="center" vertical="center"/>
    </xf>
    <xf numFmtId="176" fontId="19" fillId="4" borderId="2" xfId="153" applyNumberFormat="1" applyFont="1" applyFill="1" applyBorder="1" applyAlignment="1">
      <alignment horizontal="right" vertical="center" wrapText="1"/>
    </xf>
    <xf numFmtId="43" fontId="10" fillId="0" borderId="4" xfId="124" applyFont="1" applyFill="1" applyBorder="1" applyAlignment="1">
      <alignment vertical="center"/>
    </xf>
    <xf numFmtId="0" fontId="19" fillId="4" borderId="2" xfId="0" applyFont="1" applyFill="1" applyBorder="1" applyAlignment="1">
      <alignment horizontal="right" vertical="center" wrapText="1"/>
    </xf>
    <xf numFmtId="4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4" fontId="10" fillId="0" borderId="5" xfId="95" applyNumberFormat="1" applyFont="1" applyFill="1" applyBorder="1" applyAlignment="1">
      <alignment vertical="center"/>
    </xf>
    <xf numFmtId="4" fontId="10" fillId="0" borderId="5" xfId="95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5" xfId="95" applyNumberFormat="1" applyFont="1" applyFill="1" applyBorder="1" applyAlignment="1" applyProtection="1">
      <alignment horizontal="right" vertical="center"/>
      <protection locked="0"/>
    </xf>
    <xf numFmtId="4" fontId="25" fillId="0" borderId="5" xfId="95" applyNumberFormat="1" applyFont="1" applyFill="1" applyBorder="1" applyAlignment="1" applyProtection="1">
      <alignment horizontal="right" vertical="center"/>
      <protection locked="0"/>
    </xf>
    <xf numFmtId="4" fontId="25" fillId="0" borderId="5" xfId="95" applyNumberFormat="1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4" fontId="10" fillId="0" borderId="5" xfId="95" applyNumberFormat="1" applyFont="1" applyFill="1" applyBorder="1" applyAlignment="1">
      <alignment vertical="center" wrapText="1"/>
    </xf>
    <xf numFmtId="4" fontId="10" fillId="0" borderId="5" xfId="95" applyNumberFormat="1" applyFont="1" applyFill="1" applyBorder="1" applyAlignment="1" applyProtection="1">
      <alignment horizontal="right" vertical="center" wrapText="1"/>
      <protection locked="0"/>
    </xf>
    <xf numFmtId="181" fontId="10" fillId="0" borderId="5" xfId="0" applyNumberFormat="1" applyFont="1" applyBorder="1" applyAlignment="1">
      <alignment vertical="center" wrapText="1"/>
    </xf>
    <xf numFmtId="4" fontId="10" fillId="0" borderId="5" xfId="34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 applyProtection="1">
      <alignment vertical="center"/>
      <protection locked="0"/>
    </xf>
    <xf numFmtId="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 applyProtection="1">
      <alignment horizontal="right" vertical="center"/>
      <protection locked="0"/>
    </xf>
    <xf numFmtId="176" fontId="10" fillId="0" borderId="5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 applyProtection="1">
      <alignment horizontal="right" vertical="center" wrapText="1"/>
      <protection locked="0"/>
    </xf>
    <xf numFmtId="4" fontId="10" fillId="0" borderId="5" xfId="26" applyNumberFormat="1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right" vertical="center"/>
      <protection locked="0"/>
    </xf>
    <xf numFmtId="0" fontId="25" fillId="0" borderId="5" xfId="0" applyFont="1" applyBorder="1" applyAlignment="1">
      <alignment vertical="center"/>
    </xf>
    <xf numFmtId="39" fontId="25" fillId="0" borderId="5" xfId="149" applyFont="1" applyBorder="1" applyAlignment="1">
      <alignment vertical="center"/>
    </xf>
    <xf numFmtId="176" fontId="25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Alignment="1">
      <alignment vertical="center"/>
    </xf>
    <xf numFmtId="4" fontId="10" fillId="0" borderId="5" xfId="34" applyNumberFormat="1" applyFont="1" applyFill="1" applyBorder="1" applyAlignment="1" applyProtection="1">
      <alignment vertical="center"/>
      <protection locked="0"/>
    </xf>
    <xf numFmtId="0" fontId="19" fillId="4" borderId="5" xfId="0" applyFont="1" applyFill="1" applyBorder="1" applyAlignment="1">
      <alignment horizontal="center" vertical="center" wrapText="1"/>
    </xf>
    <xf numFmtId="176" fontId="25" fillId="4" borderId="5" xfId="0" applyNumberFormat="1" applyFont="1" applyFill="1" applyBorder="1" applyAlignment="1">
      <alignment vertical="center"/>
    </xf>
    <xf numFmtId="176" fontId="25" fillId="4" borderId="5" xfId="0" applyNumberFormat="1" applyFont="1" applyFill="1" applyBorder="1" applyAlignment="1">
      <alignment horizontal="center" vertical="center"/>
    </xf>
    <xf numFmtId="176" fontId="25" fillId="4" borderId="5" xfId="0" applyNumberFormat="1" applyFont="1" applyFill="1" applyBorder="1" applyAlignment="1" applyProtection="1">
      <alignment vertical="center"/>
      <protection locked="0"/>
    </xf>
    <xf numFmtId="176" fontId="10" fillId="0" borderId="5" xfId="0" applyNumberFormat="1" applyFont="1" applyBorder="1" applyAlignment="1">
      <alignment horizontal="center" vertical="center"/>
    </xf>
    <xf numFmtId="0" fontId="10" fillId="0" borderId="5" xfId="32" applyBorder="1" applyAlignment="1" applyProtection="1">
      <alignment vertical="center"/>
      <protection locked="0"/>
    </xf>
    <xf numFmtId="176" fontId="10" fillId="0" borderId="5" xfId="0" applyNumberFormat="1" applyFont="1" applyBorder="1" applyAlignment="1">
      <alignment vertical="center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176" fontId="24" fillId="0" borderId="5" xfId="0" applyNumberFormat="1" applyFont="1" applyBorder="1" applyAlignment="1">
      <alignment vertical="center"/>
    </xf>
    <xf numFmtId="176" fontId="24" fillId="0" borderId="5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 applyProtection="1">
      <alignment vertical="center"/>
      <protection locked="0"/>
    </xf>
    <xf numFmtId="0" fontId="40" fillId="0" borderId="5" xfId="0" applyFont="1" applyBorder="1" applyAlignment="1">
      <alignment vertical="center"/>
    </xf>
    <xf numFmtId="2" fontId="24" fillId="0" borderId="5" xfId="0" applyNumberFormat="1" applyFont="1" applyBorder="1" applyAlignment="1">
      <alignment vertical="center" wrapText="1"/>
    </xf>
    <xf numFmtId="176" fontId="24" fillId="0" borderId="5" xfId="0" applyNumberFormat="1" applyFont="1" applyBorder="1" applyAlignment="1">
      <alignment vertical="center" wrapText="1"/>
    </xf>
    <xf numFmtId="176" fontId="10" fillId="0" borderId="5" xfId="0" applyNumberFormat="1" applyFont="1" applyBorder="1" applyAlignment="1">
      <alignment vertical="center" wrapText="1"/>
    </xf>
    <xf numFmtId="4" fontId="10" fillId="0" borderId="5" xfId="0" applyNumberFormat="1" applyFont="1" applyBorder="1" applyAlignment="1" applyProtection="1">
      <alignment vertical="center" wrapText="1"/>
      <protection locked="0"/>
    </xf>
    <xf numFmtId="4" fontId="44" fillId="0" borderId="5" xfId="0" applyNumberFormat="1" applyFont="1" applyBorder="1" applyAlignment="1" applyProtection="1">
      <alignment vertical="center"/>
      <protection locked="0"/>
    </xf>
    <xf numFmtId="4" fontId="10" fillId="0" borderId="5" xfId="94" applyNumberFormat="1" applyFont="1" applyFill="1" applyBorder="1" applyAlignment="1">
      <alignment vertical="center"/>
    </xf>
    <xf numFmtId="4" fontId="10" fillId="0" borderId="5" xfId="94" applyNumberFormat="1" applyFont="1" applyFill="1" applyBorder="1" applyAlignment="1" applyProtection="1">
      <alignment vertical="center"/>
      <protection locked="0"/>
    </xf>
    <xf numFmtId="176" fontId="30" fillId="0" borderId="5" xfId="0" applyNumberFormat="1" applyFont="1" applyBorder="1" applyAlignment="1">
      <alignment vertical="center"/>
    </xf>
    <xf numFmtId="176" fontId="30" fillId="0" borderId="5" xfId="0" applyNumberFormat="1" applyFont="1" applyBorder="1" applyAlignment="1">
      <alignment horizontal="center" vertical="center"/>
    </xf>
    <xf numFmtId="4" fontId="30" fillId="0" borderId="5" xfId="0" applyNumberFormat="1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vertical="center" wrapText="1"/>
    </xf>
    <xf numFmtId="176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 applyProtection="1">
      <alignment vertical="center" wrapText="1"/>
      <protection locked="0"/>
    </xf>
    <xf numFmtId="164" fontId="10" fillId="0" borderId="5" xfId="94" applyFont="1" applyFill="1" applyBorder="1" applyAlignment="1">
      <alignment vertical="center"/>
    </xf>
    <xf numFmtId="164" fontId="10" fillId="0" borderId="5" xfId="94" applyFont="1" applyFill="1" applyBorder="1" applyAlignment="1" applyProtection="1">
      <alignment vertical="center"/>
      <protection locked="0"/>
    </xf>
    <xf numFmtId="4" fontId="10" fillId="0" borderId="5" xfId="0" applyNumberFormat="1" applyFont="1" applyBorder="1" applyAlignment="1">
      <alignment vertical="center" wrapText="1"/>
    </xf>
    <xf numFmtId="0" fontId="47" fillId="0" borderId="5" xfId="0" applyFont="1" applyBorder="1" applyAlignment="1">
      <alignment vertical="center"/>
    </xf>
    <xf numFmtId="0" fontId="48" fillId="0" borderId="5" xfId="151" applyFont="1" applyBorder="1" applyAlignment="1">
      <alignment vertical="center"/>
    </xf>
    <xf numFmtId="0" fontId="48" fillId="0" borderId="5" xfId="151" applyFont="1" applyBorder="1" applyAlignment="1" applyProtection="1">
      <alignment vertical="center"/>
      <protection locked="0"/>
    </xf>
    <xf numFmtId="4" fontId="24" fillId="0" borderId="5" xfId="0" applyNumberFormat="1" applyFont="1" applyBorder="1" applyAlignment="1">
      <alignment vertical="center"/>
    </xf>
    <xf numFmtId="180" fontId="24" fillId="0" borderId="5" xfId="0" applyNumberFormat="1" applyFont="1" applyBorder="1" applyAlignment="1">
      <alignment horizontal="center" vertical="center"/>
    </xf>
    <xf numFmtId="0" fontId="0" fillId="0" borderId="5" xfId="152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vertical="center" wrapText="1"/>
    </xf>
    <xf numFmtId="39" fontId="15" fillId="0" borderId="5" xfId="152" applyNumberFormat="1" applyFont="1" applyBorder="1" applyAlignment="1" applyProtection="1">
      <alignment vertical="center" wrapText="1"/>
      <protection locked="0"/>
    </xf>
    <xf numFmtId="180" fontId="24" fillId="0" borderId="5" xfId="0" applyNumberFormat="1" applyFont="1" applyBorder="1" applyAlignment="1">
      <alignment horizontal="center" vertical="center" wrapText="1"/>
    </xf>
    <xf numFmtId="0" fontId="10" fillId="0" borderId="5" xfId="152" applyNumberFormat="1" applyFont="1" applyBorder="1" applyAlignment="1">
      <alignment horizontal="center" vertical="center" wrapText="1"/>
    </xf>
    <xf numFmtId="39" fontId="10" fillId="0" borderId="5" xfId="152" applyNumberFormat="1" applyFont="1" applyBorder="1" applyAlignment="1" applyProtection="1">
      <alignment vertical="center" wrapText="1"/>
      <protection locked="0"/>
    </xf>
    <xf numFmtId="39" fontId="10" fillId="0" borderId="5" xfId="152" applyNumberFormat="1" applyFont="1" applyBorder="1" applyAlignment="1" applyProtection="1">
      <alignment vertical="center"/>
      <protection locked="0"/>
    </xf>
    <xf numFmtId="0" fontId="19" fillId="4" borderId="5" xfId="0" applyFont="1" applyFill="1" applyBorder="1" applyAlignment="1">
      <alignment vertical="center"/>
    </xf>
    <xf numFmtId="0" fontId="19" fillId="4" borderId="5" xfId="0" applyFont="1" applyFill="1" applyBorder="1" applyAlignment="1" applyProtection="1">
      <alignment vertical="center"/>
      <protection locked="0"/>
    </xf>
    <xf numFmtId="0" fontId="40" fillId="0" borderId="5" xfId="0" applyFont="1" applyBorder="1" applyAlignment="1">
      <alignment horizontal="center" vertical="center"/>
    </xf>
    <xf numFmtId="0" fontId="25" fillId="0" borderId="5" xfId="0" applyFont="1" applyBorder="1" applyAlignment="1" applyProtection="1">
      <alignment vertical="center"/>
      <protection locked="0"/>
    </xf>
    <xf numFmtId="4" fontId="10" fillId="0" borderId="5" xfId="0" applyNumberFormat="1" applyFont="1" applyBorder="1" applyAlignment="1">
      <alignment horizontal="right" vertical="center"/>
    </xf>
    <xf numFmtId="39" fontId="10" fillId="0" borderId="5" xfId="0" applyNumberFormat="1" applyFont="1" applyBorder="1" applyAlignment="1">
      <alignment horizontal="center" vertical="center"/>
    </xf>
    <xf numFmtId="2" fontId="10" fillId="0" borderId="5" xfId="124" applyNumberFormat="1" applyFont="1" applyFill="1" applyBorder="1" applyAlignment="1">
      <alignment horizontal="center" vertical="center"/>
    </xf>
    <xf numFmtId="4" fontId="25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33" applyNumberFormat="1" applyFont="1" applyFill="1" applyBorder="1" applyAlignment="1">
      <alignment horizontal="right" vertical="center" wrapText="1"/>
    </xf>
    <xf numFmtId="4" fontId="25" fillId="0" borderId="5" xfId="0" applyNumberFormat="1" applyFont="1" applyBorder="1" applyAlignment="1" applyProtection="1">
      <alignment vertical="center"/>
      <protection locked="0"/>
    </xf>
    <xf numFmtId="0" fontId="40" fillId="4" borderId="5" xfId="0" applyFont="1" applyFill="1" applyBorder="1" applyAlignment="1">
      <alignment horizontal="center" vertical="center"/>
    </xf>
    <xf numFmtId="176" fontId="24" fillId="4" borderId="5" xfId="0" applyNumberFormat="1" applyFont="1" applyFill="1" applyBorder="1" applyAlignment="1">
      <alignment vertical="center"/>
    </xf>
    <xf numFmtId="176" fontId="24" fillId="4" borderId="5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 applyProtection="1">
      <alignment vertical="center"/>
      <protection locked="0"/>
    </xf>
    <xf numFmtId="4" fontId="30" fillId="0" borderId="5" xfId="31" applyNumberFormat="1" applyFont="1" applyFill="1" applyBorder="1" applyAlignment="1">
      <alignment vertical="center" wrapText="1"/>
    </xf>
    <xf numFmtId="4" fontId="30" fillId="0" borderId="5" xfId="31" applyNumberFormat="1" applyFont="1" applyFill="1" applyBorder="1" applyAlignment="1">
      <alignment horizontal="center" vertical="center" wrapText="1"/>
    </xf>
    <xf numFmtId="4" fontId="30" fillId="0" borderId="5" xfId="31" applyNumberFormat="1" applyFont="1" applyFill="1" applyBorder="1" applyAlignment="1" applyProtection="1">
      <alignment vertical="center" wrapText="1"/>
      <protection locked="0"/>
    </xf>
    <xf numFmtId="0" fontId="40" fillId="0" borderId="5" xfId="0" applyFont="1" applyBorder="1" applyAlignment="1">
      <alignment vertical="center" wrapText="1"/>
    </xf>
    <xf numFmtId="181" fontId="24" fillId="0" borderId="5" xfId="0" applyNumberFormat="1" applyFont="1" applyBorder="1" applyAlignment="1">
      <alignment vertical="center" wrapText="1"/>
    </xf>
    <xf numFmtId="4" fontId="25" fillId="0" borderId="5" xfId="95" applyNumberFormat="1" applyFont="1" applyFill="1" applyBorder="1" applyAlignment="1">
      <alignment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52" fillId="0" borderId="5" xfId="0" applyFont="1" applyBorder="1" applyAlignment="1">
      <alignment vertical="center" wrapText="1"/>
    </xf>
    <xf numFmtId="176" fontId="19" fillId="0" borderId="5" xfId="0" applyNumberFormat="1" applyFont="1" applyBorder="1" applyAlignment="1">
      <alignment horizontal="right" vertical="center"/>
    </xf>
    <xf numFmtId="176" fontId="19" fillId="0" borderId="5" xfId="0" applyNumberFormat="1" applyFont="1" applyBorder="1" applyAlignment="1">
      <alignment horizontal="center" vertical="center"/>
    </xf>
    <xf numFmtId="176" fontId="19" fillId="0" borderId="5" xfId="0" applyNumberFormat="1" applyFont="1" applyBorder="1" applyAlignment="1" applyProtection="1">
      <alignment horizontal="right" vertical="center"/>
      <protection locked="0"/>
    </xf>
    <xf numFmtId="176" fontId="10" fillId="0" borderId="5" xfId="153" applyNumberFormat="1" applyBorder="1" applyAlignment="1">
      <alignment vertical="center"/>
    </xf>
    <xf numFmtId="176" fontId="15" fillId="0" borderId="5" xfId="153" applyNumberFormat="1" applyFont="1" applyBorder="1" applyAlignment="1">
      <alignment vertical="center"/>
    </xf>
    <xf numFmtId="176" fontId="15" fillId="0" borderId="5" xfId="153" applyNumberFormat="1" applyFont="1" applyBorder="1" applyAlignment="1" applyProtection="1">
      <alignment vertical="center"/>
      <protection locked="0"/>
    </xf>
    <xf numFmtId="176" fontId="10" fillId="0" borderId="5" xfId="153" applyNumberFormat="1" applyBorder="1" applyAlignment="1">
      <alignment horizontal="center" vertical="center"/>
    </xf>
    <xf numFmtId="39" fontId="10" fillId="0" borderId="5" xfId="149" applyFont="1" applyBorder="1" applyAlignment="1">
      <alignment vertical="center"/>
    </xf>
    <xf numFmtId="4" fontId="24" fillId="0" borderId="5" xfId="0" applyNumberFormat="1" applyFont="1" applyBorder="1" applyAlignment="1">
      <alignment horizontal="center" vertical="center"/>
    </xf>
    <xf numFmtId="4" fontId="19" fillId="0" borderId="5" xfId="33" applyNumberFormat="1" applyFont="1" applyFill="1" applyBorder="1" applyAlignment="1" applyProtection="1">
      <alignment horizontal="right" vertical="center" wrapText="1"/>
    </xf>
    <xf numFmtId="4" fontId="19" fillId="0" borderId="5" xfId="0" applyNumberFormat="1" applyFont="1" applyBorder="1" applyAlignment="1">
      <alignment horizontal="center" vertical="center"/>
    </xf>
    <xf numFmtId="4" fontId="19" fillId="0" borderId="5" xfId="33" applyNumberFormat="1" applyFont="1" applyFill="1" applyBorder="1" applyAlignment="1" applyProtection="1">
      <alignment horizontal="right" vertical="center" wrapText="1"/>
      <protection locked="0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 applyProtection="1">
      <alignment vertical="center" wrapText="1"/>
      <protection locked="0"/>
    </xf>
    <xf numFmtId="43" fontId="10" fillId="0" borderId="5" xfId="26" applyFont="1" applyFill="1" applyBorder="1" applyAlignment="1" applyProtection="1">
      <alignment horizontal="right" vertical="center"/>
      <protection locked="0"/>
    </xf>
    <xf numFmtId="4" fontId="10" fillId="0" borderId="5" xfId="87" applyNumberFormat="1" applyBorder="1" applyAlignment="1">
      <alignment horizontal="center" vertical="center"/>
    </xf>
    <xf numFmtId="4" fontId="10" fillId="4" borderId="5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vertical="center"/>
    </xf>
    <xf numFmtId="10" fontId="10" fillId="0" borderId="5" xfId="138" applyNumberFormat="1" applyFont="1" applyFill="1" applyBorder="1" applyAlignment="1">
      <alignment vertical="center"/>
    </xf>
    <xf numFmtId="10" fontId="10" fillId="0" borderId="5" xfId="0" applyNumberFormat="1" applyFont="1" applyBorder="1" applyAlignment="1">
      <alignment vertical="center"/>
    </xf>
    <xf numFmtId="43" fontId="10" fillId="0" borderId="5" xfId="154" applyFont="1" applyFill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10" fontId="24" fillId="0" borderId="5" xfId="0" applyNumberFormat="1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43" fontId="10" fillId="0" borderId="5" xfId="154" applyFont="1" applyFill="1" applyBorder="1" applyAlignment="1">
      <alignment horizontal="right" vertical="center"/>
    </xf>
    <xf numFmtId="39" fontId="24" fillId="0" borderId="5" xfId="0" applyNumberFormat="1" applyFont="1" applyBorder="1" applyAlignment="1" applyProtection="1">
      <alignment horizontal="right" vertical="center"/>
      <protection locked="0"/>
    </xf>
    <xf numFmtId="10" fontId="15" fillId="0" borderId="5" xfId="155" applyNumberFormat="1" applyFont="1" applyFill="1" applyBorder="1" applyAlignment="1">
      <alignment horizontal="right" vertical="center"/>
    </xf>
    <xf numFmtId="176" fontId="15" fillId="0" borderId="5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180" fontId="40" fillId="4" borderId="1" xfId="63" applyNumberFormat="1" applyFont="1" applyFill="1" applyBorder="1" applyAlignment="1">
      <alignment horizontal="center" vertical="center"/>
    </xf>
    <xf numFmtId="4" fontId="40" fillId="4" borderId="3" xfId="33" applyNumberFormat="1" applyFont="1" applyFill="1" applyBorder="1" applyAlignment="1">
      <alignment horizontal="center" vertical="center" wrapText="1"/>
    </xf>
    <xf numFmtId="180" fontId="30" fillId="0" borderId="8" xfId="63" applyNumberFormat="1" applyFont="1" applyBorder="1" applyAlignment="1">
      <alignment horizontal="right" vertical="top" wrapText="1"/>
    </xf>
    <xf numFmtId="4" fontId="30" fillId="0" borderId="9" xfId="33" applyNumberFormat="1" applyFont="1" applyFill="1" applyBorder="1" applyAlignment="1">
      <alignment horizontal="right" vertical="top" wrapText="1"/>
    </xf>
    <xf numFmtId="0" fontId="19" fillId="0" borderId="6" xfId="0" applyFont="1" applyBorder="1" applyAlignment="1">
      <alignment horizontal="center" vertical="center" wrapText="1"/>
    </xf>
    <xf numFmtId="4" fontId="19" fillId="0" borderId="7" xfId="95" applyNumberFormat="1" applyFont="1" applyFill="1" applyBorder="1" applyAlignment="1">
      <alignment vertical="center"/>
    </xf>
    <xf numFmtId="0" fontId="19" fillId="0" borderId="6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/>
    </xf>
    <xf numFmtId="4" fontId="10" fillId="0" borderId="7" xfId="95" applyNumberFormat="1" applyFont="1" applyFill="1" applyBorder="1" applyAlignment="1">
      <alignment vertical="center"/>
    </xf>
    <xf numFmtId="4" fontId="29" fillId="0" borderId="7" xfId="95" applyNumberFormat="1" applyFont="1" applyFill="1" applyBorder="1" applyAlignment="1">
      <alignment vertical="center"/>
    </xf>
    <xf numFmtId="37" fontId="19" fillId="0" borderId="6" xfId="0" applyNumberFormat="1" applyFont="1" applyBorder="1" applyAlignment="1">
      <alignment horizontal="right" vertical="center"/>
    </xf>
    <xf numFmtId="4" fontId="25" fillId="0" borderId="7" xfId="95" applyNumberFormat="1" applyFont="1" applyFill="1" applyBorder="1" applyAlignment="1">
      <alignment vertical="center"/>
    </xf>
    <xf numFmtId="177" fontId="10" fillId="0" borderId="6" xfId="93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 wrapText="1"/>
    </xf>
    <xf numFmtId="177" fontId="10" fillId="0" borderId="6" xfId="93" applyNumberFormat="1" applyFont="1" applyBorder="1" applyAlignment="1">
      <alignment horizontal="right" vertical="center" wrapText="1"/>
    </xf>
    <xf numFmtId="4" fontId="10" fillId="0" borderId="7" xfId="95" applyNumberFormat="1" applyFont="1" applyFill="1" applyBorder="1" applyAlignment="1">
      <alignment vertical="center" wrapText="1"/>
    </xf>
    <xf numFmtId="176" fontId="10" fillId="0" borderId="7" xfId="33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/>
    </xf>
    <xf numFmtId="2" fontId="10" fillId="0" borderId="6" xfId="0" applyNumberFormat="1" applyFont="1" applyBorder="1" applyAlignment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 wrapText="1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37" fontId="10" fillId="0" borderId="6" xfId="0" applyNumberFormat="1" applyFont="1" applyBorder="1" applyAlignment="1">
      <alignment horizontal="right" vertical="center" wrapText="1"/>
    </xf>
    <xf numFmtId="176" fontId="25" fillId="0" borderId="7" xfId="95" applyNumberFormat="1" applyFont="1" applyFill="1" applyBorder="1" applyAlignment="1">
      <alignment vertical="center"/>
    </xf>
    <xf numFmtId="37" fontId="19" fillId="0" borderId="6" xfId="0" applyNumberFormat="1" applyFont="1" applyBorder="1" applyAlignment="1">
      <alignment horizontal="right" vertical="center" wrapText="1"/>
    </xf>
    <xf numFmtId="4" fontId="10" fillId="0" borderId="7" xfId="150" applyNumberFormat="1" applyFont="1" applyFill="1" applyBorder="1" applyAlignment="1">
      <alignment vertical="center" wrapText="1"/>
    </xf>
    <xf numFmtId="0" fontId="25" fillId="4" borderId="6" xfId="0" applyFont="1" applyFill="1" applyBorder="1" applyAlignment="1">
      <alignment horizontal="right" vertical="center"/>
    </xf>
    <xf numFmtId="176" fontId="19" fillId="4" borderId="7" xfId="0" applyNumberFormat="1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 wrapText="1"/>
    </xf>
    <xf numFmtId="176" fontId="0" fillId="0" borderId="7" xfId="94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32" applyBorder="1" applyAlignment="1">
      <alignment vertical="center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vertical="center"/>
    </xf>
    <xf numFmtId="4" fontId="24" fillId="0" borderId="7" xfId="26" applyNumberFormat="1" applyFont="1" applyFill="1" applyBorder="1" applyAlignment="1">
      <alignment vertical="center" wrapText="1"/>
    </xf>
    <xf numFmtId="1" fontId="19" fillId="0" borderId="6" xfId="0" applyNumberFormat="1" applyFont="1" applyBorder="1" applyAlignment="1">
      <alignment vertical="center"/>
    </xf>
    <xf numFmtId="2" fontId="24" fillId="0" borderId="7" xfId="26" applyNumberFormat="1" applyFont="1" applyFill="1" applyBorder="1" applyAlignment="1">
      <alignment vertical="center" wrapText="1"/>
    </xf>
    <xf numFmtId="4" fontId="10" fillId="0" borderId="7" xfId="26" applyNumberFormat="1" applyFont="1" applyFill="1" applyBorder="1" applyAlignment="1">
      <alignment vertical="center" wrapText="1"/>
    </xf>
    <xf numFmtId="2" fontId="10" fillId="0" borderId="6" xfId="0" applyNumberFormat="1" applyFont="1" applyBorder="1" applyAlignment="1">
      <alignment horizontal="right" vertical="center" wrapText="1"/>
    </xf>
    <xf numFmtId="1" fontId="19" fillId="0" borderId="6" xfId="0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4" fontId="10" fillId="0" borderId="7" xfId="30" applyNumberFormat="1" applyFont="1" applyFill="1" applyBorder="1" applyAlignment="1">
      <alignment vertical="center"/>
    </xf>
    <xf numFmtId="2" fontId="10" fillId="0" borderId="6" xfId="0" applyNumberFormat="1" applyFont="1" applyBorder="1" applyAlignment="1">
      <alignment vertical="center"/>
    </xf>
    <xf numFmtId="2" fontId="10" fillId="0" borderId="6" xfId="0" applyNumberFormat="1" applyFont="1" applyBorder="1" applyAlignment="1">
      <alignment vertical="center" wrapText="1"/>
    </xf>
    <xf numFmtId="2" fontId="19" fillId="0" borderId="6" xfId="0" applyNumberFormat="1" applyFont="1" applyBorder="1" applyAlignment="1">
      <alignment vertical="center"/>
    </xf>
    <xf numFmtId="4" fontId="10" fillId="0" borderId="7" xfId="81" applyNumberFormat="1" applyBorder="1" applyAlignment="1">
      <alignment vertical="center"/>
    </xf>
    <xf numFmtId="0" fontId="10" fillId="0" borderId="6" xfId="94" applyNumberFormat="1" applyFont="1" applyFill="1" applyBorder="1" applyAlignment="1">
      <alignment horizontal="right" vertical="center" wrapText="1"/>
    </xf>
    <xf numFmtId="4" fontId="10" fillId="0" borderId="7" xfId="0" applyNumberFormat="1" applyFont="1" applyBorder="1" applyAlignment="1">
      <alignment vertical="center" wrapText="1"/>
    </xf>
    <xf numFmtId="0" fontId="46" fillId="0" borderId="6" xfId="151" applyFont="1" applyBorder="1" applyAlignment="1">
      <alignment horizontal="right" vertical="center"/>
    </xf>
    <xf numFmtId="0" fontId="48" fillId="0" borderId="7" xfId="151" applyFont="1" applyBorder="1" applyAlignment="1">
      <alignment vertical="center"/>
    </xf>
    <xf numFmtId="177" fontId="19" fillId="0" borderId="6" xfId="0" applyNumberFormat="1" applyFont="1" applyBorder="1" applyAlignment="1">
      <alignment horizontal="right" vertical="center"/>
    </xf>
    <xf numFmtId="4" fontId="10" fillId="0" borderId="7" xfId="136" applyNumberFormat="1" applyFont="1" applyFill="1" applyBorder="1" applyAlignment="1" applyProtection="1">
      <alignment vertical="center"/>
    </xf>
    <xf numFmtId="4" fontId="10" fillId="0" borderId="7" xfId="136" applyNumberFormat="1" applyFont="1" applyFill="1" applyBorder="1" applyAlignment="1" applyProtection="1">
      <alignment vertical="center" wrapText="1"/>
    </xf>
    <xf numFmtId="40" fontId="10" fillId="0" borderId="7" xfId="152" applyNumberFormat="1" applyFont="1" applyBorder="1" applyAlignment="1">
      <alignment horizontal="right" vertical="center" wrapText="1"/>
    </xf>
    <xf numFmtId="0" fontId="19" fillId="4" borderId="6" xfId="0" applyFont="1" applyFill="1" applyBorder="1" applyAlignment="1">
      <alignment vertical="center"/>
    </xf>
    <xf numFmtId="4" fontId="19" fillId="4" borderId="7" xfId="0" applyNumberFormat="1" applyFont="1" applyFill="1" applyBorder="1" applyAlignment="1">
      <alignment vertical="center"/>
    </xf>
    <xf numFmtId="1" fontId="10" fillId="0" borderId="6" xfId="0" applyNumberFormat="1" applyFont="1" applyBorder="1" applyAlignment="1">
      <alignment vertical="center"/>
    </xf>
    <xf numFmtId="176" fontId="30" fillId="0" borderId="7" xfId="0" applyNumberFormat="1" applyFont="1" applyBorder="1" applyAlignment="1">
      <alignment vertical="center"/>
    </xf>
    <xf numFmtId="185" fontId="19" fillId="0" borderId="6" xfId="0" applyNumberFormat="1" applyFont="1" applyBorder="1" applyAlignment="1">
      <alignment horizontal="center" vertical="center"/>
    </xf>
    <xf numFmtId="4" fontId="10" fillId="0" borderId="7" xfId="118" applyNumberFormat="1" applyFont="1" applyFill="1" applyBorder="1" applyAlignment="1">
      <alignment vertical="center"/>
    </xf>
    <xf numFmtId="185" fontId="19" fillId="0" borderId="6" xfId="0" applyNumberFormat="1" applyFont="1" applyBorder="1" applyAlignment="1">
      <alignment horizontal="right" vertical="center"/>
    </xf>
    <xf numFmtId="182" fontId="19" fillId="0" borderId="6" xfId="0" applyNumberFormat="1" applyFont="1" applyBorder="1" applyAlignment="1">
      <alignment horizontal="right" vertical="center"/>
    </xf>
    <xf numFmtId="4" fontId="10" fillId="0" borderId="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vertical="center"/>
    </xf>
    <xf numFmtId="1" fontId="10" fillId="4" borderId="6" xfId="0" applyNumberFormat="1" applyFont="1" applyFill="1" applyBorder="1" applyAlignment="1">
      <alignment vertical="center"/>
    </xf>
    <xf numFmtId="176" fontId="30" fillId="4" borderId="7" xfId="0" applyNumberFormat="1" applyFont="1" applyFill="1" applyBorder="1" applyAlignment="1">
      <alignment vertical="center"/>
    </xf>
    <xf numFmtId="180" fontId="19" fillId="0" borderId="6" xfId="63" applyNumberFormat="1" applyFont="1" applyBorder="1" applyAlignment="1">
      <alignment horizontal="right" vertical="center" wrapText="1"/>
    </xf>
    <xf numFmtId="4" fontId="30" fillId="0" borderId="7" xfId="33" applyNumberFormat="1" applyFont="1" applyFill="1" applyBorder="1" applyAlignment="1">
      <alignment horizontal="right" vertical="center" wrapText="1"/>
    </xf>
    <xf numFmtId="176" fontId="10" fillId="0" borderId="7" xfId="95" applyNumberFormat="1" applyFont="1" applyFill="1" applyBorder="1" applyAlignment="1">
      <alignment vertical="center"/>
    </xf>
    <xf numFmtId="4" fontId="10" fillId="0" borderId="7" xfId="153" applyNumberFormat="1" applyBorder="1" applyAlignment="1">
      <alignment vertical="center"/>
    </xf>
    <xf numFmtId="4" fontId="15" fillId="0" borderId="7" xfId="153" applyNumberFormat="1" applyFont="1" applyBorder="1" applyAlignment="1">
      <alignment vertical="center"/>
    </xf>
    <xf numFmtId="177" fontId="19" fillId="0" borderId="7" xfId="0" applyNumberFormat="1" applyFont="1" applyBorder="1" applyAlignment="1">
      <alignment horizontal="right" vertical="center"/>
    </xf>
    <xf numFmtId="178" fontId="19" fillId="0" borderId="6" xfId="30" applyNumberFormat="1" applyFont="1" applyFill="1" applyBorder="1" applyAlignment="1" applyProtection="1">
      <alignment horizontal="center" vertical="center"/>
    </xf>
    <xf numFmtId="176" fontId="10" fillId="0" borderId="7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176" fontId="10" fillId="0" borderId="7" xfId="87" applyNumberFormat="1" applyBorder="1" applyAlignment="1">
      <alignment vertical="center"/>
    </xf>
    <xf numFmtId="0" fontId="25" fillId="4" borderId="6" xfId="0" applyFont="1" applyFill="1" applyBorder="1" applyAlignment="1">
      <alignment horizontal="right" vertical="center" wrapText="1"/>
    </xf>
    <xf numFmtId="0" fontId="29" fillId="4" borderId="6" xfId="0" applyFont="1" applyFill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43" fontId="10" fillId="0" borderId="7" xfId="0" applyNumberFormat="1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39" fontId="10" fillId="0" borderId="7" xfId="0" applyNumberFormat="1" applyFont="1" applyBorder="1" applyAlignment="1">
      <alignment vertical="center" wrapText="1"/>
    </xf>
    <xf numFmtId="0" fontId="29" fillId="0" borderId="6" xfId="0" applyFont="1" applyBorder="1" applyAlignment="1">
      <alignment horizontal="center" vertical="center"/>
    </xf>
    <xf numFmtId="10" fontId="25" fillId="0" borderId="6" xfId="0" applyNumberFormat="1" applyFont="1" applyBorder="1" applyAlignment="1" applyProtection="1">
      <alignment vertical="center"/>
      <protection locked="0"/>
    </xf>
    <xf numFmtId="10" fontId="24" fillId="0" borderId="6" xfId="0" applyNumberFormat="1" applyFont="1" applyBorder="1" applyAlignment="1" applyProtection="1">
      <alignment vertical="center"/>
      <protection locked="0"/>
    </xf>
    <xf numFmtId="10" fontId="15" fillId="0" borderId="6" xfId="0" applyNumberFormat="1" applyFont="1" applyBorder="1" applyAlignment="1" applyProtection="1">
      <alignment vertical="center"/>
      <protection locked="0"/>
    </xf>
    <xf numFmtId="39" fontId="15" fillId="0" borderId="7" xfId="0" applyNumberFormat="1" applyFont="1" applyBorder="1" applyAlignment="1">
      <alignment vertical="center" wrapText="1"/>
    </xf>
    <xf numFmtId="0" fontId="19" fillId="0" borderId="8" xfId="0" applyFont="1" applyBorder="1" applyAlignment="1">
      <alignment horizontal="right" vertical="center" wrapText="1"/>
    </xf>
    <xf numFmtId="39" fontId="10" fillId="0" borderId="9" xfId="0" applyNumberFormat="1" applyFont="1" applyBorder="1" applyAlignment="1">
      <alignment vertical="center" wrapText="1"/>
    </xf>
    <xf numFmtId="1" fontId="19" fillId="4" borderId="1" xfId="96" applyNumberFormat="1" applyFont="1" applyFill="1" applyBorder="1" applyAlignment="1">
      <alignment horizontal="right" vertical="center"/>
    </xf>
    <xf numFmtId="176" fontId="19" fillId="4" borderId="3" xfId="153" applyNumberFormat="1" applyFont="1" applyFill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43" fontId="19" fillId="0" borderId="9" xfId="124" applyFont="1" applyFill="1" applyBorder="1" applyAlignment="1">
      <alignment vertical="center"/>
    </xf>
    <xf numFmtId="0" fontId="19" fillId="4" borderId="1" xfId="0" applyFont="1" applyFill="1" applyBorder="1" applyAlignment="1">
      <alignment horizontal="right" vertical="center" wrapText="1"/>
    </xf>
    <xf numFmtId="4" fontId="19" fillId="4" borderId="3" xfId="0" applyNumberFormat="1" applyFont="1" applyFill="1" applyBorder="1" applyAlignment="1">
      <alignment vertical="center" wrapText="1"/>
    </xf>
    <xf numFmtId="0" fontId="10" fillId="0" borderId="8" xfId="63" applyFont="1" applyBorder="1" applyAlignment="1">
      <alignment horizontal="right" vertical="top" wrapText="1"/>
    </xf>
    <xf numFmtId="4" fontId="10" fillId="0" borderId="4" xfId="31" applyNumberFormat="1" applyFont="1" applyFill="1" applyBorder="1" applyAlignment="1">
      <alignment vertical="top" wrapText="1"/>
    </xf>
    <xf numFmtId="4" fontId="10" fillId="0" borderId="4" xfId="31" applyNumberFormat="1" applyFont="1" applyFill="1" applyBorder="1" applyAlignment="1">
      <alignment horizontal="center" vertical="top" wrapText="1"/>
    </xf>
    <xf numFmtId="4" fontId="10" fillId="0" borderId="9" xfId="33" applyNumberFormat="1" applyFont="1" applyFill="1" applyBorder="1" applyAlignment="1">
      <alignment horizontal="right" vertical="top" wrapText="1"/>
    </xf>
    <xf numFmtId="0" fontId="25" fillId="0" borderId="6" xfId="0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vertical="center"/>
    </xf>
    <xf numFmtId="4" fontId="10" fillId="0" borderId="4" xfId="31" applyNumberFormat="1" applyFont="1" applyFill="1" applyBorder="1" applyAlignment="1">
      <alignment vertical="center" wrapText="1"/>
    </xf>
    <xf numFmtId="4" fontId="10" fillId="0" borderId="9" xfId="33" applyNumberFormat="1" applyFont="1" applyFill="1" applyBorder="1" applyAlignment="1">
      <alignment horizontal="right" vertical="center" wrapText="1"/>
    </xf>
    <xf numFmtId="0" fontId="10" fillId="0" borderId="0" xfId="63" applyFont="1" applyAlignment="1">
      <alignment horizontal="right" vertical="center" wrapText="1"/>
    </xf>
    <xf numFmtId="0" fontId="10" fillId="0" borderId="0" xfId="63" applyFont="1" applyAlignment="1">
      <alignment vertical="center" wrapText="1"/>
    </xf>
    <xf numFmtId="4" fontId="10" fillId="0" borderId="0" xfId="31" applyNumberFormat="1" applyFont="1" applyFill="1" applyAlignment="1">
      <alignment vertical="center" wrapText="1"/>
    </xf>
    <xf numFmtId="4" fontId="10" fillId="0" borderId="0" xfId="31" applyNumberFormat="1" applyFont="1" applyFill="1" applyAlignment="1">
      <alignment horizontal="center" vertical="center" wrapText="1"/>
    </xf>
    <xf numFmtId="4" fontId="10" fillId="0" borderId="0" xfId="33" applyNumberFormat="1" applyFont="1" applyFill="1" applyAlignment="1">
      <alignment horizontal="right" vertical="center" wrapText="1"/>
    </xf>
    <xf numFmtId="4" fontId="10" fillId="0" borderId="0" xfId="28" applyNumberFormat="1" applyFont="1" applyAlignment="1">
      <alignment horizontal="center" vertical="center"/>
    </xf>
    <xf numFmtId="4" fontId="19" fillId="0" borderId="0" xfId="17" applyNumberFormat="1" applyFont="1" applyAlignment="1">
      <alignment horizontal="right" vertical="center"/>
    </xf>
    <xf numFmtId="4" fontId="19" fillId="0" borderId="0" xfId="100" applyNumberFormat="1" applyFont="1" applyAlignment="1">
      <alignment horizontal="right" vertical="center"/>
    </xf>
    <xf numFmtId="4" fontId="10" fillId="0" borderId="0" xfId="28" applyNumberFormat="1" applyFont="1" applyAlignment="1">
      <alignment vertical="center"/>
    </xf>
    <xf numFmtId="4" fontId="10" fillId="0" borderId="0" xfId="1" applyNumberFormat="1" applyAlignment="1">
      <alignment horizontal="right" vertical="center"/>
    </xf>
    <xf numFmtId="0" fontId="26" fillId="2" borderId="6" xfId="87" applyFont="1" applyFill="1" applyBorder="1" applyAlignment="1" applyProtection="1">
      <alignment horizontal="center" vertical="center"/>
      <protection locked="0"/>
    </xf>
    <xf numFmtId="0" fontId="26" fillId="2" borderId="5" xfId="87" applyFont="1" applyFill="1" applyBorder="1" applyAlignment="1" applyProtection="1">
      <alignment horizontal="center" vertical="center"/>
      <protection locked="0"/>
    </xf>
    <xf numFmtId="0" fontId="26" fillId="2" borderId="7" xfId="87" applyFont="1" applyFill="1" applyBorder="1" applyAlignment="1" applyProtection="1">
      <alignment horizontal="center" vertical="center"/>
      <protection locked="0"/>
    </xf>
    <xf numFmtId="164" fontId="22" fillId="5" borderId="10" xfId="148" applyFont="1" applyFill="1" applyBorder="1" applyAlignment="1">
      <alignment vertical="center"/>
    </xf>
    <xf numFmtId="4" fontId="2" fillId="0" borderId="0" xfId="128" applyNumberFormat="1"/>
    <xf numFmtId="4" fontId="0" fillId="0" borderId="0" xfId="0" applyNumberFormat="1" applyAlignment="1">
      <alignment vertical="center"/>
    </xf>
    <xf numFmtId="4" fontId="26" fillId="2" borderId="0" xfId="87" applyNumberFormat="1" applyFont="1" applyFill="1" applyAlignment="1" applyProtection="1">
      <alignment vertical="top"/>
      <protection locked="0"/>
    </xf>
    <xf numFmtId="189" fontId="0" fillId="0" borderId="0" xfId="0" applyNumberFormat="1" applyAlignment="1">
      <alignment vertical="center"/>
    </xf>
    <xf numFmtId="0" fontId="38" fillId="0" borderId="0" xfId="140" applyFont="1" applyAlignment="1">
      <alignment horizontal="center" vertical="center"/>
    </xf>
    <xf numFmtId="0" fontId="53" fillId="0" borderId="0" xfId="128" applyFont="1" applyAlignment="1">
      <alignment horizontal="center"/>
    </xf>
    <xf numFmtId="0" fontId="38" fillId="0" borderId="0" xfId="128" applyFont="1" applyAlignment="1">
      <alignment horizontal="center"/>
    </xf>
    <xf numFmtId="0" fontId="55" fillId="0" borderId="0" xfId="128" applyFont="1" applyAlignment="1">
      <alignment horizontal="center"/>
    </xf>
    <xf numFmtId="0" fontId="37" fillId="0" borderId="0" xfId="0" applyFont="1" applyAlignment="1">
      <alignment horizontal="center"/>
    </xf>
    <xf numFmtId="0" fontId="39" fillId="0" borderId="0" xfId="128" applyFont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87" applyFont="1" applyAlignment="1">
      <alignment vertical="top"/>
    </xf>
    <xf numFmtId="0" fontId="17" fillId="0" borderId="0" xfId="87" applyFont="1" applyAlignment="1">
      <alignment horizontal="center" vertical="top"/>
    </xf>
    <xf numFmtId="4" fontId="10" fillId="0" borderId="0" xfId="28" applyNumberFormat="1" applyFont="1" applyAlignment="1">
      <alignment horizontal="center" vertical="center"/>
    </xf>
    <xf numFmtId="0" fontId="37" fillId="0" borderId="0" xfId="140" applyFont="1" applyAlignment="1">
      <alignment horizontal="center" vertical="center"/>
    </xf>
    <xf numFmtId="0" fontId="26" fillId="2" borderId="6" xfId="87" applyFont="1" applyFill="1" applyBorder="1" applyAlignment="1" applyProtection="1">
      <alignment horizontal="center" vertical="center"/>
      <protection locked="0"/>
    </xf>
    <xf numFmtId="0" fontId="26" fillId="2" borderId="5" xfId="87" applyFont="1" applyFill="1" applyBorder="1" applyAlignment="1" applyProtection="1">
      <alignment horizontal="center" vertical="center"/>
      <protection locked="0"/>
    </xf>
    <xf numFmtId="0" fontId="26" fillId="2" borderId="7" xfId="87" applyFont="1" applyFill="1" applyBorder="1" applyAlignment="1" applyProtection="1">
      <alignment horizontal="center" vertical="center"/>
      <protection locked="0"/>
    </xf>
    <xf numFmtId="0" fontId="26" fillId="2" borderId="8" xfId="87" applyFont="1" applyFill="1" applyBorder="1" applyAlignment="1" applyProtection="1">
      <alignment horizontal="center" vertical="top"/>
      <protection locked="0"/>
    </xf>
    <xf numFmtId="0" fontId="26" fillId="2" borderId="4" xfId="87" applyFont="1" applyFill="1" applyBorder="1" applyAlignment="1" applyProtection="1">
      <alignment horizontal="center" vertical="top"/>
      <protection locked="0"/>
    </xf>
    <xf numFmtId="0" fontId="26" fillId="2" borderId="9" xfId="87" applyFont="1" applyFill="1" applyBorder="1" applyAlignment="1" applyProtection="1">
      <alignment horizontal="center" vertical="top"/>
      <protection locked="0"/>
    </xf>
  </cellXfs>
  <cellStyles count="160">
    <cellStyle name="20% - Accent5 2" xfId="91"/>
    <cellStyle name="Comma 2" xfId="29"/>
    <cellStyle name="Comma 2 2" xfId="49"/>
    <cellStyle name="Comma 2 2 2" xfId="103"/>
    <cellStyle name="Comma 2 3" xfId="15"/>
    <cellStyle name="Comma 2 3 2" xfId="125"/>
    <cellStyle name="Comma 3" xfId="50"/>
    <cellStyle name="Comma 3 2" xfId="66"/>
    <cellStyle name="Comma 3 2 2" xfId="107"/>
    <cellStyle name="Comma 4" xfId="159"/>
    <cellStyle name="Currency 5" xfId="37"/>
    <cellStyle name="Currency 5 2" xfId="106"/>
    <cellStyle name="Excel Built-in Percent" xfId="2"/>
    <cellStyle name="Millares 10" xfId="26"/>
    <cellStyle name="Millares 10 2" xfId="94"/>
    <cellStyle name="Millares 10 2 2" xfId="118"/>
    <cellStyle name="Millares 10 2 3" xfId="148"/>
    <cellStyle name="Millares 10 4" xfId="137"/>
    <cellStyle name="Millares 11" xfId="31"/>
    <cellStyle name="Millares 12" xfId="61"/>
    <cellStyle name="Millares 12 2" xfId="81"/>
    <cellStyle name="Millares 12 3" xfId="77"/>
    <cellStyle name="Millares 13" xfId="147"/>
    <cellStyle name="Millares 14" xfId="130"/>
    <cellStyle name="Millares 15" xfId="134"/>
    <cellStyle name="Millares 16" xfId="158"/>
    <cellStyle name="Millares 17" xfId="18"/>
    <cellStyle name="Millares 17 2" xfId="124"/>
    <cellStyle name="Millares 2" xfId="9"/>
    <cellStyle name="Millares 2 2" xfId="84"/>
    <cellStyle name="Millares 2 2 2" xfId="95"/>
    <cellStyle name="Millares 2 2 2 2" xfId="120"/>
    <cellStyle name="Millares 2 2 2 2 2" xfId="145"/>
    <cellStyle name="Millares 2 2 2 4" xfId="113"/>
    <cellStyle name="Millares 2 2 3" xfId="60"/>
    <cellStyle name="Millares 2 2 3 2" xfId="80"/>
    <cellStyle name="Millares 2 2 3 3" xfId="51"/>
    <cellStyle name="Millares 2 2 3 3 2" xfId="68"/>
    <cellStyle name="Millares 2 2 3 4" xfId="76"/>
    <cellStyle name="Millares 2 3" xfId="36"/>
    <cellStyle name="Millares 2 3 2" xfId="115"/>
    <cellStyle name="Millares 2 3 4" xfId="105"/>
    <cellStyle name="Millares 2 4" xfId="132"/>
    <cellStyle name="Millares 2 4 3" xfId="52"/>
    <cellStyle name="Millares 2 4 3 2" xfId="69"/>
    <cellStyle name="Millares 25" xfId="54"/>
    <cellStyle name="Millares 25 2" xfId="71"/>
    <cellStyle name="Millares 26" xfId="55"/>
    <cellStyle name="Millares 26 2" xfId="72"/>
    <cellStyle name="Millares 27" xfId="58"/>
    <cellStyle name="Millares 27 2" xfId="74"/>
    <cellStyle name="Millares 28" xfId="64"/>
    <cellStyle name="Millares 28 2" xfId="88"/>
    <cellStyle name="Millares 3" xfId="24"/>
    <cellStyle name="Millares 3 10" xfId="101"/>
    <cellStyle name="Millares 3 2" xfId="44"/>
    <cellStyle name="Millares 3 2 3" xfId="111"/>
    <cellStyle name="Millares 3 3" xfId="34"/>
    <cellStyle name="Millares 3 3 2" xfId="109"/>
    <cellStyle name="Millares 3 4" xfId="135"/>
    <cellStyle name="Millares 3_111-12 ac neyba zona alta" xfId="127"/>
    <cellStyle name="Millares 30" xfId="3"/>
    <cellStyle name="Millares 30 2" xfId="57"/>
    <cellStyle name="Millares 4" xfId="43"/>
    <cellStyle name="Millares 4 2 2" xfId="30"/>
    <cellStyle name="Millares 5" xfId="83"/>
    <cellStyle name="Millares 5 3" xfId="33"/>
    <cellStyle name="Millares 6" xfId="90"/>
    <cellStyle name="Millares 7" xfId="119"/>
    <cellStyle name="Millares 7 2" xfId="56"/>
    <cellStyle name="Millares 7 2 3 2" xfId="67"/>
    <cellStyle name="Millares 7 2 4" xfId="73"/>
    <cellStyle name="Millares 8" xfId="126"/>
    <cellStyle name="Millares 9" xfId="133"/>
    <cellStyle name="Millares_NUEVO FORMATO DE PRESUPUESTOS" xfId="150"/>
    <cellStyle name="Millares_PRES 059-09 REHABIL. PLANTA DE TRATAMIENTO DE 80 LPS RAPIDA, AC. HATO DEL YAQUE" xfId="136"/>
    <cellStyle name="Millares_SISTEMA DE SANEAMIENTO BASICO AC. LA ISLETA, CASTILLO" xfId="154"/>
    <cellStyle name="Moneda 2 2" xfId="27"/>
    <cellStyle name="Moneda 2 2 5" xfId="102"/>
    <cellStyle name="Moneda 2 3" xfId="46"/>
    <cellStyle name="Normal" xfId="0" builtinId="0"/>
    <cellStyle name="Normal 10" xfId="128"/>
    <cellStyle name="Normal 10 10" xfId="6"/>
    <cellStyle name="Normal 10 10 2" xfId="87"/>
    <cellStyle name="Normal 10 2" xfId="140"/>
    <cellStyle name="Normal 11" xfId="8"/>
    <cellStyle name="Normal 11 2" xfId="12"/>
    <cellStyle name="Normal 12" xfId="144"/>
    <cellStyle name="Normal 13 3" xfId="123"/>
    <cellStyle name="Normal 13 3 2" xfId="142"/>
    <cellStyle name="Normal 15" xfId="4"/>
    <cellStyle name="Normal 15 2" xfId="48"/>
    <cellStyle name="Normal 15 5" xfId="104"/>
    <cellStyle name="Normal 16" xfId="42"/>
    <cellStyle name="Normal 18" xfId="129"/>
    <cellStyle name="Normal 19" xfId="16"/>
    <cellStyle name="Normal 2" xfId="10"/>
    <cellStyle name="Normal 2 2" xfId="7"/>
    <cellStyle name="Normal 2 2 10" xfId="65"/>
    <cellStyle name="Normal 2 2 2" xfId="11"/>
    <cellStyle name="Normal 2 2 2 2" xfId="38"/>
    <cellStyle name="Normal 2 2 2 2 2" xfId="25"/>
    <cellStyle name="Normal 2 2 2 2 3" xfId="108"/>
    <cellStyle name="Normal 2 2 2 4" xfId="53"/>
    <cellStyle name="Normal 2 2 2 4 2" xfId="70"/>
    <cellStyle name="Normal 2 2 3" xfId="141"/>
    <cellStyle name="Normal 2 2 5" xfId="45"/>
    <cellStyle name="Normal 2 2 5 2" xfId="85"/>
    <cellStyle name="Normal 2 3" xfId="92"/>
    <cellStyle name="Normal 2 3 2 2 2" xfId="117"/>
    <cellStyle name="Normal 2 4" xfId="157"/>
    <cellStyle name="Normal 23" xfId="35"/>
    <cellStyle name="Normal 23 2" xfId="99"/>
    <cellStyle name="Normal 28" xfId="20"/>
    <cellStyle name="Normal 3" xfId="1"/>
    <cellStyle name="Normal 3 11" xfId="100"/>
    <cellStyle name="Normal 3 2" xfId="17"/>
    <cellStyle name="Normal 3 2 2" xfId="79"/>
    <cellStyle name="Normal 3 2 8" xfId="112"/>
    <cellStyle name="Normal 3 3" xfId="59"/>
    <cellStyle name="Normal 3 4" xfId="75"/>
    <cellStyle name="Normal 3 5" xfId="89"/>
    <cellStyle name="Normal 3 6" xfId="146"/>
    <cellStyle name="Normal 30 2" xfId="41"/>
    <cellStyle name="Normal 4" xfId="21"/>
    <cellStyle name="Normal 4 2" xfId="22"/>
    <cellStyle name="Normal 4 4" xfId="39"/>
    <cellStyle name="Normal 4 4 2" xfId="143"/>
    <cellStyle name="Normal 4 4 3" xfId="110"/>
    <cellStyle name="Normal 43" xfId="19"/>
    <cellStyle name="Normal 5" xfId="32"/>
    <cellStyle name="Normal 5 2 2" xfId="116"/>
    <cellStyle name="Normal 55" xfId="14"/>
    <cellStyle name="Normal 6" xfId="63"/>
    <cellStyle name="Normal 6 2" xfId="151"/>
    <cellStyle name="Normal 62" xfId="23"/>
    <cellStyle name="Normal 62 2" xfId="98"/>
    <cellStyle name="Normal 64" xfId="62"/>
    <cellStyle name="Normal 7" xfId="82"/>
    <cellStyle name="Normal 8" xfId="121"/>
    <cellStyle name="Normal 8 2" xfId="131"/>
    <cellStyle name="Normal 8 2 6" xfId="122"/>
    <cellStyle name="Normal 9" xfId="47"/>
    <cellStyle name="Normal 9 2" xfId="152"/>
    <cellStyle name="Normal 9 3" xfId="97"/>
    <cellStyle name="Normal 9 5" xfId="40"/>
    <cellStyle name="Normal_158-09 TERMINACION AC. LA GINA" xfId="93"/>
    <cellStyle name="Normal_502-01 alcantarillado sanitario academia de entrenamiento policial de hatilloparte b" xfId="153"/>
    <cellStyle name="Normal_modificado yerbabuena TRABAJANDO" xfId="149"/>
    <cellStyle name="Normal_Presup. General Alc. Las Terrenas Junio 07" xfId="28"/>
    <cellStyle name="Normal_PRESUPUESTO" xfId="96"/>
    <cellStyle name="Normal_PRESUPUESTO_PRES. ACT. No 2 65-09 al PRES. ELAB. 58-09 REHABILITACION TRAMO LINEA DE ADUCCION Y TERMINACION AC. BATEY GINEBRA-VERAGUA" xfId="156"/>
    <cellStyle name="Porcentaje 2" xfId="5"/>
    <cellStyle name="Porcentaje 2 2" xfId="78"/>
    <cellStyle name="Porcentaje 2 3" xfId="138"/>
    <cellStyle name="Porcentaje 3" xfId="13"/>
    <cellStyle name="Porcentaje 4" xfId="86"/>
    <cellStyle name="Porcentaje 5" xfId="114"/>
    <cellStyle name="Porcentual 2" xfId="139"/>
    <cellStyle name="Porcentual 2 2" xfId="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1302019</xdr:colOff>
      <xdr:row>297</xdr:row>
      <xdr:rowOff>145297</xdr:rowOff>
    </xdr:from>
    <xdr:to>
      <xdr:col>2</xdr:col>
      <xdr:colOff>111394</xdr:colOff>
      <xdr:row>300</xdr:row>
      <xdr:rowOff>311121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94BD74E5-C67D-47B0-B45D-62552D91FE3A}"/>
            </a:ext>
          </a:extLst>
        </xdr:cNvPr>
        <xdr:cNvSpPr txBox="1">
          <a:spLocks noChangeArrowheads="1"/>
        </xdr:cNvSpPr>
      </xdr:nvSpPr>
      <xdr:spPr bwMode="auto">
        <a:xfrm>
          <a:off x="1825894" y="58790722"/>
          <a:ext cx="2609850" cy="651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299</xdr:row>
      <xdr:rowOff>0</xdr:rowOff>
    </xdr:from>
    <xdr:ext cx="95250" cy="166310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2CCF58D-673B-4EC3-A8F1-770C1D7178AF}"/>
            </a:ext>
          </a:extLst>
        </xdr:cNvPr>
        <xdr:cNvSpPr txBox="1">
          <a:spLocks noChangeArrowheads="1"/>
        </xdr:cNvSpPr>
      </xdr:nvSpPr>
      <xdr:spPr bwMode="auto">
        <a:xfrm>
          <a:off x="1809750" y="58969275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62901</xdr:colOff>
      <xdr:row>0</xdr:row>
      <xdr:rowOff>8504</xdr:rowOff>
    </xdr:from>
    <xdr:to>
      <xdr:col>5</xdr:col>
      <xdr:colOff>834118</xdr:colOff>
      <xdr:row>1</xdr:row>
      <xdr:rowOff>170732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372230-11F7-4D3A-822D-3501AC9A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863"/>
        <a:stretch>
          <a:fillRect/>
        </a:stretch>
      </xdr:blipFill>
      <xdr:spPr bwMode="auto">
        <a:xfrm>
          <a:off x="6397026" y="8504"/>
          <a:ext cx="771217" cy="85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504590</xdr:colOff>
      <xdr:row>1</xdr:row>
      <xdr:rowOff>168188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16983F5-7E3E-4915-A1C1-904D5FAC8A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28465" cy="863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8"/>
  <sheetViews>
    <sheetView tabSelected="1" view="pageBreakPreview" topLeftCell="A411" zoomScale="106" zoomScaleNormal="100" zoomScaleSheetLayoutView="106" workbookViewId="0">
      <selection activeCell="A302" sqref="A17:E302"/>
    </sheetView>
  </sheetViews>
  <sheetFormatPr baseColWidth="10" defaultRowHeight="12.75"/>
  <cols>
    <col min="1" max="1" width="7.85546875" style="17" customWidth="1"/>
    <col min="2" max="2" width="57" style="18" customWidth="1"/>
    <col min="3" max="3" width="10.85546875" style="14" bestFit="1" customWidth="1"/>
    <col min="4" max="4" width="6.5703125" style="15" bestFit="1" customWidth="1"/>
    <col min="5" max="5" width="12.7109375" style="14" customWidth="1"/>
    <col min="6" max="6" width="15.28515625" style="16" customWidth="1"/>
    <col min="7" max="7" width="17" style="2" customWidth="1"/>
    <col min="8" max="8" width="22.140625" customWidth="1"/>
  </cols>
  <sheetData>
    <row r="1" spans="1:7" s="5" customFormat="1" ht="54.75" customHeight="1">
      <c r="A1" s="287" t="s">
        <v>42</v>
      </c>
      <c r="B1" s="287"/>
      <c r="C1" s="287"/>
      <c r="D1" s="287"/>
      <c r="E1" s="287"/>
      <c r="F1" s="287"/>
      <c r="G1" s="282"/>
    </row>
    <row r="2" spans="1:7" s="5" customFormat="1" ht="20.25">
      <c r="A2" s="288" t="s">
        <v>43</v>
      </c>
      <c r="B2" s="288"/>
      <c r="C2" s="288"/>
      <c r="D2" s="288"/>
      <c r="E2" s="288"/>
      <c r="F2" s="288"/>
      <c r="G2" s="282"/>
    </row>
    <row r="3" spans="1:7" s="5" customFormat="1" ht="15">
      <c r="A3" s="289" t="s">
        <v>314</v>
      </c>
      <c r="B3" s="289"/>
      <c r="C3" s="289"/>
      <c r="D3" s="289"/>
      <c r="E3" s="289"/>
      <c r="F3" s="289"/>
      <c r="G3" s="282"/>
    </row>
    <row r="4" spans="1:7" s="5" customFormat="1" ht="18">
      <c r="A4" s="290" t="s">
        <v>44</v>
      </c>
      <c r="B4" s="290"/>
      <c r="C4" s="290"/>
      <c r="D4" s="290"/>
      <c r="E4" s="290"/>
      <c r="F4" s="290"/>
      <c r="G4" s="282"/>
    </row>
    <row r="5" spans="1:7" s="5" customFormat="1" ht="18">
      <c r="A5" s="291" t="s">
        <v>45</v>
      </c>
      <c r="B5" s="291"/>
      <c r="C5" s="291"/>
      <c r="D5" s="291"/>
      <c r="E5" s="291"/>
      <c r="F5" s="291"/>
      <c r="G5" s="282"/>
    </row>
    <row r="6" spans="1:7" ht="38.25" customHeight="1">
      <c r="A6" s="19" t="s">
        <v>72</v>
      </c>
      <c r="B6" s="292" t="s">
        <v>313</v>
      </c>
      <c r="C6" s="292"/>
      <c r="D6" s="292"/>
      <c r="E6" s="292"/>
      <c r="F6" s="292"/>
    </row>
    <row r="7" spans="1:7" ht="20.100000000000001" customHeight="1">
      <c r="A7" s="293" t="s">
        <v>73</v>
      </c>
      <c r="B7" s="293"/>
      <c r="C7" s="6"/>
      <c r="D7" s="7"/>
      <c r="E7" s="21" t="s">
        <v>74</v>
      </c>
      <c r="F7" s="8"/>
    </row>
    <row r="8" spans="1:7" ht="15.75">
      <c r="A8" s="294" t="s">
        <v>312</v>
      </c>
      <c r="B8" s="294"/>
      <c r="C8" s="294"/>
      <c r="D8" s="294"/>
      <c r="E8" s="294"/>
      <c r="F8" s="294"/>
    </row>
    <row r="9" spans="1:7" ht="22.5" customHeight="1">
      <c r="A9" s="9"/>
      <c r="B9" s="9"/>
      <c r="C9" s="6"/>
      <c r="D9" s="281"/>
      <c r="E9" s="281" t="s">
        <v>319</v>
      </c>
      <c r="F9" s="281"/>
    </row>
    <row r="10" spans="1:7" s="1" customFormat="1" ht="20.100000000000001" customHeight="1">
      <c r="A10" s="164" t="s">
        <v>7</v>
      </c>
      <c r="B10" s="20" t="s">
        <v>75</v>
      </c>
      <c r="C10" s="20" t="s">
        <v>40</v>
      </c>
      <c r="D10" s="20" t="s">
        <v>3</v>
      </c>
      <c r="E10" s="20" t="s">
        <v>12</v>
      </c>
      <c r="F10" s="165" t="s">
        <v>76</v>
      </c>
      <c r="G10" s="283"/>
    </row>
    <row r="11" spans="1:7">
      <c r="A11" s="166"/>
      <c r="B11" s="10"/>
      <c r="C11" s="11"/>
      <c r="D11" s="12"/>
      <c r="E11" s="11"/>
      <c r="F11" s="167"/>
    </row>
    <row r="12" spans="1:7" ht="18">
      <c r="A12" s="300" t="s">
        <v>316</v>
      </c>
      <c r="B12" s="301"/>
      <c r="C12" s="301"/>
      <c r="D12" s="301"/>
      <c r="E12" s="301"/>
      <c r="F12" s="302"/>
      <c r="G12" s="284"/>
    </row>
    <row r="13" spans="1:7">
      <c r="A13" s="166"/>
      <c r="B13" s="10"/>
      <c r="C13" s="11"/>
      <c r="D13" s="12"/>
      <c r="E13" s="11"/>
      <c r="F13" s="167"/>
    </row>
    <row r="14" spans="1:7">
      <c r="A14" s="166"/>
      <c r="B14" s="10"/>
      <c r="C14" s="11"/>
      <c r="D14" s="12"/>
      <c r="E14" s="11"/>
      <c r="F14" s="167"/>
    </row>
    <row r="15" spans="1:7" ht="27">
      <c r="A15" s="168" t="s">
        <v>9</v>
      </c>
      <c r="B15" s="35" t="s">
        <v>77</v>
      </c>
      <c r="C15" s="36"/>
      <c r="D15" s="36"/>
      <c r="E15" s="37"/>
      <c r="F15" s="169"/>
    </row>
    <row r="16" spans="1:7">
      <c r="A16" s="170"/>
      <c r="B16" s="35"/>
      <c r="C16" s="36"/>
      <c r="D16" s="36"/>
      <c r="E16" s="37"/>
      <c r="F16" s="169"/>
    </row>
    <row r="17" spans="1:6">
      <c r="A17" s="171">
        <v>1</v>
      </c>
      <c r="B17" s="35" t="s">
        <v>78</v>
      </c>
      <c r="C17" s="36">
        <v>1085</v>
      </c>
      <c r="D17" s="39" t="s">
        <v>39</v>
      </c>
      <c r="E17" s="40">
        <v>24.758700000000001</v>
      </c>
      <c r="F17" s="172">
        <f>ROUND(C17*E17,2)</f>
        <v>26863.19</v>
      </c>
    </row>
    <row r="18" spans="1:6">
      <c r="A18" s="170"/>
      <c r="B18" s="35"/>
      <c r="C18" s="36"/>
      <c r="D18" s="36"/>
      <c r="E18" s="41"/>
      <c r="F18" s="173"/>
    </row>
    <row r="19" spans="1:6">
      <c r="A19" s="174">
        <v>3</v>
      </c>
      <c r="B19" s="35" t="s">
        <v>6</v>
      </c>
      <c r="C19" s="36"/>
      <c r="D19" s="39"/>
      <c r="E19" s="41"/>
      <c r="F19" s="175"/>
    </row>
    <row r="20" spans="1:6" ht="16.5">
      <c r="A20" s="176">
        <v>3.1</v>
      </c>
      <c r="B20" s="43" t="s">
        <v>79</v>
      </c>
      <c r="C20" s="36">
        <v>1291.1500000000001</v>
      </c>
      <c r="D20" s="39" t="s">
        <v>80</v>
      </c>
      <c r="E20" s="40">
        <v>269.28399999999999</v>
      </c>
      <c r="F20" s="172">
        <f t="shared" ref="F20:F24" si="0">ROUND(C20*E20,2)</f>
        <v>347686.04</v>
      </c>
    </row>
    <row r="21" spans="1:6" ht="16.5">
      <c r="A21" s="177">
        <v>3.2</v>
      </c>
      <c r="B21" s="43" t="s">
        <v>81</v>
      </c>
      <c r="C21" s="36">
        <v>97.65</v>
      </c>
      <c r="D21" s="39" t="s">
        <v>80</v>
      </c>
      <c r="E21" s="40">
        <v>1908.9</v>
      </c>
      <c r="F21" s="172">
        <f t="shared" si="0"/>
        <v>186404.09</v>
      </c>
    </row>
    <row r="22" spans="1:6" ht="25.5">
      <c r="A22" s="178">
        <v>3.3</v>
      </c>
      <c r="B22" s="43" t="s">
        <v>82</v>
      </c>
      <c r="C22" s="44">
        <v>381.09</v>
      </c>
      <c r="D22" s="39" t="s">
        <v>80</v>
      </c>
      <c r="E22" s="45">
        <v>985</v>
      </c>
      <c r="F22" s="179">
        <f t="shared" si="0"/>
        <v>375373.65</v>
      </c>
    </row>
    <row r="23" spans="1:6" ht="25.5">
      <c r="A23" s="177">
        <v>3.4</v>
      </c>
      <c r="B23" s="43" t="s">
        <v>83</v>
      </c>
      <c r="C23" s="46">
        <v>1058.58</v>
      </c>
      <c r="D23" s="39" t="s">
        <v>80</v>
      </c>
      <c r="E23" s="47">
        <v>150.02033333333335</v>
      </c>
      <c r="F23" s="180">
        <f t="shared" si="0"/>
        <v>158808.51999999999</v>
      </c>
    </row>
    <row r="24" spans="1:6" ht="25.5">
      <c r="A24" s="181">
        <v>3.5</v>
      </c>
      <c r="B24" s="43" t="s">
        <v>84</v>
      </c>
      <c r="C24" s="44">
        <v>660.17</v>
      </c>
      <c r="D24" s="39" t="s">
        <v>80</v>
      </c>
      <c r="E24" s="45">
        <v>157.43</v>
      </c>
      <c r="F24" s="179">
        <f t="shared" si="0"/>
        <v>103930.56</v>
      </c>
    </row>
    <row r="25" spans="1:6">
      <c r="A25" s="182"/>
      <c r="B25" s="43"/>
      <c r="C25" s="36"/>
      <c r="D25" s="39"/>
      <c r="E25" s="41"/>
      <c r="F25" s="175"/>
    </row>
    <row r="26" spans="1:6">
      <c r="A26" s="171">
        <v>4</v>
      </c>
      <c r="B26" s="35" t="s">
        <v>85</v>
      </c>
      <c r="C26" s="36"/>
      <c r="D26" s="39"/>
      <c r="E26" s="41"/>
      <c r="F26" s="175"/>
    </row>
    <row r="27" spans="1:6">
      <c r="A27" s="182">
        <v>4.0999999999999996</v>
      </c>
      <c r="B27" s="49" t="s">
        <v>86</v>
      </c>
      <c r="C27" s="36">
        <v>1128.4000000000001</v>
      </c>
      <c r="D27" s="50" t="s">
        <v>39</v>
      </c>
      <c r="E27" s="51">
        <v>4480.84</v>
      </c>
      <c r="F27" s="172">
        <f>ROUND(E27*C27,2)</f>
        <v>5056179.8600000003</v>
      </c>
    </row>
    <row r="28" spans="1:6">
      <c r="A28" s="182"/>
      <c r="B28" s="49"/>
      <c r="C28" s="36"/>
      <c r="D28" s="50"/>
      <c r="E28" s="51"/>
      <c r="F28" s="172"/>
    </row>
    <row r="29" spans="1:6">
      <c r="A29" s="171">
        <v>5</v>
      </c>
      <c r="B29" s="35" t="s">
        <v>87</v>
      </c>
      <c r="C29" s="36"/>
      <c r="D29" s="39"/>
      <c r="E29" s="40"/>
      <c r="F29" s="172"/>
    </row>
    <row r="30" spans="1:6">
      <c r="A30" s="182">
        <v>5.0999999999999996</v>
      </c>
      <c r="B30" s="49" t="s">
        <v>86</v>
      </c>
      <c r="C30" s="36">
        <v>1085</v>
      </c>
      <c r="D30" s="50" t="s">
        <v>39</v>
      </c>
      <c r="E30" s="51">
        <v>196.08520437535981</v>
      </c>
      <c r="F30" s="172">
        <f t="shared" ref="F30" si="1">ROUND(E30*C30,2)</f>
        <v>212752.45</v>
      </c>
    </row>
    <row r="31" spans="1:6">
      <c r="A31" s="182"/>
      <c r="B31" s="43"/>
      <c r="C31" s="36"/>
      <c r="D31" s="39"/>
      <c r="E31" s="40"/>
      <c r="F31" s="172"/>
    </row>
    <row r="32" spans="1:6" ht="25.5">
      <c r="A32" s="171">
        <v>6</v>
      </c>
      <c r="B32" s="35" t="s">
        <v>88</v>
      </c>
      <c r="C32" s="42"/>
      <c r="D32" s="52"/>
      <c r="E32" s="41"/>
      <c r="F32" s="175"/>
    </row>
    <row r="33" spans="1:6">
      <c r="A33" s="182">
        <v>6.1</v>
      </c>
      <c r="B33" s="43" t="s">
        <v>89</v>
      </c>
      <c r="C33" s="36">
        <v>1</v>
      </c>
      <c r="D33" s="39" t="s">
        <v>8</v>
      </c>
      <c r="E33" s="40">
        <v>22352</v>
      </c>
      <c r="F33" s="172">
        <f t="shared" ref="F33:F40" si="2">ROUND(E33*C33,2)</f>
        <v>22352</v>
      </c>
    </row>
    <row r="34" spans="1:6">
      <c r="A34" s="182">
        <v>6.2</v>
      </c>
      <c r="B34" s="43" t="s">
        <v>90</v>
      </c>
      <c r="C34" s="36">
        <v>1</v>
      </c>
      <c r="D34" s="39" t="s">
        <v>8</v>
      </c>
      <c r="E34" s="40">
        <v>22352</v>
      </c>
      <c r="F34" s="172">
        <f t="shared" si="2"/>
        <v>22352</v>
      </c>
    </row>
    <row r="35" spans="1:6">
      <c r="A35" s="182">
        <v>6.3</v>
      </c>
      <c r="B35" s="43" t="s">
        <v>91</v>
      </c>
      <c r="C35" s="36">
        <v>1</v>
      </c>
      <c r="D35" s="39" t="s">
        <v>8</v>
      </c>
      <c r="E35" s="40">
        <v>22234</v>
      </c>
      <c r="F35" s="172">
        <f t="shared" si="2"/>
        <v>22234</v>
      </c>
    </row>
    <row r="36" spans="1:6">
      <c r="A36" s="182">
        <v>6.4</v>
      </c>
      <c r="B36" s="43" t="s">
        <v>92</v>
      </c>
      <c r="C36" s="36">
        <v>1</v>
      </c>
      <c r="D36" s="39" t="s">
        <v>8</v>
      </c>
      <c r="E36" s="40">
        <v>22234</v>
      </c>
      <c r="F36" s="172">
        <f t="shared" si="2"/>
        <v>22234</v>
      </c>
    </row>
    <row r="37" spans="1:6">
      <c r="A37" s="182">
        <v>6.5</v>
      </c>
      <c r="B37" s="43" t="s">
        <v>93</v>
      </c>
      <c r="C37" s="36">
        <v>2</v>
      </c>
      <c r="D37" s="39" t="s">
        <v>8</v>
      </c>
      <c r="E37" s="40">
        <v>21998</v>
      </c>
      <c r="F37" s="172">
        <f t="shared" si="2"/>
        <v>43996</v>
      </c>
    </row>
    <row r="38" spans="1:6">
      <c r="A38" s="182">
        <v>6.6</v>
      </c>
      <c r="B38" s="43" t="s">
        <v>94</v>
      </c>
      <c r="C38" s="36">
        <v>1</v>
      </c>
      <c r="D38" s="39" t="s">
        <v>8</v>
      </c>
      <c r="E38" s="40">
        <v>17514</v>
      </c>
      <c r="F38" s="172">
        <f t="shared" si="2"/>
        <v>17514</v>
      </c>
    </row>
    <row r="39" spans="1:6">
      <c r="A39" s="182">
        <v>6.7</v>
      </c>
      <c r="B39" s="43" t="s">
        <v>95</v>
      </c>
      <c r="C39" s="36">
        <v>8</v>
      </c>
      <c r="D39" s="39" t="s">
        <v>8</v>
      </c>
      <c r="E39" s="40">
        <v>16705.7</v>
      </c>
      <c r="F39" s="172">
        <f t="shared" si="2"/>
        <v>133645.6</v>
      </c>
    </row>
    <row r="40" spans="1:6">
      <c r="A40" s="182">
        <v>6.8</v>
      </c>
      <c r="B40" s="43" t="s">
        <v>96</v>
      </c>
      <c r="C40" s="36">
        <v>7</v>
      </c>
      <c r="D40" s="39" t="s">
        <v>8</v>
      </c>
      <c r="E40" s="40">
        <v>16121.6</v>
      </c>
      <c r="F40" s="172">
        <f t="shared" si="2"/>
        <v>112851.2</v>
      </c>
    </row>
    <row r="41" spans="1:6">
      <c r="A41" s="183"/>
      <c r="B41" s="53"/>
      <c r="C41" s="42"/>
      <c r="D41" s="52"/>
      <c r="E41" s="40"/>
      <c r="F41" s="172"/>
    </row>
    <row r="42" spans="1:6" ht="27">
      <c r="A42" s="181">
        <v>7</v>
      </c>
      <c r="B42" s="43" t="s">
        <v>97</v>
      </c>
      <c r="C42" s="44">
        <v>3.3</v>
      </c>
      <c r="D42" s="39" t="s">
        <v>80</v>
      </c>
      <c r="E42" s="45">
        <v>20609.97</v>
      </c>
      <c r="F42" s="179">
        <f t="shared" ref="F42:F45" si="3">ROUND(C42*E42,2)</f>
        <v>68012.899999999994</v>
      </c>
    </row>
    <row r="43" spans="1:6">
      <c r="A43" s="182"/>
      <c r="B43" s="43"/>
      <c r="C43" s="44"/>
      <c r="D43" s="54"/>
      <c r="E43" s="45"/>
      <c r="F43" s="179"/>
    </row>
    <row r="44" spans="1:6">
      <c r="A44" s="171">
        <v>8</v>
      </c>
      <c r="B44" s="55" t="s">
        <v>98</v>
      </c>
      <c r="C44" s="36"/>
      <c r="D44" s="39"/>
      <c r="E44" s="40"/>
      <c r="F44" s="172"/>
    </row>
    <row r="45" spans="1:6">
      <c r="A45" s="182">
        <v>8.1</v>
      </c>
      <c r="B45" s="43" t="s">
        <v>99</v>
      </c>
      <c r="C45" s="36">
        <v>42</v>
      </c>
      <c r="D45" s="39" t="s">
        <v>8</v>
      </c>
      <c r="E45" s="40">
        <v>2761.2</v>
      </c>
      <c r="F45" s="172">
        <f t="shared" si="3"/>
        <v>115970.4</v>
      </c>
    </row>
    <row r="46" spans="1:6">
      <c r="A46" s="182"/>
      <c r="B46" s="43"/>
      <c r="C46" s="36"/>
      <c r="D46" s="39"/>
      <c r="E46" s="40"/>
      <c r="F46" s="172"/>
    </row>
    <row r="47" spans="1:6">
      <c r="A47" s="171">
        <v>9</v>
      </c>
      <c r="B47" s="35" t="s">
        <v>100</v>
      </c>
      <c r="C47" s="36"/>
      <c r="D47" s="39"/>
      <c r="E47" s="40"/>
      <c r="F47" s="172"/>
    </row>
    <row r="48" spans="1:6">
      <c r="A48" s="182">
        <v>9.1</v>
      </c>
      <c r="B48" s="49" t="s">
        <v>101</v>
      </c>
      <c r="C48" s="56">
        <v>2</v>
      </c>
      <c r="D48" s="39" t="s">
        <v>8</v>
      </c>
      <c r="E48" s="57">
        <v>38915.380000000005</v>
      </c>
      <c r="F48" s="172">
        <f>ROUND(C48*E48,2)</f>
        <v>77830.759999999995</v>
      </c>
    </row>
    <row r="49" spans="1:7">
      <c r="A49" s="181">
        <v>9.1999999999999993</v>
      </c>
      <c r="B49" s="43" t="s">
        <v>102</v>
      </c>
      <c r="C49" s="58">
        <v>2</v>
      </c>
      <c r="D49" s="39" t="s">
        <v>8</v>
      </c>
      <c r="E49" s="59">
        <v>58140.189999999995</v>
      </c>
      <c r="F49" s="179">
        <f t="shared" ref="F49:F52" si="4">ROUND(C49*E49,2)</f>
        <v>116280.38</v>
      </c>
    </row>
    <row r="50" spans="1:7">
      <c r="A50" s="182"/>
      <c r="B50" s="43"/>
      <c r="C50" s="36"/>
      <c r="D50" s="39"/>
      <c r="E50" s="40"/>
      <c r="F50" s="172"/>
    </row>
    <row r="51" spans="1:7" ht="25.5">
      <c r="A51" s="181">
        <v>10</v>
      </c>
      <c r="B51" s="43" t="s">
        <v>103</v>
      </c>
      <c r="C51" s="60">
        <v>1085</v>
      </c>
      <c r="D51" s="54" t="s">
        <v>39</v>
      </c>
      <c r="E51" s="61">
        <v>78.355115207373274</v>
      </c>
      <c r="F51" s="184">
        <f t="shared" si="4"/>
        <v>85015.3</v>
      </c>
    </row>
    <row r="52" spans="1:7">
      <c r="A52" s="182">
        <v>11</v>
      </c>
      <c r="B52" s="49" t="s">
        <v>104</v>
      </c>
      <c r="C52" s="60">
        <v>1085</v>
      </c>
      <c r="D52" s="54" t="s">
        <v>39</v>
      </c>
      <c r="E52" s="61">
        <v>109.54884792626729</v>
      </c>
      <c r="F52" s="185">
        <f t="shared" si="4"/>
        <v>118860.5</v>
      </c>
    </row>
    <row r="53" spans="1:7">
      <c r="A53" s="186"/>
      <c r="B53" s="63"/>
      <c r="C53" s="64"/>
      <c r="D53" s="52"/>
      <c r="E53" s="65"/>
      <c r="F53" s="187"/>
    </row>
    <row r="54" spans="1:7">
      <c r="A54" s="188">
        <v>12</v>
      </c>
      <c r="B54" s="35" t="s">
        <v>105</v>
      </c>
      <c r="C54" s="66"/>
      <c r="D54" s="39"/>
      <c r="E54" s="67"/>
      <c r="F54" s="189"/>
    </row>
    <row r="55" spans="1:7">
      <c r="A55" s="177">
        <v>12.1</v>
      </c>
      <c r="B55" s="49" t="s">
        <v>86</v>
      </c>
      <c r="C55" s="66">
        <v>1085</v>
      </c>
      <c r="D55" s="39" t="s">
        <v>39</v>
      </c>
      <c r="E55" s="67">
        <v>97.36</v>
      </c>
      <c r="F55" s="189">
        <f>ROUND(C55*E55,2)</f>
        <v>105635.6</v>
      </c>
    </row>
    <row r="56" spans="1:7">
      <c r="A56" s="177"/>
      <c r="B56" s="49"/>
      <c r="C56" s="66"/>
      <c r="D56" s="39"/>
      <c r="E56" s="67"/>
      <c r="F56" s="189"/>
    </row>
    <row r="57" spans="1:7" s="1" customFormat="1" ht="20.100000000000001" customHeight="1">
      <c r="A57" s="190"/>
      <c r="B57" s="68" t="s">
        <v>106</v>
      </c>
      <c r="C57" s="69"/>
      <c r="D57" s="70"/>
      <c r="E57" s="71"/>
      <c r="F57" s="191">
        <f>SUM(F16:F56)</f>
        <v>7552783</v>
      </c>
      <c r="G57" s="283"/>
    </row>
    <row r="58" spans="1:7">
      <c r="A58" s="192"/>
      <c r="B58" s="35"/>
      <c r="C58" s="36"/>
      <c r="D58" s="36"/>
      <c r="E58" s="40"/>
      <c r="F58" s="169"/>
    </row>
    <row r="59" spans="1:7" ht="38.25">
      <c r="A59" s="168" t="s">
        <v>11</v>
      </c>
      <c r="B59" s="35" t="s">
        <v>107</v>
      </c>
      <c r="C59" s="56"/>
      <c r="D59" s="72"/>
      <c r="E59" s="57"/>
      <c r="F59" s="193"/>
    </row>
    <row r="60" spans="1:7">
      <c r="A60" s="194"/>
      <c r="B60" s="49"/>
      <c r="C60" s="56"/>
      <c r="D60" s="72"/>
      <c r="E60" s="57"/>
      <c r="F60" s="193"/>
    </row>
    <row r="61" spans="1:7">
      <c r="A61" s="171">
        <v>1</v>
      </c>
      <c r="B61" s="55" t="s">
        <v>54</v>
      </c>
      <c r="C61" s="49"/>
      <c r="D61" s="49"/>
      <c r="E61" s="73"/>
      <c r="F61" s="195"/>
    </row>
    <row r="62" spans="1:7">
      <c r="A62" s="196">
        <v>1.1000000000000001</v>
      </c>
      <c r="B62" s="49" t="s">
        <v>62</v>
      </c>
      <c r="C62" s="74">
        <v>3</v>
      </c>
      <c r="D62" s="72" t="s">
        <v>47</v>
      </c>
      <c r="E62" s="75">
        <v>22379.35</v>
      </c>
      <c r="F62" s="185">
        <f>ROUND(C62*E62,2)</f>
        <v>67138.05</v>
      </c>
    </row>
    <row r="63" spans="1:7">
      <c r="A63" s="196">
        <v>1.2</v>
      </c>
      <c r="B63" s="49" t="s">
        <v>108</v>
      </c>
      <c r="C63" s="74">
        <v>1</v>
      </c>
      <c r="D63" s="39" t="s">
        <v>8</v>
      </c>
      <c r="E63" s="75">
        <v>53259.12</v>
      </c>
      <c r="F63" s="185">
        <f>ROUND(C63*E63,2)</f>
        <v>53259.12</v>
      </c>
    </row>
    <row r="64" spans="1:7">
      <c r="A64" s="197"/>
      <c r="B64" s="76"/>
      <c r="C64" s="77"/>
      <c r="D64" s="78"/>
      <c r="E64" s="79"/>
      <c r="F64" s="198"/>
    </row>
    <row r="65" spans="1:6">
      <c r="A65" s="199">
        <v>2</v>
      </c>
      <c r="B65" s="80" t="s">
        <v>13</v>
      </c>
      <c r="C65" s="77"/>
      <c r="D65" s="78"/>
      <c r="E65" s="79"/>
      <c r="F65" s="198"/>
    </row>
    <row r="66" spans="1:6" ht="16.5">
      <c r="A66" s="197">
        <v>2.1</v>
      </c>
      <c r="B66" s="43" t="s">
        <v>109</v>
      </c>
      <c r="C66" s="77">
        <v>367.42</v>
      </c>
      <c r="D66" s="39" t="s">
        <v>80</v>
      </c>
      <c r="E66" s="40">
        <v>269.28399999999999</v>
      </c>
      <c r="F66" s="198">
        <f>ROUND((+C66*E66),2)</f>
        <v>98940.33</v>
      </c>
    </row>
    <row r="67" spans="1:6" ht="25.5">
      <c r="A67" s="197">
        <v>2.2000000000000002</v>
      </c>
      <c r="B67" s="43" t="s">
        <v>110</v>
      </c>
      <c r="C67" s="81">
        <v>28.38</v>
      </c>
      <c r="D67" s="39" t="s">
        <v>80</v>
      </c>
      <c r="E67" s="47">
        <v>150.02033333333335</v>
      </c>
      <c r="F67" s="200">
        <f>ROUND((+C67*E67),2)</f>
        <v>4257.58</v>
      </c>
    </row>
    <row r="68" spans="1:6" ht="25.5">
      <c r="A68" s="197">
        <v>2.2999999999999998</v>
      </c>
      <c r="B68" s="43" t="s">
        <v>111</v>
      </c>
      <c r="C68" s="82">
        <v>406.84</v>
      </c>
      <c r="D68" s="39" t="s">
        <v>80</v>
      </c>
      <c r="E68" s="45">
        <v>157.43</v>
      </c>
      <c r="F68" s="198">
        <f>ROUND((+C68*E68),2)</f>
        <v>64048.82</v>
      </c>
    </row>
    <row r="69" spans="1:6">
      <c r="A69" s="197"/>
      <c r="B69" s="76"/>
      <c r="C69" s="77"/>
      <c r="D69" s="78"/>
      <c r="E69" s="79"/>
      <c r="F69" s="198"/>
    </row>
    <row r="70" spans="1:6" ht="14.25">
      <c r="A70" s="199">
        <v>3</v>
      </c>
      <c r="B70" s="55" t="s">
        <v>112</v>
      </c>
      <c r="C70" s="74"/>
      <c r="D70" s="72"/>
      <c r="E70" s="51"/>
      <c r="F70" s="201"/>
    </row>
    <row r="71" spans="1:6" ht="16.5">
      <c r="A71" s="197">
        <v>3.1</v>
      </c>
      <c r="B71" s="49" t="s">
        <v>113</v>
      </c>
      <c r="C71" s="74">
        <v>30.12</v>
      </c>
      <c r="D71" s="39" t="s">
        <v>80</v>
      </c>
      <c r="E71" s="51">
        <v>21750.3</v>
      </c>
      <c r="F71" s="201">
        <f t="shared" ref="F71:F80" si="5">ROUND((+C71*E71),2)</f>
        <v>655119.04</v>
      </c>
    </row>
    <row r="72" spans="1:6" ht="16.5">
      <c r="A72" s="197">
        <v>3.3</v>
      </c>
      <c r="B72" s="49" t="s">
        <v>114</v>
      </c>
      <c r="C72" s="74">
        <v>37.54</v>
      </c>
      <c r="D72" s="39" t="s">
        <v>80</v>
      </c>
      <c r="E72" s="51">
        <v>15787.18</v>
      </c>
      <c r="F72" s="201">
        <f t="shared" si="5"/>
        <v>592650.74</v>
      </c>
    </row>
    <row r="73" spans="1:6" ht="16.5">
      <c r="A73" s="197">
        <v>3.2</v>
      </c>
      <c r="B73" s="49" t="s">
        <v>115</v>
      </c>
      <c r="C73" s="74">
        <v>2.48</v>
      </c>
      <c r="D73" s="39" t="s">
        <v>80</v>
      </c>
      <c r="E73" s="51">
        <v>20239.099999999999</v>
      </c>
      <c r="F73" s="201">
        <f t="shared" si="5"/>
        <v>50192.97</v>
      </c>
    </row>
    <row r="74" spans="1:6" ht="16.5">
      <c r="A74" s="197">
        <v>3.4</v>
      </c>
      <c r="B74" s="49" t="s">
        <v>116</v>
      </c>
      <c r="C74" s="74">
        <v>2.6</v>
      </c>
      <c r="D74" s="39" t="s">
        <v>80</v>
      </c>
      <c r="E74" s="51">
        <v>13013.85</v>
      </c>
      <c r="F74" s="201">
        <f t="shared" si="5"/>
        <v>33836.01</v>
      </c>
    </row>
    <row r="75" spans="1:6" ht="16.5">
      <c r="A75" s="197">
        <v>3.5</v>
      </c>
      <c r="B75" s="49" t="s">
        <v>117</v>
      </c>
      <c r="C75" s="74">
        <v>78.11</v>
      </c>
      <c r="D75" s="39" t="s">
        <v>80</v>
      </c>
      <c r="E75" s="51">
        <v>26156.73</v>
      </c>
      <c r="F75" s="201">
        <f t="shared" si="5"/>
        <v>2043102.18</v>
      </c>
    </row>
    <row r="76" spans="1:6" ht="16.5">
      <c r="A76" s="197">
        <v>3.6</v>
      </c>
      <c r="B76" s="49" t="s">
        <v>118</v>
      </c>
      <c r="C76" s="74">
        <v>2.96</v>
      </c>
      <c r="D76" s="39" t="s">
        <v>80</v>
      </c>
      <c r="E76" s="51">
        <v>36602.68</v>
      </c>
      <c r="F76" s="201">
        <f t="shared" si="5"/>
        <v>108343.93</v>
      </c>
    </row>
    <row r="77" spans="1:6" ht="16.5">
      <c r="A77" s="197">
        <v>3.7</v>
      </c>
      <c r="B77" s="49" t="s">
        <v>119</v>
      </c>
      <c r="C77" s="74">
        <v>5.92</v>
      </c>
      <c r="D77" s="39" t="s">
        <v>80</v>
      </c>
      <c r="E77" s="51">
        <v>33253.53</v>
      </c>
      <c r="F77" s="201">
        <f t="shared" si="5"/>
        <v>196860.9</v>
      </c>
    </row>
    <row r="78" spans="1:6" ht="16.5">
      <c r="A78" s="196">
        <v>3.8</v>
      </c>
      <c r="B78" s="49" t="s">
        <v>120</v>
      </c>
      <c r="C78" s="83">
        <v>4.78</v>
      </c>
      <c r="D78" s="39" t="s">
        <v>80</v>
      </c>
      <c r="E78" s="84">
        <v>37526.57</v>
      </c>
      <c r="F78" s="201">
        <f t="shared" si="5"/>
        <v>179377</v>
      </c>
    </row>
    <row r="79" spans="1:6" ht="16.5">
      <c r="A79" s="196">
        <v>3.9</v>
      </c>
      <c r="B79" s="49" t="s">
        <v>121</v>
      </c>
      <c r="C79" s="74">
        <v>34.79</v>
      </c>
      <c r="D79" s="39" t="s">
        <v>80</v>
      </c>
      <c r="E79" s="51">
        <v>19540.120000000003</v>
      </c>
      <c r="F79" s="201">
        <f t="shared" si="5"/>
        <v>679800.77</v>
      </c>
    </row>
    <row r="80" spans="1:6" ht="16.5">
      <c r="A80" s="202">
        <v>3.1</v>
      </c>
      <c r="B80" s="43" t="s">
        <v>122</v>
      </c>
      <c r="C80" s="83">
        <v>0.11</v>
      </c>
      <c r="D80" s="39" t="s">
        <v>80</v>
      </c>
      <c r="E80" s="84">
        <v>15370.51</v>
      </c>
      <c r="F80" s="201">
        <f t="shared" si="5"/>
        <v>1690.76</v>
      </c>
    </row>
    <row r="81" spans="1:6">
      <c r="A81" s="197"/>
      <c r="B81" s="49"/>
      <c r="C81" s="74"/>
      <c r="D81" s="72"/>
      <c r="E81" s="51"/>
      <c r="F81" s="201"/>
    </row>
    <row r="82" spans="1:6">
      <c r="A82" s="203">
        <v>4</v>
      </c>
      <c r="B82" s="55" t="s">
        <v>123</v>
      </c>
      <c r="C82" s="74"/>
      <c r="D82" s="72"/>
      <c r="E82" s="51"/>
      <c r="F82" s="201"/>
    </row>
    <row r="83" spans="1:6" ht="16.5">
      <c r="A83" s="182">
        <v>4.0999999999999996</v>
      </c>
      <c r="B83" s="49" t="s">
        <v>124</v>
      </c>
      <c r="C83" s="74">
        <v>570.79</v>
      </c>
      <c r="D83" s="72" t="s">
        <v>125</v>
      </c>
      <c r="E83" s="51">
        <v>699.12</v>
      </c>
      <c r="F83" s="201">
        <f t="shared" ref="F83:F88" si="6">ROUND((+C83*E83),2)</f>
        <v>399050.7</v>
      </c>
    </row>
    <row r="84" spans="1:6" ht="16.5">
      <c r="A84" s="182">
        <v>4.2</v>
      </c>
      <c r="B84" s="49" t="s">
        <v>52</v>
      </c>
      <c r="C84" s="74">
        <v>522.47</v>
      </c>
      <c r="D84" s="72" t="s">
        <v>125</v>
      </c>
      <c r="E84" s="51">
        <v>683.77</v>
      </c>
      <c r="F84" s="201">
        <f t="shared" si="6"/>
        <v>357249.31</v>
      </c>
    </row>
    <row r="85" spans="1:6" ht="16.5">
      <c r="A85" s="182">
        <v>4.3</v>
      </c>
      <c r="B85" s="49" t="s">
        <v>51</v>
      </c>
      <c r="C85" s="74">
        <v>231.92</v>
      </c>
      <c r="D85" s="72" t="s">
        <v>125</v>
      </c>
      <c r="E85" s="51">
        <v>854.19</v>
      </c>
      <c r="F85" s="201">
        <f t="shared" si="6"/>
        <v>198103.74</v>
      </c>
    </row>
    <row r="86" spans="1:6" ht="16.5">
      <c r="A86" s="182">
        <v>4.4000000000000004</v>
      </c>
      <c r="B86" s="49" t="s">
        <v>126</v>
      </c>
      <c r="C86" s="74">
        <v>231.92</v>
      </c>
      <c r="D86" s="72" t="s">
        <v>125</v>
      </c>
      <c r="E86" s="51">
        <v>920.04000000000008</v>
      </c>
      <c r="F86" s="201">
        <f t="shared" si="6"/>
        <v>213375.68</v>
      </c>
    </row>
    <row r="87" spans="1:6" ht="16.5">
      <c r="A87" s="182" t="s">
        <v>127</v>
      </c>
      <c r="B87" s="49" t="s">
        <v>49</v>
      </c>
      <c r="C87" s="74">
        <v>329</v>
      </c>
      <c r="D87" s="72" t="s">
        <v>125</v>
      </c>
      <c r="E87" s="51">
        <v>180.17</v>
      </c>
      <c r="F87" s="201">
        <f t="shared" si="6"/>
        <v>59275.93</v>
      </c>
    </row>
    <row r="88" spans="1:6" ht="16.5">
      <c r="A88" s="182">
        <v>4.5999999999999996</v>
      </c>
      <c r="B88" s="49" t="s">
        <v>128</v>
      </c>
      <c r="C88" s="74">
        <v>461.47</v>
      </c>
      <c r="D88" s="72" t="s">
        <v>125</v>
      </c>
      <c r="E88" s="51">
        <v>345.17</v>
      </c>
      <c r="F88" s="201">
        <f t="shared" si="6"/>
        <v>159285.6</v>
      </c>
    </row>
    <row r="89" spans="1:6">
      <c r="A89" s="182"/>
      <c r="B89" s="49"/>
      <c r="C89" s="74"/>
      <c r="D89" s="72"/>
      <c r="E89" s="51"/>
      <c r="F89" s="201"/>
    </row>
    <row r="90" spans="1:6" ht="25.5">
      <c r="A90" s="170">
        <v>5</v>
      </c>
      <c r="B90" s="35" t="s">
        <v>129</v>
      </c>
      <c r="C90" s="74"/>
      <c r="D90" s="72"/>
      <c r="E90" s="85"/>
      <c r="F90" s="201"/>
    </row>
    <row r="91" spans="1:6">
      <c r="A91" s="196">
        <v>5.0999999999999996</v>
      </c>
      <c r="B91" s="49" t="s">
        <v>130</v>
      </c>
      <c r="C91" s="74">
        <v>1</v>
      </c>
      <c r="D91" s="39" t="s">
        <v>8</v>
      </c>
      <c r="E91" s="40">
        <v>22352</v>
      </c>
      <c r="F91" s="201">
        <f t="shared" ref="F91:F110" si="7">ROUND((+C91*E91),2)</f>
        <v>22352</v>
      </c>
    </row>
    <row r="92" spans="1:6">
      <c r="A92" s="196">
        <v>5.2</v>
      </c>
      <c r="B92" s="49" t="s">
        <v>131</v>
      </c>
      <c r="C92" s="74">
        <v>1</v>
      </c>
      <c r="D92" s="39" t="s">
        <v>8</v>
      </c>
      <c r="E92" s="51">
        <v>14500</v>
      </c>
      <c r="F92" s="201">
        <f t="shared" si="7"/>
        <v>14500</v>
      </c>
    </row>
    <row r="93" spans="1:6">
      <c r="A93" s="196">
        <v>5.3</v>
      </c>
      <c r="B93" s="49" t="s">
        <v>132</v>
      </c>
      <c r="C93" s="74">
        <v>3</v>
      </c>
      <c r="D93" s="39" t="s">
        <v>8</v>
      </c>
      <c r="E93" s="51">
        <v>29300</v>
      </c>
      <c r="F93" s="201">
        <f t="shared" si="7"/>
        <v>87900</v>
      </c>
    </row>
    <row r="94" spans="1:6">
      <c r="A94" s="196">
        <v>5.4</v>
      </c>
      <c r="B94" s="49" t="s">
        <v>133</v>
      </c>
      <c r="C94" s="74">
        <v>1</v>
      </c>
      <c r="D94" s="39" t="s">
        <v>8</v>
      </c>
      <c r="E94" s="51">
        <v>27841.4</v>
      </c>
      <c r="F94" s="201">
        <f t="shared" si="7"/>
        <v>27841.4</v>
      </c>
    </row>
    <row r="95" spans="1:6">
      <c r="A95" s="204">
        <v>5.5</v>
      </c>
      <c r="B95" s="43" t="s">
        <v>134</v>
      </c>
      <c r="C95" s="86">
        <v>3</v>
      </c>
      <c r="D95" s="39" t="s">
        <v>8</v>
      </c>
      <c r="E95" s="40">
        <v>2761.2</v>
      </c>
      <c r="F95" s="205">
        <f t="shared" ref="F95:F96" si="8">ROUND(C95*E95,2)</f>
        <v>8283.6</v>
      </c>
    </row>
    <row r="96" spans="1:6">
      <c r="A96" s="204">
        <v>5.6</v>
      </c>
      <c r="B96" s="43" t="s">
        <v>135</v>
      </c>
      <c r="C96" s="86">
        <v>1</v>
      </c>
      <c r="D96" s="39" t="s">
        <v>8</v>
      </c>
      <c r="E96" s="87">
        <v>2214.1999999999998</v>
      </c>
      <c r="F96" s="205">
        <f t="shared" si="8"/>
        <v>2214.1999999999998</v>
      </c>
    </row>
    <row r="97" spans="1:6" ht="25.5">
      <c r="A97" s="196">
        <v>5.7</v>
      </c>
      <c r="B97" s="43" t="s">
        <v>136</v>
      </c>
      <c r="C97" s="83">
        <v>1</v>
      </c>
      <c r="D97" s="39" t="s">
        <v>8</v>
      </c>
      <c r="E97" s="84">
        <v>91200</v>
      </c>
      <c r="F97" s="201">
        <f t="shared" ref="F97" si="9">ROUND((+C97*E97),2)</f>
        <v>91200</v>
      </c>
    </row>
    <row r="98" spans="1:6">
      <c r="A98" s="196">
        <v>5.8</v>
      </c>
      <c r="B98" s="49" t="s">
        <v>137</v>
      </c>
      <c r="C98" s="74">
        <v>24.03</v>
      </c>
      <c r="D98" s="72" t="s">
        <v>39</v>
      </c>
      <c r="E98" s="51">
        <v>9232.619999999999</v>
      </c>
      <c r="F98" s="201">
        <f t="shared" si="7"/>
        <v>221859.86</v>
      </c>
    </row>
    <row r="99" spans="1:6">
      <c r="A99" s="196">
        <v>5.9</v>
      </c>
      <c r="B99" s="49" t="s">
        <v>138</v>
      </c>
      <c r="C99" s="74">
        <v>19.88</v>
      </c>
      <c r="D99" s="72" t="s">
        <v>39</v>
      </c>
      <c r="E99" s="51">
        <v>4480.84</v>
      </c>
      <c r="F99" s="201">
        <f t="shared" si="7"/>
        <v>89079.1</v>
      </c>
    </row>
    <row r="100" spans="1:6">
      <c r="A100" s="206">
        <v>5.0999999999999996</v>
      </c>
      <c r="B100" s="49" t="s">
        <v>139</v>
      </c>
      <c r="C100" s="74">
        <v>4.68</v>
      </c>
      <c r="D100" s="72" t="s">
        <v>39</v>
      </c>
      <c r="E100" s="51">
        <v>6155.079999999999</v>
      </c>
      <c r="F100" s="201">
        <f t="shared" si="7"/>
        <v>28805.77</v>
      </c>
    </row>
    <row r="101" spans="1:6">
      <c r="A101" s="206">
        <v>5.1100000000000003</v>
      </c>
      <c r="B101" s="49" t="s">
        <v>140</v>
      </c>
      <c r="C101" s="74">
        <v>3</v>
      </c>
      <c r="D101" s="39" t="s">
        <v>8</v>
      </c>
      <c r="E101" s="57">
        <v>13475.85</v>
      </c>
      <c r="F101" s="201">
        <f t="shared" si="7"/>
        <v>40427.550000000003</v>
      </c>
    </row>
    <row r="102" spans="1:6">
      <c r="A102" s="206">
        <v>5.12</v>
      </c>
      <c r="B102" s="49" t="s">
        <v>141</v>
      </c>
      <c r="C102" s="74">
        <v>4</v>
      </c>
      <c r="D102" s="39" t="s">
        <v>8</v>
      </c>
      <c r="E102" s="51">
        <v>8444.4695121951227</v>
      </c>
      <c r="F102" s="201">
        <f t="shared" si="7"/>
        <v>33777.879999999997</v>
      </c>
    </row>
    <row r="103" spans="1:6">
      <c r="A103" s="206">
        <v>5.13</v>
      </c>
      <c r="B103" s="49" t="s">
        <v>142</v>
      </c>
      <c r="C103" s="74">
        <v>1</v>
      </c>
      <c r="D103" s="39" t="s">
        <v>8</v>
      </c>
      <c r="E103" s="51">
        <v>5629.6463414634136</v>
      </c>
      <c r="F103" s="201">
        <f t="shared" si="7"/>
        <v>5629.65</v>
      </c>
    </row>
    <row r="104" spans="1:6">
      <c r="A104" s="206">
        <v>5.14</v>
      </c>
      <c r="B104" s="49" t="s">
        <v>143</v>
      </c>
      <c r="C104" s="74">
        <v>1</v>
      </c>
      <c r="D104" s="39" t="s">
        <v>8</v>
      </c>
      <c r="E104" s="51">
        <v>125000</v>
      </c>
      <c r="F104" s="201">
        <f t="shared" si="7"/>
        <v>125000</v>
      </c>
    </row>
    <row r="105" spans="1:6">
      <c r="A105" s="207">
        <v>5.15</v>
      </c>
      <c r="B105" s="43" t="s">
        <v>144</v>
      </c>
      <c r="C105" s="83">
        <v>1</v>
      </c>
      <c r="D105" s="39" t="s">
        <v>8</v>
      </c>
      <c r="E105" s="84">
        <v>58140.189999999995</v>
      </c>
      <c r="F105" s="201">
        <f t="shared" si="7"/>
        <v>58140.19</v>
      </c>
    </row>
    <row r="106" spans="1:6">
      <c r="A106" s="207">
        <v>5.16</v>
      </c>
      <c r="B106" s="43" t="s">
        <v>145</v>
      </c>
      <c r="C106" s="83">
        <v>1</v>
      </c>
      <c r="D106" s="39" t="s">
        <v>8</v>
      </c>
      <c r="E106" s="84">
        <v>107459.12999999999</v>
      </c>
      <c r="F106" s="201">
        <f t="shared" si="7"/>
        <v>107459.13</v>
      </c>
    </row>
    <row r="107" spans="1:6">
      <c r="A107" s="206">
        <v>5.17</v>
      </c>
      <c r="B107" s="76" t="s">
        <v>146</v>
      </c>
      <c r="C107" s="77">
        <v>1</v>
      </c>
      <c r="D107" s="39" t="s">
        <v>8</v>
      </c>
      <c r="E107" s="79">
        <v>16500</v>
      </c>
      <c r="F107" s="198">
        <f t="shared" si="7"/>
        <v>16500</v>
      </c>
    </row>
    <row r="108" spans="1:6">
      <c r="A108" s="206">
        <v>5.1800000000000104</v>
      </c>
      <c r="B108" s="76" t="s">
        <v>147</v>
      </c>
      <c r="C108" s="77">
        <v>2</v>
      </c>
      <c r="D108" s="39" t="s">
        <v>8</v>
      </c>
      <c r="E108" s="79">
        <v>14300</v>
      </c>
      <c r="F108" s="198">
        <f t="shared" si="7"/>
        <v>28600</v>
      </c>
    </row>
    <row r="109" spans="1:6">
      <c r="A109" s="206">
        <v>5.1900000000000102</v>
      </c>
      <c r="B109" s="76" t="s">
        <v>148</v>
      </c>
      <c r="C109" s="77">
        <v>1</v>
      </c>
      <c r="D109" s="39" t="s">
        <v>8</v>
      </c>
      <c r="E109" s="79">
        <v>15000</v>
      </c>
      <c r="F109" s="198">
        <f t="shared" si="7"/>
        <v>15000</v>
      </c>
    </row>
    <row r="110" spans="1:6">
      <c r="A110" s="206">
        <v>5.2000000000000099</v>
      </c>
      <c r="B110" s="76" t="s">
        <v>149</v>
      </c>
      <c r="C110" s="77">
        <v>1</v>
      </c>
      <c r="D110" s="39" t="s">
        <v>8</v>
      </c>
      <c r="E110" s="79">
        <v>9375</v>
      </c>
      <c r="F110" s="198">
        <f t="shared" si="7"/>
        <v>9375</v>
      </c>
    </row>
    <row r="111" spans="1:6">
      <c r="A111" s="206"/>
      <c r="B111" s="76"/>
      <c r="C111" s="77"/>
      <c r="D111" s="78"/>
      <c r="E111" s="79"/>
      <c r="F111" s="198"/>
    </row>
    <row r="112" spans="1:6">
      <c r="A112" s="208">
        <v>5.21</v>
      </c>
      <c r="B112" s="80" t="s">
        <v>150</v>
      </c>
      <c r="C112" s="88"/>
      <c r="D112" s="89"/>
      <c r="E112" s="90"/>
      <c r="F112" s="198"/>
    </row>
    <row r="113" spans="1:6" ht="16.5">
      <c r="A113" s="183" t="s">
        <v>151</v>
      </c>
      <c r="B113" s="76" t="s">
        <v>152</v>
      </c>
      <c r="C113" s="82">
        <v>56.84</v>
      </c>
      <c r="D113" s="39" t="s">
        <v>80</v>
      </c>
      <c r="E113" s="40">
        <v>269.28399999999999</v>
      </c>
      <c r="F113" s="198">
        <f t="shared" ref="F113:F116" si="10">ROUND((+C113*E113),2)</f>
        <v>15306.1</v>
      </c>
    </row>
    <row r="114" spans="1:6" ht="16.5">
      <c r="A114" s="202" t="s">
        <v>153</v>
      </c>
      <c r="B114" s="91" t="s">
        <v>154</v>
      </c>
      <c r="C114" s="82">
        <v>1.79</v>
      </c>
      <c r="D114" s="39" t="s">
        <v>80</v>
      </c>
      <c r="E114" s="40">
        <v>1908.9</v>
      </c>
      <c r="F114" s="198">
        <f t="shared" si="10"/>
        <v>3416.93</v>
      </c>
    </row>
    <row r="115" spans="1:6" ht="25.5">
      <c r="A115" s="183" t="s">
        <v>155</v>
      </c>
      <c r="B115" s="43" t="s">
        <v>110</v>
      </c>
      <c r="C115" s="82">
        <v>49.11</v>
      </c>
      <c r="D115" s="39" t="s">
        <v>80</v>
      </c>
      <c r="E115" s="47">
        <v>150.02033333333335</v>
      </c>
      <c r="F115" s="198">
        <f t="shared" si="10"/>
        <v>7367.5</v>
      </c>
    </row>
    <row r="116" spans="1:6" ht="25.5">
      <c r="A116" s="202" t="s">
        <v>156</v>
      </c>
      <c r="B116" s="43" t="s">
        <v>111</v>
      </c>
      <c r="C116" s="82">
        <v>9.2799999999999994</v>
      </c>
      <c r="D116" s="39" t="s">
        <v>80</v>
      </c>
      <c r="E116" s="45">
        <v>157.43</v>
      </c>
      <c r="F116" s="198">
        <f t="shared" si="10"/>
        <v>1460.95</v>
      </c>
    </row>
    <row r="117" spans="1:6">
      <c r="A117" s="202"/>
      <c r="B117" s="43"/>
      <c r="C117" s="82"/>
      <c r="D117" s="92"/>
      <c r="E117" s="93"/>
      <c r="F117" s="198"/>
    </row>
    <row r="118" spans="1:6">
      <c r="A118" s="203">
        <v>6</v>
      </c>
      <c r="B118" s="35" t="s">
        <v>157</v>
      </c>
      <c r="C118" s="94"/>
      <c r="D118" s="72"/>
      <c r="E118" s="95"/>
      <c r="F118" s="209"/>
    </row>
    <row r="119" spans="1:6">
      <c r="A119" s="210">
        <v>6.1</v>
      </c>
      <c r="B119" s="43" t="s">
        <v>46</v>
      </c>
      <c r="C119" s="94">
        <v>102.2</v>
      </c>
      <c r="D119" s="72" t="s">
        <v>39</v>
      </c>
      <c r="E119" s="40">
        <v>24.758700000000001</v>
      </c>
      <c r="F119" s="211">
        <f t="shared" ref="F119" si="11">+ROUND(C119*E119,2)</f>
        <v>2530.34</v>
      </c>
    </row>
    <row r="120" spans="1:6">
      <c r="A120" s="212"/>
      <c r="B120" s="97"/>
      <c r="C120" s="98"/>
      <c r="D120" s="98"/>
      <c r="E120" s="99"/>
      <c r="F120" s="213"/>
    </row>
    <row r="121" spans="1:6">
      <c r="A121" s="214">
        <v>6.2</v>
      </c>
      <c r="B121" s="35" t="s">
        <v>6</v>
      </c>
      <c r="C121" s="100"/>
      <c r="D121" s="101"/>
      <c r="E121" s="79"/>
      <c r="F121" s="215"/>
    </row>
    <row r="122" spans="1:6" ht="14.25">
      <c r="A122" s="204" t="s">
        <v>28</v>
      </c>
      <c r="B122" s="43" t="s">
        <v>55</v>
      </c>
      <c r="C122" s="100">
        <v>42.441600000000001</v>
      </c>
      <c r="D122" s="102" t="s">
        <v>158</v>
      </c>
      <c r="E122" s="79">
        <v>862.43999999999994</v>
      </c>
      <c r="F122" s="215">
        <f>ROUND(E122*C122,2)</f>
        <v>36603.33</v>
      </c>
    </row>
    <row r="123" spans="1:6" ht="25.5">
      <c r="A123" s="204" t="s">
        <v>159</v>
      </c>
      <c r="B123" s="43" t="s">
        <v>160</v>
      </c>
      <c r="C123" s="103">
        <v>20.629799999999999</v>
      </c>
      <c r="D123" s="102" t="s">
        <v>158</v>
      </c>
      <c r="E123" s="47">
        <v>150.02033333333335</v>
      </c>
      <c r="F123" s="216">
        <f>ROUND(E123*C123,2)</f>
        <v>3094.89</v>
      </c>
    </row>
    <row r="124" spans="1:6" ht="14.25">
      <c r="A124" s="204" t="s">
        <v>161</v>
      </c>
      <c r="B124" s="43" t="s">
        <v>56</v>
      </c>
      <c r="C124" s="100">
        <v>28.355340000000002</v>
      </c>
      <c r="D124" s="102" t="s">
        <v>158</v>
      </c>
      <c r="E124" s="45">
        <v>157.43</v>
      </c>
      <c r="F124" s="215">
        <f>ROUND(E124*C124,2)</f>
        <v>4463.9799999999996</v>
      </c>
    </row>
    <row r="125" spans="1:6">
      <c r="A125" s="204"/>
      <c r="B125" s="43"/>
      <c r="C125" s="100"/>
      <c r="D125" s="101"/>
      <c r="E125" s="79"/>
      <c r="F125" s="215"/>
    </row>
    <row r="126" spans="1:6">
      <c r="A126" s="214">
        <v>6.3</v>
      </c>
      <c r="B126" s="35" t="s">
        <v>30</v>
      </c>
      <c r="C126" s="100"/>
      <c r="D126" s="101"/>
      <c r="E126" s="79"/>
      <c r="F126" s="215"/>
    </row>
    <row r="127" spans="1:6" ht="14.25">
      <c r="A127" s="204" t="s">
        <v>29</v>
      </c>
      <c r="B127" s="43" t="s">
        <v>162</v>
      </c>
      <c r="C127" s="100">
        <v>9.2430000000000003</v>
      </c>
      <c r="D127" s="102" t="s">
        <v>158</v>
      </c>
      <c r="E127" s="79">
        <v>13486.06</v>
      </c>
      <c r="F127" s="215">
        <f t="shared" ref="F127:F132" si="12">ROUND(E127*C127,2)</f>
        <v>124651.65</v>
      </c>
    </row>
    <row r="128" spans="1:6" ht="27">
      <c r="A128" s="204" t="s">
        <v>163</v>
      </c>
      <c r="B128" s="43" t="s">
        <v>164</v>
      </c>
      <c r="C128" s="100">
        <v>2.37</v>
      </c>
      <c r="D128" s="102" t="s">
        <v>158</v>
      </c>
      <c r="E128" s="79">
        <v>48206.15</v>
      </c>
      <c r="F128" s="215">
        <f t="shared" si="12"/>
        <v>114248.58</v>
      </c>
    </row>
    <row r="129" spans="1:6" ht="27">
      <c r="A129" s="204" t="s">
        <v>165</v>
      </c>
      <c r="B129" s="43" t="s">
        <v>166</v>
      </c>
      <c r="C129" s="100">
        <v>3.7120000000000002</v>
      </c>
      <c r="D129" s="102" t="s">
        <v>158</v>
      </c>
      <c r="E129" s="79">
        <v>48206.15</v>
      </c>
      <c r="F129" s="215">
        <f t="shared" si="12"/>
        <v>178941.23</v>
      </c>
    </row>
    <row r="130" spans="1:6" ht="27">
      <c r="A130" s="204" t="s">
        <v>167</v>
      </c>
      <c r="B130" s="43" t="s">
        <v>168</v>
      </c>
      <c r="C130" s="100">
        <v>2.7720000000000002</v>
      </c>
      <c r="D130" s="102" t="s">
        <v>158</v>
      </c>
      <c r="E130" s="79">
        <v>50283.34</v>
      </c>
      <c r="F130" s="215">
        <f t="shared" si="12"/>
        <v>139385.42000000001</v>
      </c>
    </row>
    <row r="131" spans="1:6" ht="27">
      <c r="A131" s="204" t="s">
        <v>169</v>
      </c>
      <c r="B131" s="43" t="s">
        <v>170</v>
      </c>
      <c r="C131" s="100">
        <v>3.9280000000000008</v>
      </c>
      <c r="D131" s="102" t="s">
        <v>158</v>
      </c>
      <c r="E131" s="79">
        <v>40405.08</v>
      </c>
      <c r="F131" s="215">
        <f t="shared" si="12"/>
        <v>158711.15</v>
      </c>
    </row>
    <row r="132" spans="1:6" ht="25.5">
      <c r="A132" s="204" t="s">
        <v>171</v>
      </c>
      <c r="B132" s="43" t="s">
        <v>172</v>
      </c>
      <c r="C132" s="66">
        <v>1.3230000000000002</v>
      </c>
      <c r="D132" s="102" t="s">
        <v>158</v>
      </c>
      <c r="E132" s="51">
        <v>28577.95</v>
      </c>
      <c r="F132" s="215">
        <f t="shared" si="12"/>
        <v>37808.629999999997</v>
      </c>
    </row>
    <row r="133" spans="1:6">
      <c r="A133" s="204"/>
      <c r="B133" s="43"/>
      <c r="C133" s="100"/>
      <c r="D133" s="101"/>
      <c r="E133" s="79"/>
      <c r="F133" s="215"/>
    </row>
    <row r="134" spans="1:6">
      <c r="A134" s="214">
        <v>6.4</v>
      </c>
      <c r="B134" s="35" t="s">
        <v>31</v>
      </c>
      <c r="C134" s="100"/>
      <c r="D134" s="101"/>
      <c r="E134" s="79"/>
      <c r="F134" s="215"/>
    </row>
    <row r="135" spans="1:6" ht="14.25">
      <c r="A135" s="204" t="s">
        <v>173</v>
      </c>
      <c r="B135" s="43" t="s">
        <v>174</v>
      </c>
      <c r="C135" s="100">
        <v>233.99999999999997</v>
      </c>
      <c r="D135" s="102" t="s">
        <v>175</v>
      </c>
      <c r="E135" s="79">
        <v>1979.6699999999996</v>
      </c>
      <c r="F135" s="215">
        <f>ROUND(E135*C135,2)</f>
        <v>463242.78</v>
      </c>
    </row>
    <row r="136" spans="1:6" ht="14.25">
      <c r="A136" s="204" t="s">
        <v>176</v>
      </c>
      <c r="B136" s="43" t="s">
        <v>177</v>
      </c>
      <c r="C136" s="100">
        <v>36</v>
      </c>
      <c r="D136" s="102" t="s">
        <v>175</v>
      </c>
      <c r="E136" s="79">
        <v>1908.9199999999998</v>
      </c>
      <c r="F136" s="215">
        <f>ROUND(E136*C136,2)</f>
        <v>68721.119999999995</v>
      </c>
    </row>
    <row r="137" spans="1:6">
      <c r="A137" s="204"/>
      <c r="B137" s="43"/>
      <c r="C137" s="100"/>
      <c r="D137" s="101"/>
      <c r="E137" s="79"/>
      <c r="F137" s="215"/>
    </row>
    <row r="138" spans="1:6">
      <c r="A138" s="214">
        <v>6.5</v>
      </c>
      <c r="B138" s="35" t="s">
        <v>27</v>
      </c>
      <c r="C138" s="100"/>
      <c r="D138" s="101"/>
      <c r="E138" s="79"/>
      <c r="F138" s="215"/>
    </row>
    <row r="139" spans="1:6" ht="14.25">
      <c r="A139" s="204" t="s">
        <v>178</v>
      </c>
      <c r="B139" s="43" t="s">
        <v>57</v>
      </c>
      <c r="C139" s="100">
        <v>101.53</v>
      </c>
      <c r="D139" s="102" t="s">
        <v>175</v>
      </c>
      <c r="E139" s="79">
        <v>100.35</v>
      </c>
      <c r="F139" s="215">
        <f>ROUND(E139*C139,2)</f>
        <v>10188.540000000001</v>
      </c>
    </row>
    <row r="140" spans="1:6" ht="14.25">
      <c r="A140" s="204" t="s">
        <v>179</v>
      </c>
      <c r="B140" s="43" t="s">
        <v>58</v>
      </c>
      <c r="C140" s="100">
        <v>101.53</v>
      </c>
      <c r="D140" s="102" t="s">
        <v>175</v>
      </c>
      <c r="E140" s="79">
        <v>633.27</v>
      </c>
      <c r="F140" s="215">
        <f>ROUND(E140*C140,2)</f>
        <v>64295.9</v>
      </c>
    </row>
    <row r="141" spans="1:6">
      <c r="A141" s="204" t="s">
        <v>180</v>
      </c>
      <c r="B141" s="43" t="s">
        <v>49</v>
      </c>
      <c r="C141" s="100">
        <v>596.20000000000005</v>
      </c>
      <c r="D141" s="101" t="s">
        <v>4</v>
      </c>
      <c r="E141" s="51">
        <v>180.17</v>
      </c>
      <c r="F141" s="215">
        <f>ROUND(E141*C141,2)</f>
        <v>107417.35</v>
      </c>
    </row>
    <row r="142" spans="1:6">
      <c r="A142" s="204"/>
      <c r="B142" s="35"/>
      <c r="C142" s="100"/>
      <c r="D142" s="101"/>
      <c r="E142" s="79"/>
      <c r="F142" s="215"/>
    </row>
    <row r="143" spans="1:6">
      <c r="A143" s="214">
        <v>6.6</v>
      </c>
      <c r="B143" s="35" t="s">
        <v>32</v>
      </c>
      <c r="C143" s="100"/>
      <c r="D143" s="101"/>
      <c r="E143" s="79"/>
      <c r="F143" s="215"/>
    </row>
    <row r="144" spans="1:6" ht="14.25">
      <c r="A144" s="204" t="s">
        <v>181</v>
      </c>
      <c r="B144" s="43" t="s">
        <v>59</v>
      </c>
      <c r="C144" s="100">
        <v>101.53</v>
      </c>
      <c r="D144" s="102" t="s">
        <v>175</v>
      </c>
      <c r="E144" s="104">
        <v>160.59</v>
      </c>
      <c r="F144" s="217">
        <f>ROUND(C144*E144,2)</f>
        <v>16304.7</v>
      </c>
    </row>
    <row r="145" spans="1:6" ht="14.25">
      <c r="A145" s="204" t="s">
        <v>182</v>
      </c>
      <c r="B145" s="43" t="s">
        <v>60</v>
      </c>
      <c r="C145" s="100">
        <v>101.53</v>
      </c>
      <c r="D145" s="102" t="s">
        <v>175</v>
      </c>
      <c r="E145" s="104">
        <v>260.09999999999997</v>
      </c>
      <c r="F145" s="215">
        <f>ROUND(E145*C145,2)</f>
        <v>26407.95</v>
      </c>
    </row>
    <row r="146" spans="1:6">
      <c r="A146" s="204" t="s">
        <v>183</v>
      </c>
      <c r="B146" s="43" t="s">
        <v>61</v>
      </c>
      <c r="C146" s="100">
        <v>98.2</v>
      </c>
      <c r="D146" s="101" t="s">
        <v>39</v>
      </c>
      <c r="E146" s="79">
        <v>592.02857142857147</v>
      </c>
      <c r="F146" s="215">
        <f>+E146*C146</f>
        <v>58137.205714285723</v>
      </c>
    </row>
    <row r="147" spans="1:6" ht="25.5">
      <c r="A147" s="204" t="s">
        <v>184</v>
      </c>
      <c r="B147" s="43" t="s">
        <v>185</v>
      </c>
      <c r="C147" s="103">
        <v>11.2</v>
      </c>
      <c r="D147" s="105" t="s">
        <v>39</v>
      </c>
      <c r="E147" s="93">
        <v>200</v>
      </c>
      <c r="F147" s="216">
        <f>+E147*C147</f>
        <v>2240</v>
      </c>
    </row>
    <row r="148" spans="1:6" ht="14.25">
      <c r="A148" s="204" t="s">
        <v>186</v>
      </c>
      <c r="B148" s="43" t="s">
        <v>187</v>
      </c>
      <c r="C148" s="96">
        <v>124</v>
      </c>
      <c r="D148" s="106" t="s">
        <v>188</v>
      </c>
      <c r="E148" s="107">
        <v>350</v>
      </c>
      <c r="F148" s="217">
        <f>ROUND(C148*E148,2)</f>
        <v>43400</v>
      </c>
    </row>
    <row r="149" spans="1:6" ht="25.5">
      <c r="A149" s="204" t="s">
        <v>189</v>
      </c>
      <c r="B149" s="43" t="s">
        <v>190</v>
      </c>
      <c r="C149" s="66">
        <v>1</v>
      </c>
      <c r="D149" s="39" t="s">
        <v>8</v>
      </c>
      <c r="E149" s="51">
        <v>40000</v>
      </c>
      <c r="F149" s="215">
        <f>ROUND(E149*C149,2)</f>
        <v>40000</v>
      </c>
    </row>
    <row r="150" spans="1:6">
      <c r="A150" s="204" t="s">
        <v>191</v>
      </c>
      <c r="B150" s="43" t="s">
        <v>53</v>
      </c>
      <c r="C150" s="108">
        <v>1</v>
      </c>
      <c r="D150" s="39" t="s">
        <v>8</v>
      </c>
      <c r="E150" s="24">
        <v>25000</v>
      </c>
      <c r="F150" s="217">
        <f>ROUND(C150*E150,2)</f>
        <v>25000</v>
      </c>
    </row>
    <row r="151" spans="1:6">
      <c r="A151" s="204" t="s">
        <v>192</v>
      </c>
      <c r="B151" s="43" t="s">
        <v>64</v>
      </c>
      <c r="C151" s="108">
        <v>1</v>
      </c>
      <c r="D151" s="39" t="s">
        <v>8</v>
      </c>
      <c r="E151" s="51">
        <v>15000</v>
      </c>
      <c r="F151" s="217">
        <f>ROUND(C151*E151,2)</f>
        <v>15000</v>
      </c>
    </row>
    <row r="152" spans="1:6">
      <c r="A152" s="204"/>
      <c r="B152" s="43"/>
      <c r="C152" s="108"/>
      <c r="D152" s="39"/>
      <c r="E152" s="51"/>
      <c r="F152" s="217"/>
    </row>
    <row r="153" spans="1:6" ht="20.100000000000001" customHeight="1">
      <c r="A153" s="218"/>
      <c r="B153" s="68" t="s">
        <v>193</v>
      </c>
      <c r="C153" s="109"/>
      <c r="D153" s="109"/>
      <c r="E153" s="110"/>
      <c r="F153" s="219">
        <f>SUM(F59:F152)</f>
        <v>9017250.7157142814</v>
      </c>
    </row>
    <row r="154" spans="1:6">
      <c r="A154" s="220"/>
      <c r="B154" s="111"/>
      <c r="C154" s="77"/>
      <c r="D154" s="78"/>
      <c r="E154" s="112"/>
      <c r="F154" s="221"/>
    </row>
    <row r="155" spans="1:6">
      <c r="A155" s="222" t="s">
        <v>26</v>
      </c>
      <c r="B155" s="35" t="s">
        <v>194</v>
      </c>
      <c r="C155" s="113"/>
      <c r="D155" s="72"/>
      <c r="E155" s="62"/>
      <c r="F155" s="223"/>
    </row>
    <row r="156" spans="1:6">
      <c r="A156" s="224"/>
      <c r="B156" s="55"/>
      <c r="C156" s="113"/>
      <c r="D156" s="72"/>
      <c r="E156" s="62"/>
      <c r="F156" s="223"/>
    </row>
    <row r="157" spans="1:6">
      <c r="A157" s="225">
        <v>1</v>
      </c>
      <c r="B157" s="80" t="s">
        <v>54</v>
      </c>
      <c r="C157" s="113"/>
      <c r="D157" s="39"/>
      <c r="E157" s="57"/>
      <c r="F157" s="226"/>
    </row>
    <row r="158" spans="1:6">
      <c r="A158" s="196">
        <v>1.1000000000000001</v>
      </c>
      <c r="B158" s="76" t="s">
        <v>46</v>
      </c>
      <c r="C158" s="113">
        <v>1</v>
      </c>
      <c r="D158" s="39" t="s">
        <v>8</v>
      </c>
      <c r="E158" s="57">
        <v>1000</v>
      </c>
      <c r="F158" s="226">
        <f>ROUND(C158*E158,2)</f>
        <v>1000</v>
      </c>
    </row>
    <row r="159" spans="1:6">
      <c r="A159" s="196">
        <v>1.2</v>
      </c>
      <c r="B159" s="76" t="s">
        <v>195</v>
      </c>
      <c r="C159" s="113">
        <v>1</v>
      </c>
      <c r="D159" s="39" t="s">
        <v>8</v>
      </c>
      <c r="E159" s="57">
        <v>2000</v>
      </c>
      <c r="F159" s="226">
        <f>ROUND(C159*E159,2)</f>
        <v>2000</v>
      </c>
    </row>
    <row r="160" spans="1:6">
      <c r="A160" s="227"/>
      <c r="B160" s="43"/>
      <c r="C160" s="113"/>
      <c r="D160" s="114"/>
      <c r="E160" s="62"/>
      <c r="F160" s="211"/>
    </row>
    <row r="161" spans="1:6" ht="14.25">
      <c r="A161" s="171">
        <v>2</v>
      </c>
      <c r="B161" s="35" t="s">
        <v>196</v>
      </c>
      <c r="C161" s="113"/>
      <c r="D161" s="115"/>
      <c r="E161" s="62"/>
      <c r="F161" s="211"/>
    </row>
    <row r="162" spans="1:6" ht="15">
      <c r="A162" s="181">
        <v>2.1</v>
      </c>
      <c r="B162" s="43" t="s">
        <v>197</v>
      </c>
      <c r="C162" s="113">
        <v>1.2</v>
      </c>
      <c r="D162" s="115" t="s">
        <v>198</v>
      </c>
      <c r="E162" s="62">
        <v>13568.400000000001</v>
      </c>
      <c r="F162" s="211">
        <f t="shared" ref="F162:F173" si="13">+ROUND(C162*E162,2)</f>
        <v>16282.08</v>
      </c>
    </row>
    <row r="163" spans="1:6" ht="15">
      <c r="A163" s="181">
        <v>2.2000000000000002</v>
      </c>
      <c r="B163" s="43" t="s">
        <v>199</v>
      </c>
      <c r="C163" s="113">
        <v>0.14000000000000001</v>
      </c>
      <c r="D163" s="115" t="s">
        <v>198</v>
      </c>
      <c r="E163" s="62">
        <v>62278.94</v>
      </c>
      <c r="F163" s="211">
        <f t="shared" si="13"/>
        <v>8719.0499999999993</v>
      </c>
    </row>
    <row r="164" spans="1:6" ht="15">
      <c r="A164" s="181">
        <v>2.2999999999999998</v>
      </c>
      <c r="B164" s="43" t="s">
        <v>200</v>
      </c>
      <c r="C164" s="113">
        <v>0.32</v>
      </c>
      <c r="D164" s="115" t="s">
        <v>198</v>
      </c>
      <c r="E164" s="62">
        <v>46342.32</v>
      </c>
      <c r="F164" s="211">
        <f t="shared" si="13"/>
        <v>14829.54</v>
      </c>
    </row>
    <row r="165" spans="1:6" ht="15">
      <c r="A165" s="181">
        <v>2.4</v>
      </c>
      <c r="B165" s="43" t="s">
        <v>201</v>
      </c>
      <c r="C165" s="113">
        <v>0.2</v>
      </c>
      <c r="D165" s="115" t="s">
        <v>198</v>
      </c>
      <c r="E165" s="62">
        <v>40752.6</v>
      </c>
      <c r="F165" s="211">
        <f t="shared" si="13"/>
        <v>8150.52</v>
      </c>
    </row>
    <row r="166" spans="1:6" ht="15">
      <c r="A166" s="181">
        <v>2.5</v>
      </c>
      <c r="B166" s="43" t="s">
        <v>202</v>
      </c>
      <c r="C166" s="113">
        <v>0.81</v>
      </c>
      <c r="D166" s="115" t="s">
        <v>198</v>
      </c>
      <c r="E166" s="62">
        <v>21690.41</v>
      </c>
      <c r="F166" s="211">
        <f t="shared" si="13"/>
        <v>17569.23</v>
      </c>
    </row>
    <row r="167" spans="1:6" ht="15">
      <c r="A167" s="181">
        <v>2.6</v>
      </c>
      <c r="B167" s="43" t="s">
        <v>203</v>
      </c>
      <c r="C167" s="113">
        <v>6.5000000000000002E-2</v>
      </c>
      <c r="D167" s="115" t="s">
        <v>198</v>
      </c>
      <c r="E167" s="62">
        <v>22587.8</v>
      </c>
      <c r="F167" s="211">
        <f t="shared" si="13"/>
        <v>1468.21</v>
      </c>
    </row>
    <row r="168" spans="1:6" ht="15">
      <c r="A168" s="181">
        <v>2.7</v>
      </c>
      <c r="B168" s="43" t="s">
        <v>204</v>
      </c>
      <c r="C168" s="113">
        <v>0.68</v>
      </c>
      <c r="D168" s="115" t="s">
        <v>198</v>
      </c>
      <c r="E168" s="62">
        <v>15777.929999999998</v>
      </c>
      <c r="F168" s="211">
        <f t="shared" si="13"/>
        <v>10728.99</v>
      </c>
    </row>
    <row r="169" spans="1:6">
      <c r="A169" s="227"/>
      <c r="B169" s="43"/>
      <c r="C169" s="113"/>
      <c r="D169" s="115"/>
      <c r="E169" s="62"/>
      <c r="F169" s="211"/>
    </row>
    <row r="170" spans="1:6">
      <c r="A170" s="171">
        <v>3</v>
      </c>
      <c r="B170" s="35" t="s">
        <v>205</v>
      </c>
      <c r="C170" s="113"/>
      <c r="D170" s="114"/>
      <c r="E170" s="62"/>
      <c r="F170" s="211"/>
    </row>
    <row r="171" spans="1:6" ht="15">
      <c r="A171" s="181">
        <v>3.1</v>
      </c>
      <c r="B171" s="43" t="s">
        <v>206</v>
      </c>
      <c r="C171" s="113">
        <v>20.39</v>
      </c>
      <c r="D171" s="115" t="s">
        <v>207</v>
      </c>
      <c r="E171" s="62">
        <v>1934.1699999999998</v>
      </c>
      <c r="F171" s="211">
        <f t="shared" si="13"/>
        <v>39437.730000000003</v>
      </c>
    </row>
    <row r="172" spans="1:6" ht="15">
      <c r="A172" s="181">
        <v>3.2</v>
      </c>
      <c r="B172" s="43" t="s">
        <v>208</v>
      </c>
      <c r="C172" s="113">
        <v>3.18</v>
      </c>
      <c r="D172" s="115" t="s">
        <v>207</v>
      </c>
      <c r="E172" s="62">
        <v>1376.93</v>
      </c>
      <c r="F172" s="211">
        <f t="shared" si="13"/>
        <v>4378.6400000000003</v>
      </c>
    </row>
    <row r="173" spans="1:6" ht="15">
      <c r="A173" s="181">
        <v>3.3</v>
      </c>
      <c r="B173" s="43" t="s">
        <v>209</v>
      </c>
      <c r="C173" s="113">
        <v>1.44</v>
      </c>
      <c r="D173" s="115" t="s">
        <v>207</v>
      </c>
      <c r="E173" s="62">
        <v>2010.1899999999998</v>
      </c>
      <c r="F173" s="211">
        <f t="shared" si="13"/>
        <v>2894.67</v>
      </c>
    </row>
    <row r="174" spans="1:6">
      <c r="A174" s="181">
        <v>3.4</v>
      </c>
      <c r="B174" s="43" t="s">
        <v>210</v>
      </c>
      <c r="C174" s="113">
        <v>1.9</v>
      </c>
      <c r="D174" s="114" t="s">
        <v>39</v>
      </c>
      <c r="E174" s="62">
        <v>1934.1699999999998</v>
      </c>
      <c r="F174" s="211">
        <f>+ROUND(C174*E174,2)</f>
        <v>3674.92</v>
      </c>
    </row>
    <row r="175" spans="1:6">
      <c r="A175" s="181"/>
      <c r="B175" s="43"/>
      <c r="C175" s="113"/>
      <c r="D175" s="114"/>
      <c r="E175" s="62"/>
      <c r="F175" s="211"/>
    </row>
    <row r="176" spans="1:6">
      <c r="A176" s="171">
        <v>4</v>
      </c>
      <c r="B176" s="35" t="s">
        <v>27</v>
      </c>
      <c r="C176" s="113"/>
      <c r="D176" s="114"/>
      <c r="E176" s="62"/>
      <c r="F176" s="211"/>
    </row>
    <row r="177" spans="1:6" ht="15">
      <c r="A177" s="181">
        <v>4.0999999999999996</v>
      </c>
      <c r="B177" s="43" t="s">
        <v>48</v>
      </c>
      <c r="C177" s="113">
        <v>22.77</v>
      </c>
      <c r="D177" s="115" t="s">
        <v>207</v>
      </c>
      <c r="E177" s="62">
        <v>683.77</v>
      </c>
      <c r="F177" s="211">
        <f t="shared" ref="F177:F199" si="14">+ROUND(C177*E177,2)</f>
        <v>15569.44</v>
      </c>
    </row>
    <row r="178" spans="1:6" ht="15">
      <c r="A178" s="181">
        <v>4.2</v>
      </c>
      <c r="B178" s="43" t="s">
        <v>211</v>
      </c>
      <c r="C178" s="113">
        <v>25.97</v>
      </c>
      <c r="D178" s="115" t="s">
        <v>207</v>
      </c>
      <c r="E178" s="62">
        <v>683.77</v>
      </c>
      <c r="F178" s="211">
        <f t="shared" si="14"/>
        <v>17757.509999999998</v>
      </c>
    </row>
    <row r="179" spans="1:6" ht="15">
      <c r="A179" s="181">
        <v>4.3</v>
      </c>
      <c r="B179" s="43" t="s">
        <v>212</v>
      </c>
      <c r="C179" s="113">
        <v>9.11</v>
      </c>
      <c r="D179" s="115" t="s">
        <v>207</v>
      </c>
      <c r="E179" s="62">
        <v>734.27</v>
      </c>
      <c r="F179" s="211">
        <f t="shared" si="14"/>
        <v>6689.2</v>
      </c>
    </row>
    <row r="180" spans="1:6" ht="15">
      <c r="A180" s="181">
        <v>4.4000000000000004</v>
      </c>
      <c r="B180" s="43" t="s">
        <v>213</v>
      </c>
      <c r="C180" s="113">
        <v>11.31</v>
      </c>
      <c r="D180" s="115" t="s">
        <v>207</v>
      </c>
      <c r="E180" s="62">
        <v>854.19</v>
      </c>
      <c r="F180" s="211">
        <f t="shared" si="14"/>
        <v>9660.89</v>
      </c>
    </row>
    <row r="181" spans="1:6" ht="15">
      <c r="A181" s="181">
        <v>4.5</v>
      </c>
      <c r="B181" s="43" t="s">
        <v>214</v>
      </c>
      <c r="C181" s="113">
        <v>57.83</v>
      </c>
      <c r="D181" s="115" t="s">
        <v>207</v>
      </c>
      <c r="E181" s="62">
        <v>420.69000000000005</v>
      </c>
      <c r="F181" s="211">
        <f t="shared" si="14"/>
        <v>24328.5</v>
      </c>
    </row>
    <row r="182" spans="1:6" ht="15">
      <c r="A182" s="181">
        <v>4.5999999999999996</v>
      </c>
      <c r="B182" s="43" t="s">
        <v>215</v>
      </c>
      <c r="C182" s="113">
        <v>16</v>
      </c>
      <c r="D182" s="115" t="s">
        <v>207</v>
      </c>
      <c r="E182" s="62">
        <v>1133.54</v>
      </c>
      <c r="F182" s="211">
        <f t="shared" si="14"/>
        <v>18136.64</v>
      </c>
    </row>
    <row r="183" spans="1:6">
      <c r="A183" s="181">
        <v>4.7</v>
      </c>
      <c r="B183" s="43" t="s">
        <v>216</v>
      </c>
      <c r="C183" s="113">
        <v>41</v>
      </c>
      <c r="D183" s="114" t="s">
        <v>39</v>
      </c>
      <c r="E183" s="51">
        <v>180.17</v>
      </c>
      <c r="F183" s="211">
        <f t="shared" si="14"/>
        <v>7386.97</v>
      </c>
    </row>
    <row r="184" spans="1:6" ht="15">
      <c r="A184" s="181">
        <v>4.8</v>
      </c>
      <c r="B184" s="43" t="s">
        <v>217</v>
      </c>
      <c r="C184" s="113">
        <v>5.75</v>
      </c>
      <c r="D184" s="115" t="s">
        <v>207</v>
      </c>
      <c r="E184" s="62">
        <v>1249.9000000000001</v>
      </c>
      <c r="F184" s="211">
        <f t="shared" si="14"/>
        <v>7186.93</v>
      </c>
    </row>
    <row r="185" spans="1:6">
      <c r="A185" s="181">
        <v>4.9000000000000004</v>
      </c>
      <c r="B185" s="43" t="s">
        <v>50</v>
      </c>
      <c r="C185" s="113">
        <v>10</v>
      </c>
      <c r="D185" s="114" t="s">
        <v>39</v>
      </c>
      <c r="E185" s="62">
        <v>99.36</v>
      </c>
      <c r="F185" s="211">
        <f t="shared" si="14"/>
        <v>993.6</v>
      </c>
    </row>
    <row r="186" spans="1:6">
      <c r="A186" s="181"/>
      <c r="B186" s="43"/>
      <c r="C186" s="113"/>
      <c r="D186" s="114"/>
      <c r="E186" s="62"/>
      <c r="F186" s="211"/>
    </row>
    <row r="187" spans="1:6">
      <c r="A187" s="171">
        <v>5</v>
      </c>
      <c r="B187" s="35" t="s">
        <v>218</v>
      </c>
      <c r="C187" s="113"/>
      <c r="D187" s="114"/>
      <c r="E187" s="62"/>
      <c r="F187" s="211"/>
    </row>
    <row r="188" spans="1:6">
      <c r="A188" s="181">
        <v>5.0999999999999996</v>
      </c>
      <c r="B188" s="43" t="s">
        <v>219</v>
      </c>
      <c r="C188" s="113">
        <v>1</v>
      </c>
      <c r="D188" s="39" t="s">
        <v>8</v>
      </c>
      <c r="E188" s="62">
        <v>11999.24</v>
      </c>
      <c r="F188" s="211">
        <f t="shared" si="14"/>
        <v>11999.24</v>
      </c>
    </row>
    <row r="189" spans="1:6">
      <c r="A189" s="181">
        <v>5.2</v>
      </c>
      <c r="B189" s="43" t="s">
        <v>220</v>
      </c>
      <c r="C189" s="113">
        <v>1</v>
      </c>
      <c r="D189" s="39" t="s">
        <v>8</v>
      </c>
      <c r="E189" s="62">
        <v>8324.2999999999993</v>
      </c>
      <c r="F189" s="211">
        <f t="shared" si="14"/>
        <v>8324.2999999999993</v>
      </c>
    </row>
    <row r="190" spans="1:6">
      <c r="A190" s="181">
        <v>5.3</v>
      </c>
      <c r="B190" s="43" t="s">
        <v>221</v>
      </c>
      <c r="C190" s="113">
        <v>1</v>
      </c>
      <c r="D190" s="39" t="s">
        <v>8</v>
      </c>
      <c r="E190" s="62">
        <v>1255.5400000000002</v>
      </c>
      <c r="F190" s="211">
        <f t="shared" si="14"/>
        <v>1255.54</v>
      </c>
    </row>
    <row r="191" spans="1:6">
      <c r="A191" s="181">
        <v>5.4</v>
      </c>
      <c r="B191" s="43" t="s">
        <v>222</v>
      </c>
      <c r="C191" s="113">
        <v>1</v>
      </c>
      <c r="D191" s="39" t="s">
        <v>8</v>
      </c>
      <c r="E191" s="62">
        <v>3000</v>
      </c>
      <c r="F191" s="211">
        <f t="shared" si="14"/>
        <v>3000</v>
      </c>
    </row>
    <row r="192" spans="1:6">
      <c r="A192" s="181">
        <v>5.5</v>
      </c>
      <c r="B192" s="43" t="s">
        <v>223</v>
      </c>
      <c r="C192" s="113">
        <v>1</v>
      </c>
      <c r="D192" s="39" t="s">
        <v>8</v>
      </c>
      <c r="E192" s="62">
        <v>5000</v>
      </c>
      <c r="F192" s="211">
        <f t="shared" si="14"/>
        <v>5000</v>
      </c>
    </row>
    <row r="193" spans="1:6">
      <c r="A193" s="181">
        <v>5.6</v>
      </c>
      <c r="B193" s="43" t="s">
        <v>224</v>
      </c>
      <c r="C193" s="113">
        <v>1</v>
      </c>
      <c r="D193" s="39" t="s">
        <v>8</v>
      </c>
      <c r="E193" s="62">
        <v>15000</v>
      </c>
      <c r="F193" s="211">
        <f t="shared" si="14"/>
        <v>15000</v>
      </c>
    </row>
    <row r="194" spans="1:6">
      <c r="A194" s="181">
        <v>5.7</v>
      </c>
      <c r="B194" s="43" t="s">
        <v>225</v>
      </c>
      <c r="C194" s="113">
        <v>1</v>
      </c>
      <c r="D194" s="39" t="s">
        <v>8</v>
      </c>
      <c r="E194" s="62">
        <v>11200</v>
      </c>
      <c r="F194" s="211">
        <f t="shared" si="14"/>
        <v>11200</v>
      </c>
    </row>
    <row r="195" spans="1:6">
      <c r="A195" s="181">
        <v>5.8</v>
      </c>
      <c r="B195" s="43" t="s">
        <v>226</v>
      </c>
      <c r="C195" s="113">
        <v>1</v>
      </c>
      <c r="D195" s="39" t="s">
        <v>8</v>
      </c>
      <c r="E195" s="62">
        <v>4800</v>
      </c>
      <c r="F195" s="211">
        <f t="shared" si="14"/>
        <v>4800</v>
      </c>
    </row>
    <row r="196" spans="1:6">
      <c r="A196" s="181">
        <v>5.9</v>
      </c>
      <c r="B196" s="43" t="s">
        <v>227</v>
      </c>
      <c r="C196" s="113">
        <v>1</v>
      </c>
      <c r="D196" s="39" t="s">
        <v>8</v>
      </c>
      <c r="E196" s="62">
        <v>53534.909999999996</v>
      </c>
      <c r="F196" s="211">
        <f t="shared" si="14"/>
        <v>53534.91</v>
      </c>
    </row>
    <row r="197" spans="1:6">
      <c r="A197" s="181"/>
      <c r="B197" s="43"/>
      <c r="C197" s="113"/>
      <c r="D197" s="114"/>
      <c r="E197" s="116"/>
      <c r="F197" s="211"/>
    </row>
    <row r="198" spans="1:6">
      <c r="A198" s="171">
        <v>6</v>
      </c>
      <c r="B198" s="35" t="s">
        <v>32</v>
      </c>
      <c r="C198" s="113"/>
      <c r="D198" s="114"/>
      <c r="E198" s="62"/>
      <c r="F198" s="211"/>
    </row>
    <row r="199" spans="1:6" ht="15">
      <c r="A199" s="181">
        <v>6.1</v>
      </c>
      <c r="B199" s="43" t="s">
        <v>214</v>
      </c>
      <c r="C199" s="113">
        <v>57.83</v>
      </c>
      <c r="D199" s="115" t="s">
        <v>207</v>
      </c>
      <c r="E199" s="62">
        <v>420.69000000000005</v>
      </c>
      <c r="F199" s="211">
        <f t="shared" si="14"/>
        <v>24328.5</v>
      </c>
    </row>
    <row r="200" spans="1:6">
      <c r="A200" s="181"/>
      <c r="B200" s="43"/>
      <c r="C200" s="113"/>
      <c r="D200" s="115"/>
      <c r="E200" s="116"/>
      <c r="F200" s="211"/>
    </row>
    <row r="201" spans="1:6">
      <c r="A201" s="171">
        <v>7</v>
      </c>
      <c r="B201" s="55" t="s">
        <v>228</v>
      </c>
      <c r="C201" s="117"/>
      <c r="D201" s="39"/>
      <c r="E201" s="118"/>
      <c r="F201" s="228"/>
    </row>
    <row r="202" spans="1:6">
      <c r="A202" s="181">
        <v>7.1</v>
      </c>
      <c r="B202" s="49" t="s">
        <v>229</v>
      </c>
      <c r="C202" s="117">
        <v>1</v>
      </c>
      <c r="D202" s="39" t="s">
        <v>8</v>
      </c>
      <c r="E202" s="84">
        <v>11340</v>
      </c>
      <c r="F202" s="211">
        <f t="shared" ref="F202:F205" si="15">ROUND(E202*C202,2)</f>
        <v>11340</v>
      </c>
    </row>
    <row r="203" spans="1:6">
      <c r="A203" s="181">
        <v>7.2</v>
      </c>
      <c r="B203" s="49" t="s">
        <v>230</v>
      </c>
      <c r="C203" s="117">
        <v>6</v>
      </c>
      <c r="D203" s="39" t="s">
        <v>8</v>
      </c>
      <c r="E203" s="84">
        <v>2431.27</v>
      </c>
      <c r="F203" s="228">
        <f t="shared" si="15"/>
        <v>14587.62</v>
      </c>
    </row>
    <row r="204" spans="1:6">
      <c r="A204" s="181">
        <v>7.3</v>
      </c>
      <c r="B204" s="49" t="s">
        <v>231</v>
      </c>
      <c r="C204" s="117">
        <v>3</v>
      </c>
      <c r="D204" s="39" t="s">
        <v>8</v>
      </c>
      <c r="E204" s="51">
        <v>2525.65</v>
      </c>
      <c r="F204" s="228">
        <f t="shared" si="15"/>
        <v>7576.95</v>
      </c>
    </row>
    <row r="205" spans="1:6">
      <c r="A205" s="181">
        <v>7.4</v>
      </c>
      <c r="B205" s="49" t="s">
        <v>232</v>
      </c>
      <c r="C205" s="117">
        <v>3</v>
      </c>
      <c r="D205" s="39" t="s">
        <v>8</v>
      </c>
      <c r="E205" s="51">
        <v>2824.65</v>
      </c>
      <c r="F205" s="228">
        <f t="shared" si="15"/>
        <v>8473.9500000000007</v>
      </c>
    </row>
    <row r="206" spans="1:6">
      <c r="A206" s="181"/>
      <c r="B206" s="49"/>
      <c r="C206" s="117"/>
      <c r="D206" s="39"/>
      <c r="E206" s="51"/>
      <c r="F206" s="228"/>
    </row>
    <row r="207" spans="1:6" ht="20.100000000000001" customHeight="1">
      <c r="A207" s="229"/>
      <c r="B207" s="119" t="s">
        <v>233</v>
      </c>
      <c r="C207" s="120"/>
      <c r="D207" s="121"/>
      <c r="E207" s="122"/>
      <c r="F207" s="230">
        <f>SUM(F158:F205)</f>
        <v>419264.27000000014</v>
      </c>
    </row>
    <row r="208" spans="1:6">
      <c r="A208" s="220"/>
      <c r="B208" s="111"/>
      <c r="C208" s="77"/>
      <c r="D208" s="78"/>
      <c r="E208" s="112"/>
      <c r="F208" s="221"/>
    </row>
    <row r="209" spans="1:6">
      <c r="A209" s="231"/>
      <c r="B209" s="43"/>
      <c r="C209" s="123"/>
      <c r="D209" s="124"/>
      <c r="E209" s="125"/>
      <c r="F209" s="232"/>
    </row>
    <row r="210" spans="1:6" ht="39.75">
      <c r="A210" s="168" t="s">
        <v>33</v>
      </c>
      <c r="B210" s="126" t="s">
        <v>234</v>
      </c>
      <c r="C210" s="36"/>
      <c r="D210" s="36"/>
      <c r="E210" s="40"/>
      <c r="F210" s="169"/>
    </row>
    <row r="211" spans="1:6">
      <c r="A211" s="170"/>
      <c r="B211" s="35"/>
      <c r="C211" s="36"/>
      <c r="D211" s="36"/>
      <c r="E211" s="40"/>
      <c r="F211" s="169"/>
    </row>
    <row r="212" spans="1:6">
      <c r="A212" s="171">
        <v>1</v>
      </c>
      <c r="B212" s="35" t="s">
        <v>78</v>
      </c>
      <c r="C212" s="36">
        <v>813</v>
      </c>
      <c r="D212" s="39" t="s">
        <v>39</v>
      </c>
      <c r="E212" s="40">
        <v>24.758700000000001</v>
      </c>
      <c r="F212" s="172">
        <f>ROUND(C212*E212,2)</f>
        <v>20128.82</v>
      </c>
    </row>
    <row r="213" spans="1:6">
      <c r="A213" s="170"/>
      <c r="B213" s="35"/>
      <c r="C213" s="36"/>
      <c r="D213" s="36"/>
      <c r="E213" s="40"/>
      <c r="F213" s="169"/>
    </row>
    <row r="214" spans="1:6">
      <c r="A214" s="171">
        <v>2</v>
      </c>
      <c r="B214" s="35" t="s">
        <v>6</v>
      </c>
      <c r="C214" s="36"/>
      <c r="D214" s="39"/>
      <c r="E214" s="40"/>
      <c r="F214" s="172"/>
    </row>
    <row r="215" spans="1:6" ht="16.5">
      <c r="A215" s="182">
        <v>2.1</v>
      </c>
      <c r="B215" s="43" t="s">
        <v>109</v>
      </c>
      <c r="C215" s="36">
        <v>967.47</v>
      </c>
      <c r="D215" s="39" t="s">
        <v>80</v>
      </c>
      <c r="E215" s="40">
        <v>269.28399999999999</v>
      </c>
      <c r="F215" s="172">
        <f t="shared" ref="F215:F219" si="16">ROUND(C215*E215,2)</f>
        <v>260524.19</v>
      </c>
    </row>
    <row r="216" spans="1:6" ht="16.5">
      <c r="A216" s="182">
        <v>2.2000000000000002</v>
      </c>
      <c r="B216" s="43" t="s">
        <v>63</v>
      </c>
      <c r="C216" s="36">
        <v>73.17</v>
      </c>
      <c r="D216" s="39" t="s">
        <v>80</v>
      </c>
      <c r="E216" s="40">
        <v>1908.9</v>
      </c>
      <c r="F216" s="172">
        <f t="shared" si="16"/>
        <v>139674.21</v>
      </c>
    </row>
    <row r="217" spans="1:6" ht="25.5">
      <c r="A217" s="182">
        <v>2.2999999999999998</v>
      </c>
      <c r="B217" s="43" t="s">
        <v>82</v>
      </c>
      <c r="C217" s="44">
        <v>285.55</v>
      </c>
      <c r="D217" s="39" t="s">
        <v>80</v>
      </c>
      <c r="E217" s="45">
        <v>985</v>
      </c>
      <c r="F217" s="179">
        <f t="shared" si="16"/>
        <v>281266.75</v>
      </c>
    </row>
    <row r="218" spans="1:6" ht="16.5">
      <c r="A218" s="177">
        <v>2.4</v>
      </c>
      <c r="B218" s="91" t="s">
        <v>235</v>
      </c>
      <c r="C218" s="127">
        <v>793.2</v>
      </c>
      <c r="D218" s="39" t="s">
        <v>80</v>
      </c>
      <c r="E218" s="47">
        <v>150.02033333333335</v>
      </c>
      <c r="F218" s="180">
        <f t="shared" si="16"/>
        <v>118996.13</v>
      </c>
    </row>
    <row r="219" spans="1:6" ht="25.5">
      <c r="A219" s="181">
        <v>2.5</v>
      </c>
      <c r="B219" s="43" t="s">
        <v>236</v>
      </c>
      <c r="C219" s="44">
        <v>494.67</v>
      </c>
      <c r="D219" s="39" t="s">
        <v>80</v>
      </c>
      <c r="E219" s="45">
        <v>157.43</v>
      </c>
      <c r="F219" s="179">
        <f t="shared" si="16"/>
        <v>77875.899999999994</v>
      </c>
    </row>
    <row r="220" spans="1:6">
      <c r="A220" s="182"/>
      <c r="B220" s="43"/>
      <c r="C220" s="36"/>
      <c r="D220" s="39"/>
      <c r="E220" s="40"/>
      <c r="F220" s="172"/>
    </row>
    <row r="221" spans="1:6">
      <c r="A221" s="171">
        <v>3</v>
      </c>
      <c r="B221" s="35" t="s">
        <v>85</v>
      </c>
      <c r="C221" s="36"/>
      <c r="D221" s="39"/>
      <c r="E221" s="40"/>
      <c r="F221" s="172"/>
    </row>
    <row r="222" spans="1:6">
      <c r="A222" s="182">
        <v>3.1</v>
      </c>
      <c r="B222" s="49" t="s">
        <v>86</v>
      </c>
      <c r="C222" s="36">
        <v>845.52</v>
      </c>
      <c r="D222" s="50" t="s">
        <v>39</v>
      </c>
      <c r="E222" s="51">
        <v>4480.84</v>
      </c>
      <c r="F222" s="172">
        <f>ROUND(E222*C222,2)</f>
        <v>3788639.84</v>
      </c>
    </row>
    <row r="223" spans="1:6">
      <c r="A223" s="182"/>
      <c r="B223" s="49"/>
      <c r="C223" s="66"/>
      <c r="D223" s="50"/>
      <c r="E223" s="51"/>
      <c r="F223" s="172"/>
    </row>
    <row r="224" spans="1:6">
      <c r="A224" s="171">
        <v>4</v>
      </c>
      <c r="B224" s="35" t="s">
        <v>237</v>
      </c>
      <c r="C224" s="36"/>
      <c r="D224" s="39"/>
      <c r="E224" s="40"/>
      <c r="F224" s="172"/>
    </row>
    <row r="225" spans="1:6">
      <c r="A225" s="182">
        <v>4.0999999999999996</v>
      </c>
      <c r="B225" s="49" t="s">
        <v>238</v>
      </c>
      <c r="C225" s="36">
        <v>813</v>
      </c>
      <c r="D225" s="50" t="s">
        <v>39</v>
      </c>
      <c r="E225" s="51">
        <v>196.08520437535981</v>
      </c>
      <c r="F225" s="172">
        <f t="shared" ref="F225" si="17">ROUND(E225*C225,2)</f>
        <v>159417.26999999999</v>
      </c>
    </row>
    <row r="226" spans="1:6">
      <c r="A226" s="182"/>
      <c r="B226" s="53"/>
      <c r="C226" s="42"/>
      <c r="D226" s="52"/>
      <c r="E226" s="40"/>
      <c r="F226" s="172"/>
    </row>
    <row r="227" spans="1:6" ht="25.5">
      <c r="A227" s="170">
        <v>5</v>
      </c>
      <c r="B227" s="35" t="s">
        <v>239</v>
      </c>
      <c r="C227" s="128"/>
      <c r="D227" s="129"/>
      <c r="E227" s="45"/>
      <c r="F227" s="179"/>
    </row>
    <row r="228" spans="1:6">
      <c r="A228" s="182">
        <v>5.0999999999999996</v>
      </c>
      <c r="B228" s="43" t="s">
        <v>240</v>
      </c>
      <c r="C228" s="36">
        <v>1</v>
      </c>
      <c r="D228" s="39" t="s">
        <v>8</v>
      </c>
      <c r="E228" s="40">
        <v>22352</v>
      </c>
      <c r="F228" s="172">
        <f>ROUND(E228*C228,2)</f>
        <v>22352</v>
      </c>
    </row>
    <row r="229" spans="1:6">
      <c r="A229" s="182">
        <v>5.2</v>
      </c>
      <c r="B229" s="43" t="s">
        <v>241</v>
      </c>
      <c r="C229" s="36">
        <v>1</v>
      </c>
      <c r="D229" s="39" t="s">
        <v>8</v>
      </c>
      <c r="E229" s="40">
        <v>16705.7</v>
      </c>
      <c r="F229" s="172">
        <f t="shared" ref="F229:F232" si="18">ROUND(E229*C229,2)</f>
        <v>16705.7</v>
      </c>
    </row>
    <row r="230" spans="1:6">
      <c r="A230" s="182">
        <v>5.3</v>
      </c>
      <c r="B230" s="43" t="s">
        <v>242</v>
      </c>
      <c r="C230" s="36">
        <v>1</v>
      </c>
      <c r="D230" s="39" t="s">
        <v>8</v>
      </c>
      <c r="E230" s="40">
        <v>16121.6</v>
      </c>
      <c r="F230" s="172">
        <f t="shared" si="18"/>
        <v>16121.6</v>
      </c>
    </row>
    <row r="231" spans="1:6">
      <c r="A231" s="182"/>
      <c r="B231" s="43"/>
      <c r="C231" s="36"/>
      <c r="D231" s="39"/>
      <c r="E231" s="40"/>
      <c r="F231" s="172"/>
    </row>
    <row r="232" spans="1:6" ht="27">
      <c r="A232" s="182">
        <v>6</v>
      </c>
      <c r="B232" s="43" t="s">
        <v>243</v>
      </c>
      <c r="C232" s="36">
        <v>0.45</v>
      </c>
      <c r="D232" s="39" t="s">
        <v>80</v>
      </c>
      <c r="E232" s="45">
        <v>20609.97</v>
      </c>
      <c r="F232" s="172">
        <f t="shared" si="18"/>
        <v>9274.49</v>
      </c>
    </row>
    <row r="233" spans="1:6">
      <c r="A233" s="183"/>
      <c r="B233" s="43"/>
      <c r="C233" s="36"/>
      <c r="D233" s="39"/>
      <c r="E233" s="40"/>
      <c r="F233" s="172"/>
    </row>
    <row r="234" spans="1:6">
      <c r="A234" s="171">
        <v>7</v>
      </c>
      <c r="B234" s="55" t="s">
        <v>244</v>
      </c>
      <c r="C234" s="36"/>
      <c r="D234" s="39"/>
      <c r="E234" s="40"/>
      <c r="F234" s="172"/>
    </row>
    <row r="235" spans="1:6">
      <c r="A235" s="182">
        <v>7.1</v>
      </c>
      <c r="B235" s="43" t="s">
        <v>245</v>
      </c>
      <c r="C235" s="36">
        <v>12</v>
      </c>
      <c r="D235" s="39" t="s">
        <v>8</v>
      </c>
      <c r="E235" s="40">
        <v>2761.2</v>
      </c>
      <c r="F235" s="172">
        <f>ROUND(C235*E235,2)</f>
        <v>33134.400000000001</v>
      </c>
    </row>
    <row r="236" spans="1:6">
      <c r="A236" s="182"/>
      <c r="B236" s="53"/>
      <c r="C236" s="42"/>
      <c r="D236" s="52"/>
      <c r="E236" s="40"/>
      <c r="F236" s="172"/>
    </row>
    <row r="237" spans="1:6">
      <c r="A237" s="171">
        <v>8</v>
      </c>
      <c r="B237" s="35" t="s">
        <v>246</v>
      </c>
      <c r="C237" s="36"/>
      <c r="D237" s="39"/>
      <c r="E237" s="40"/>
      <c r="F237" s="172"/>
    </row>
    <row r="238" spans="1:6">
      <c r="A238" s="182">
        <v>8.1</v>
      </c>
      <c r="B238" s="91" t="s">
        <v>247</v>
      </c>
      <c r="C238" s="56">
        <v>1</v>
      </c>
      <c r="D238" s="39" t="s">
        <v>8</v>
      </c>
      <c r="E238" s="57">
        <v>41240.1</v>
      </c>
      <c r="F238" s="172">
        <f t="shared" ref="F238:F242" si="19">ROUND(C238*E238,2)</f>
        <v>41240.1</v>
      </c>
    </row>
    <row r="239" spans="1:6">
      <c r="A239" s="182">
        <v>8.1999999999999993</v>
      </c>
      <c r="B239" s="91" t="s">
        <v>248</v>
      </c>
      <c r="C239" s="56">
        <v>3</v>
      </c>
      <c r="D239" s="39" t="s">
        <v>8</v>
      </c>
      <c r="E239" s="57">
        <v>37895.81</v>
      </c>
      <c r="F239" s="172">
        <f t="shared" si="19"/>
        <v>113687.43</v>
      </c>
    </row>
    <row r="240" spans="1:6">
      <c r="A240" s="182">
        <v>8.3000000000000007</v>
      </c>
      <c r="B240" s="76" t="s">
        <v>249</v>
      </c>
      <c r="C240" s="56">
        <v>4</v>
      </c>
      <c r="D240" s="39" t="s">
        <v>8</v>
      </c>
      <c r="E240" s="57">
        <v>37225.380000000005</v>
      </c>
      <c r="F240" s="172">
        <f t="shared" si="19"/>
        <v>148901.51999999999</v>
      </c>
    </row>
    <row r="241" spans="1:6">
      <c r="A241" s="182">
        <v>8.4</v>
      </c>
      <c r="B241" s="76" t="s">
        <v>250</v>
      </c>
      <c r="C241" s="56">
        <v>3</v>
      </c>
      <c r="D241" s="39" t="s">
        <v>8</v>
      </c>
      <c r="E241" s="57">
        <v>38915.380000000005</v>
      </c>
      <c r="F241" s="172">
        <f>ROUND(C241*E241,2)</f>
        <v>116746.14</v>
      </c>
    </row>
    <row r="242" spans="1:6">
      <c r="A242" s="182">
        <v>8.5</v>
      </c>
      <c r="B242" s="76" t="s">
        <v>251</v>
      </c>
      <c r="C242" s="56">
        <v>7</v>
      </c>
      <c r="D242" s="39" t="s">
        <v>8</v>
      </c>
      <c r="E242" s="57">
        <v>58140.189999999995</v>
      </c>
      <c r="F242" s="172">
        <f t="shared" si="19"/>
        <v>406981.33</v>
      </c>
    </row>
    <row r="243" spans="1:6">
      <c r="A243" s="182">
        <v>8.6</v>
      </c>
      <c r="B243" s="43" t="s">
        <v>252</v>
      </c>
      <c r="C243" s="44">
        <v>4</v>
      </c>
      <c r="D243" s="39" t="s">
        <v>8</v>
      </c>
      <c r="E243" s="45">
        <v>6794</v>
      </c>
      <c r="F243" s="179">
        <f>ROUND(C243*E243,2)</f>
        <v>27176</v>
      </c>
    </row>
    <row r="244" spans="1:6">
      <c r="A244" s="182"/>
      <c r="B244" s="130"/>
      <c r="C244" s="36"/>
      <c r="D244" s="39"/>
      <c r="E244" s="40"/>
      <c r="F244" s="172"/>
    </row>
    <row r="245" spans="1:6">
      <c r="A245" s="171">
        <v>9</v>
      </c>
      <c r="B245" s="35" t="s">
        <v>253</v>
      </c>
      <c r="C245" s="36"/>
      <c r="D245" s="39"/>
      <c r="E245" s="40"/>
      <c r="F245" s="172"/>
    </row>
    <row r="246" spans="1:6" ht="25.5">
      <c r="A246" s="170">
        <v>9.1</v>
      </c>
      <c r="B246" s="35" t="s">
        <v>254</v>
      </c>
      <c r="C246" s="131"/>
      <c r="D246" s="132"/>
      <c r="E246" s="133"/>
      <c r="F246" s="233"/>
    </row>
    <row r="247" spans="1:6">
      <c r="A247" s="182" t="s">
        <v>14</v>
      </c>
      <c r="B247" s="43" t="s">
        <v>46</v>
      </c>
      <c r="C247" s="58">
        <v>1</v>
      </c>
      <c r="D247" s="39" t="s">
        <v>8</v>
      </c>
      <c r="E247" s="59">
        <v>2000</v>
      </c>
      <c r="F247" s="233">
        <f t="shared" ref="F247:F256" si="20">ROUND(E247*C247,2)</f>
        <v>2000</v>
      </c>
    </row>
    <row r="248" spans="1:6" ht="25.5">
      <c r="A248" s="182" t="s">
        <v>255</v>
      </c>
      <c r="B248" s="43" t="s">
        <v>256</v>
      </c>
      <c r="C248" s="56">
        <v>7</v>
      </c>
      <c r="D248" s="72" t="s">
        <v>39</v>
      </c>
      <c r="E248" s="57">
        <v>9232.619999999999</v>
      </c>
      <c r="F248" s="233">
        <f t="shared" si="20"/>
        <v>64628.34</v>
      </c>
    </row>
    <row r="249" spans="1:6">
      <c r="A249" s="182" t="s">
        <v>257</v>
      </c>
      <c r="B249" s="43" t="s">
        <v>258</v>
      </c>
      <c r="C249" s="56">
        <v>4</v>
      </c>
      <c r="D249" s="39" t="s">
        <v>8</v>
      </c>
      <c r="E249" s="40">
        <v>21998</v>
      </c>
      <c r="F249" s="233">
        <f t="shared" si="20"/>
        <v>87992</v>
      </c>
    </row>
    <row r="250" spans="1:6">
      <c r="A250" s="182" t="s">
        <v>259</v>
      </c>
      <c r="B250" s="43" t="s">
        <v>260</v>
      </c>
      <c r="C250" s="56">
        <v>2</v>
      </c>
      <c r="D250" s="39" t="s">
        <v>8</v>
      </c>
      <c r="E250" s="40">
        <v>2761.2</v>
      </c>
      <c r="F250" s="233">
        <f>ROUND(E250*C250,2)</f>
        <v>5522.4</v>
      </c>
    </row>
    <row r="251" spans="1:6">
      <c r="A251" s="182" t="s">
        <v>261</v>
      </c>
      <c r="B251" s="49" t="s">
        <v>262</v>
      </c>
      <c r="C251" s="56">
        <v>2</v>
      </c>
      <c r="D251" s="39" t="s">
        <v>8</v>
      </c>
      <c r="E251" s="57">
        <v>13475.85</v>
      </c>
      <c r="F251" s="233">
        <f t="shared" si="20"/>
        <v>26951.7</v>
      </c>
    </row>
    <row r="252" spans="1:6" ht="16.5">
      <c r="A252" s="182" t="s">
        <v>263</v>
      </c>
      <c r="B252" s="49" t="s">
        <v>264</v>
      </c>
      <c r="C252" s="134">
        <v>8.33</v>
      </c>
      <c r="D252" s="39" t="s">
        <v>80</v>
      </c>
      <c r="E252" s="40">
        <v>269.28399999999999</v>
      </c>
      <c r="F252" s="234">
        <f t="shared" ref="F252:F254" si="21">C252*E252</f>
        <v>2243.1357199999998</v>
      </c>
    </row>
    <row r="253" spans="1:6" ht="16.5">
      <c r="A253" s="182" t="s">
        <v>265</v>
      </c>
      <c r="B253" s="49" t="s">
        <v>38</v>
      </c>
      <c r="C253" s="134">
        <v>7.43</v>
      </c>
      <c r="D253" s="39" t="s">
        <v>80</v>
      </c>
      <c r="E253" s="47">
        <v>150.02033333333335</v>
      </c>
      <c r="F253" s="234">
        <f t="shared" si="21"/>
        <v>1114.6510766666668</v>
      </c>
    </row>
    <row r="254" spans="1:6">
      <c r="A254" s="182" t="s">
        <v>266</v>
      </c>
      <c r="B254" s="76" t="s">
        <v>71</v>
      </c>
      <c r="C254" s="135">
        <v>1</v>
      </c>
      <c r="D254" s="39" t="s">
        <v>8</v>
      </c>
      <c r="E254" s="136">
        <v>3000</v>
      </c>
      <c r="F254" s="235">
        <f t="shared" si="21"/>
        <v>3000</v>
      </c>
    </row>
    <row r="255" spans="1:6">
      <c r="A255" s="182" t="s">
        <v>267</v>
      </c>
      <c r="B255" s="49" t="s">
        <v>70</v>
      </c>
      <c r="C255" s="56">
        <v>5.75</v>
      </c>
      <c r="D255" s="72" t="s">
        <v>2</v>
      </c>
      <c r="E255" s="57">
        <v>770</v>
      </c>
      <c r="F255" s="233">
        <f t="shared" si="20"/>
        <v>4427.5</v>
      </c>
    </row>
    <row r="256" spans="1:6">
      <c r="A256" s="182" t="s">
        <v>268</v>
      </c>
      <c r="B256" s="43" t="s">
        <v>37</v>
      </c>
      <c r="C256" s="56">
        <v>1</v>
      </c>
      <c r="D256" s="39" t="s">
        <v>8</v>
      </c>
      <c r="E256" s="57">
        <v>18000</v>
      </c>
      <c r="F256" s="233">
        <f t="shared" si="20"/>
        <v>18000</v>
      </c>
    </row>
    <row r="257" spans="1:6">
      <c r="A257" s="182"/>
      <c r="B257" s="43"/>
      <c r="C257" s="56"/>
      <c r="D257" s="72"/>
      <c r="E257" s="57"/>
      <c r="F257" s="233"/>
    </row>
    <row r="258" spans="1:6" ht="25.5">
      <c r="A258" s="170">
        <v>9.1999999999999993</v>
      </c>
      <c r="B258" s="35" t="s">
        <v>269</v>
      </c>
      <c r="C258" s="131"/>
      <c r="D258" s="132"/>
      <c r="E258" s="133"/>
      <c r="F258" s="233"/>
    </row>
    <row r="259" spans="1:6">
      <c r="A259" s="182" t="s">
        <v>15</v>
      </c>
      <c r="B259" s="43" t="s">
        <v>46</v>
      </c>
      <c r="C259" s="58">
        <v>1</v>
      </c>
      <c r="D259" s="39" t="s">
        <v>8</v>
      </c>
      <c r="E259" s="59">
        <v>2000</v>
      </c>
      <c r="F259" s="233">
        <f t="shared" ref="F259:F267" si="22">ROUND(E259*C259,2)</f>
        <v>2000</v>
      </c>
    </row>
    <row r="260" spans="1:6" ht="25.5">
      <c r="A260" s="182" t="s">
        <v>16</v>
      </c>
      <c r="B260" s="43" t="s">
        <v>270</v>
      </c>
      <c r="C260" s="56">
        <v>6</v>
      </c>
      <c r="D260" s="72" t="s">
        <v>39</v>
      </c>
      <c r="E260" s="57">
        <v>9232.619999999999</v>
      </c>
      <c r="F260" s="233">
        <f t="shared" si="22"/>
        <v>55395.72</v>
      </c>
    </row>
    <row r="261" spans="1:6">
      <c r="A261" s="182" t="s">
        <v>17</v>
      </c>
      <c r="B261" s="43" t="s">
        <v>271</v>
      </c>
      <c r="C261" s="56">
        <v>4</v>
      </c>
      <c r="D261" s="39" t="s">
        <v>8</v>
      </c>
      <c r="E261" s="40">
        <v>21998</v>
      </c>
      <c r="F261" s="233">
        <f t="shared" si="22"/>
        <v>87992</v>
      </c>
    </row>
    <row r="262" spans="1:6">
      <c r="A262" s="182" t="s">
        <v>18</v>
      </c>
      <c r="B262" s="43" t="s">
        <v>272</v>
      </c>
      <c r="C262" s="56">
        <v>2</v>
      </c>
      <c r="D262" s="39" t="s">
        <v>8</v>
      </c>
      <c r="E262" s="40">
        <v>2761.2</v>
      </c>
      <c r="F262" s="233">
        <f t="shared" si="22"/>
        <v>5522.4</v>
      </c>
    </row>
    <row r="263" spans="1:6">
      <c r="A263" s="182" t="s">
        <v>19</v>
      </c>
      <c r="B263" s="49" t="s">
        <v>273</v>
      </c>
      <c r="C263" s="56">
        <v>2</v>
      </c>
      <c r="D263" s="39" t="s">
        <v>8</v>
      </c>
      <c r="E263" s="57">
        <v>13475.85</v>
      </c>
      <c r="F263" s="233">
        <f t="shared" si="22"/>
        <v>26951.7</v>
      </c>
    </row>
    <row r="264" spans="1:6" ht="16.5">
      <c r="A264" s="182" t="s">
        <v>274</v>
      </c>
      <c r="B264" s="49" t="s">
        <v>264</v>
      </c>
      <c r="C264" s="134">
        <v>7.14</v>
      </c>
      <c r="D264" s="39" t="s">
        <v>80</v>
      </c>
      <c r="E264" s="40">
        <v>269.28399999999999</v>
      </c>
      <c r="F264" s="234">
        <f t="shared" ref="F264:F266" si="23">C264*E264</f>
        <v>1922.6877599999998</v>
      </c>
    </row>
    <row r="265" spans="1:6" ht="16.5">
      <c r="A265" s="182" t="s">
        <v>275</v>
      </c>
      <c r="B265" s="49" t="s">
        <v>38</v>
      </c>
      <c r="C265" s="134">
        <v>6.37</v>
      </c>
      <c r="D265" s="39" t="s">
        <v>80</v>
      </c>
      <c r="E265" s="47">
        <v>150.02033333333335</v>
      </c>
      <c r="F265" s="234">
        <f t="shared" si="23"/>
        <v>955.62952333333351</v>
      </c>
    </row>
    <row r="266" spans="1:6">
      <c r="A266" s="182" t="s">
        <v>276</v>
      </c>
      <c r="B266" s="49" t="s">
        <v>71</v>
      </c>
      <c r="C266" s="134">
        <v>1</v>
      </c>
      <c r="D266" s="39" t="s">
        <v>8</v>
      </c>
      <c r="E266" s="136">
        <v>950</v>
      </c>
      <c r="F266" s="234">
        <f t="shared" si="23"/>
        <v>950</v>
      </c>
    </row>
    <row r="267" spans="1:6">
      <c r="A267" s="182" t="s">
        <v>277</v>
      </c>
      <c r="B267" s="43" t="s">
        <v>37</v>
      </c>
      <c r="C267" s="56">
        <v>1</v>
      </c>
      <c r="D267" s="39" t="s">
        <v>8</v>
      </c>
      <c r="E267" s="57">
        <v>18000</v>
      </c>
      <c r="F267" s="233">
        <f t="shared" si="22"/>
        <v>18000</v>
      </c>
    </row>
    <row r="268" spans="1:6">
      <c r="A268" s="182"/>
      <c r="B268" s="43"/>
      <c r="C268" s="56"/>
      <c r="D268" s="72"/>
      <c r="E268" s="57"/>
      <c r="F268" s="233"/>
    </row>
    <row r="269" spans="1:6" ht="25.5">
      <c r="A269" s="170">
        <v>9.3000000000000007</v>
      </c>
      <c r="B269" s="35" t="s">
        <v>278</v>
      </c>
      <c r="C269" s="131"/>
      <c r="D269" s="132"/>
      <c r="E269" s="133"/>
      <c r="F269" s="233"/>
    </row>
    <row r="270" spans="1:6">
      <c r="A270" s="182" t="s">
        <v>20</v>
      </c>
      <c r="B270" s="43" t="s">
        <v>46</v>
      </c>
      <c r="C270" s="58">
        <v>1</v>
      </c>
      <c r="D270" s="39" t="s">
        <v>8</v>
      </c>
      <c r="E270" s="59">
        <v>2000</v>
      </c>
      <c r="F270" s="233">
        <f t="shared" ref="F270:F278" si="24">ROUND(E270*C270,2)</f>
        <v>2000</v>
      </c>
    </row>
    <row r="271" spans="1:6" ht="25.5">
      <c r="A271" s="182" t="s">
        <v>21</v>
      </c>
      <c r="B271" s="43" t="s">
        <v>279</v>
      </c>
      <c r="C271" s="56">
        <v>10</v>
      </c>
      <c r="D271" s="72" t="s">
        <v>39</v>
      </c>
      <c r="E271" s="57">
        <v>9232.619999999999</v>
      </c>
      <c r="F271" s="233">
        <f t="shared" si="24"/>
        <v>92326.2</v>
      </c>
    </row>
    <row r="272" spans="1:6">
      <c r="A272" s="182" t="s">
        <v>22</v>
      </c>
      <c r="B272" s="43" t="s">
        <v>280</v>
      </c>
      <c r="C272" s="56">
        <v>4</v>
      </c>
      <c r="D272" s="39" t="s">
        <v>8</v>
      </c>
      <c r="E272" s="40">
        <v>21998</v>
      </c>
      <c r="F272" s="233">
        <f t="shared" si="24"/>
        <v>87992</v>
      </c>
    </row>
    <row r="273" spans="1:6">
      <c r="A273" s="182" t="s">
        <v>23</v>
      </c>
      <c r="B273" s="43" t="s">
        <v>260</v>
      </c>
      <c r="C273" s="56">
        <v>2</v>
      </c>
      <c r="D273" s="39" t="s">
        <v>8</v>
      </c>
      <c r="E273" s="40">
        <v>2761.2</v>
      </c>
      <c r="F273" s="233">
        <f t="shared" si="24"/>
        <v>5522.4</v>
      </c>
    </row>
    <row r="274" spans="1:6">
      <c r="A274" s="182" t="s">
        <v>281</v>
      </c>
      <c r="B274" s="49" t="s">
        <v>273</v>
      </c>
      <c r="C274" s="56">
        <v>2</v>
      </c>
      <c r="D274" s="39" t="s">
        <v>8</v>
      </c>
      <c r="E274" s="57">
        <v>13475.85</v>
      </c>
      <c r="F274" s="233">
        <f t="shared" si="24"/>
        <v>26951.7</v>
      </c>
    </row>
    <row r="275" spans="1:6" ht="16.5">
      <c r="A275" s="182" t="s">
        <v>282</v>
      </c>
      <c r="B275" s="49" t="s">
        <v>264</v>
      </c>
      <c r="C275" s="134">
        <v>11.9</v>
      </c>
      <c r="D275" s="39" t="s">
        <v>80</v>
      </c>
      <c r="E275" s="40">
        <v>269.28399999999999</v>
      </c>
      <c r="F275" s="234">
        <f t="shared" ref="F275:F277" si="25">C275*E275</f>
        <v>3204.4796000000001</v>
      </c>
    </row>
    <row r="276" spans="1:6" ht="16.5">
      <c r="A276" s="182" t="s">
        <v>283</v>
      </c>
      <c r="B276" s="49" t="s">
        <v>38</v>
      </c>
      <c r="C276" s="134">
        <v>10.61</v>
      </c>
      <c r="D276" s="39" t="s">
        <v>80</v>
      </c>
      <c r="E276" s="47">
        <v>150.02033333333335</v>
      </c>
      <c r="F276" s="234">
        <f t="shared" si="25"/>
        <v>1591.7157366666668</v>
      </c>
    </row>
    <row r="277" spans="1:6">
      <c r="A277" s="182" t="s">
        <v>284</v>
      </c>
      <c r="B277" s="49" t="s">
        <v>71</v>
      </c>
      <c r="C277" s="134">
        <v>1</v>
      </c>
      <c r="D277" s="137" t="s">
        <v>0</v>
      </c>
      <c r="E277" s="136">
        <v>950</v>
      </c>
      <c r="F277" s="234">
        <f t="shared" si="25"/>
        <v>950</v>
      </c>
    </row>
    <row r="278" spans="1:6">
      <c r="A278" s="182" t="s">
        <v>285</v>
      </c>
      <c r="B278" s="43" t="s">
        <v>37</v>
      </c>
      <c r="C278" s="56">
        <v>1</v>
      </c>
      <c r="D278" s="39" t="s">
        <v>8</v>
      </c>
      <c r="E278" s="57">
        <v>20000</v>
      </c>
      <c r="F278" s="233">
        <f t="shared" si="24"/>
        <v>20000</v>
      </c>
    </row>
    <row r="279" spans="1:6">
      <c r="A279" s="182"/>
      <c r="B279" s="43"/>
      <c r="C279" s="56"/>
      <c r="D279" s="72"/>
      <c r="E279" s="57"/>
      <c r="F279" s="233"/>
    </row>
    <row r="280" spans="1:6" ht="25.5">
      <c r="A280" s="170">
        <v>9.4</v>
      </c>
      <c r="B280" s="35" t="s">
        <v>286</v>
      </c>
      <c r="C280" s="131"/>
      <c r="D280" s="132"/>
      <c r="E280" s="133"/>
      <c r="F280" s="233"/>
    </row>
    <row r="281" spans="1:6">
      <c r="A281" s="170"/>
      <c r="B281" s="35"/>
      <c r="C281" s="131"/>
      <c r="D281" s="132"/>
      <c r="E281" s="133"/>
      <c r="F281" s="233"/>
    </row>
    <row r="282" spans="1:6">
      <c r="A282" s="182" t="s">
        <v>24</v>
      </c>
      <c r="B282" s="43" t="s">
        <v>46</v>
      </c>
      <c r="C282" s="58">
        <v>1</v>
      </c>
      <c r="D282" s="39" t="s">
        <v>8</v>
      </c>
      <c r="E282" s="59">
        <v>2000</v>
      </c>
      <c r="F282" s="233">
        <f t="shared" ref="F282:F284" si="26">ROUND(E282*C282,2)</f>
        <v>2000</v>
      </c>
    </row>
    <row r="283" spans="1:6" ht="25.5">
      <c r="A283" s="182" t="s">
        <v>25</v>
      </c>
      <c r="B283" s="43" t="s">
        <v>287</v>
      </c>
      <c r="C283" s="56">
        <v>42</v>
      </c>
      <c r="D283" s="72" t="s">
        <v>39</v>
      </c>
      <c r="E283" s="57">
        <v>9232.619999999999</v>
      </c>
      <c r="F283" s="233">
        <f t="shared" si="26"/>
        <v>387770.04</v>
      </c>
    </row>
    <row r="284" spans="1:6">
      <c r="A284" s="182" t="s">
        <v>288</v>
      </c>
      <c r="B284" s="43" t="s">
        <v>258</v>
      </c>
      <c r="C284" s="56">
        <v>4</v>
      </c>
      <c r="D284" s="39" t="s">
        <v>8</v>
      </c>
      <c r="E284" s="40">
        <v>21998</v>
      </c>
      <c r="F284" s="233">
        <f t="shared" si="26"/>
        <v>87992</v>
      </c>
    </row>
    <row r="285" spans="1:6">
      <c r="A285" s="182" t="s">
        <v>289</v>
      </c>
      <c r="B285" s="43" t="s">
        <v>260</v>
      </c>
      <c r="C285" s="56">
        <v>2</v>
      </c>
      <c r="D285" s="39" t="s">
        <v>8</v>
      </c>
      <c r="E285" s="40">
        <v>2761.2</v>
      </c>
      <c r="F285" s="233">
        <f>ROUND(E285*C285,2)</f>
        <v>5522.4</v>
      </c>
    </row>
    <row r="286" spans="1:6">
      <c r="A286" s="182" t="s">
        <v>290</v>
      </c>
      <c r="B286" s="49" t="s">
        <v>291</v>
      </c>
      <c r="C286" s="56">
        <v>2</v>
      </c>
      <c r="D286" s="39" t="s">
        <v>8</v>
      </c>
      <c r="E286" s="57">
        <v>13475.85</v>
      </c>
      <c r="F286" s="233">
        <f t="shared" ref="F286" si="27">ROUND(E286*C286,2)</f>
        <v>26951.7</v>
      </c>
    </row>
    <row r="287" spans="1:6" ht="16.5">
      <c r="A287" s="182" t="s">
        <v>292</v>
      </c>
      <c r="B287" s="49" t="s">
        <v>264</v>
      </c>
      <c r="C287" s="134">
        <v>49.98</v>
      </c>
      <c r="D287" s="39" t="s">
        <v>80</v>
      </c>
      <c r="E287" s="40">
        <v>269.28399999999999</v>
      </c>
      <c r="F287" s="234">
        <f t="shared" ref="F287:F289" si="28">C287*E287</f>
        <v>13458.814319999999</v>
      </c>
    </row>
    <row r="288" spans="1:6" ht="16.5">
      <c r="A288" s="182" t="s">
        <v>293</v>
      </c>
      <c r="B288" s="49" t="s">
        <v>38</v>
      </c>
      <c r="C288" s="134">
        <v>44.57</v>
      </c>
      <c r="D288" s="39" t="s">
        <v>80</v>
      </c>
      <c r="E288" s="47">
        <v>150.02033333333335</v>
      </c>
      <c r="F288" s="234">
        <f t="shared" si="28"/>
        <v>6686.406256666668</v>
      </c>
    </row>
    <row r="289" spans="1:6" ht="16.5">
      <c r="A289" s="182" t="s">
        <v>294</v>
      </c>
      <c r="B289" s="49" t="s">
        <v>71</v>
      </c>
      <c r="C289" s="134">
        <v>6.49</v>
      </c>
      <c r="D289" s="39" t="s">
        <v>80</v>
      </c>
      <c r="E289" s="136">
        <v>157.43</v>
      </c>
      <c r="F289" s="234">
        <f t="shared" si="28"/>
        <v>1021.7207000000001</v>
      </c>
    </row>
    <row r="290" spans="1:6">
      <c r="A290" s="182" t="s">
        <v>295</v>
      </c>
      <c r="B290" s="43" t="s">
        <v>37</v>
      </c>
      <c r="C290" s="56">
        <v>1</v>
      </c>
      <c r="D290" s="39" t="s">
        <v>8</v>
      </c>
      <c r="E290" s="57">
        <v>50000</v>
      </c>
      <c r="F290" s="233">
        <f t="shared" ref="F290" si="29">ROUND(E290*C290,2)</f>
        <v>50000</v>
      </c>
    </row>
    <row r="291" spans="1:6">
      <c r="A291" s="182"/>
      <c r="B291" s="43"/>
      <c r="C291" s="56"/>
      <c r="D291" s="72"/>
      <c r="E291" s="57"/>
      <c r="F291" s="233"/>
    </row>
    <row r="292" spans="1:6" ht="38.25">
      <c r="A292" s="181">
        <v>10</v>
      </c>
      <c r="B292" s="43" t="s">
        <v>296</v>
      </c>
      <c r="C292" s="60">
        <v>813</v>
      </c>
      <c r="D292" s="54" t="s">
        <v>39</v>
      </c>
      <c r="E292" s="61">
        <v>78.355115207373274</v>
      </c>
      <c r="F292" s="184">
        <f t="shared" ref="F292:F293" si="30">ROUND(C292*E292,2)</f>
        <v>63702.71</v>
      </c>
    </row>
    <row r="293" spans="1:6">
      <c r="A293" s="182">
        <v>11</v>
      </c>
      <c r="B293" s="49" t="s">
        <v>41</v>
      </c>
      <c r="C293" s="60">
        <v>813</v>
      </c>
      <c r="D293" s="54" t="s">
        <v>39</v>
      </c>
      <c r="E293" s="61">
        <v>109.54884792626729</v>
      </c>
      <c r="F293" s="185">
        <f t="shared" si="30"/>
        <v>89063.21</v>
      </c>
    </row>
    <row r="294" spans="1:6">
      <c r="A294" s="186"/>
      <c r="B294" s="49"/>
      <c r="C294" s="138"/>
      <c r="D294" s="39"/>
      <c r="E294" s="65"/>
      <c r="F294" s="233"/>
    </row>
    <row r="295" spans="1:6">
      <c r="A295" s="188">
        <v>12</v>
      </c>
      <c r="B295" s="35" t="s">
        <v>297</v>
      </c>
      <c r="C295" s="100"/>
      <c r="D295" s="139"/>
      <c r="E295" s="67"/>
      <c r="F295" s="189"/>
    </row>
    <row r="296" spans="1:6">
      <c r="A296" s="177">
        <v>12.1</v>
      </c>
      <c r="B296" s="49" t="s">
        <v>238</v>
      </c>
      <c r="C296" s="100">
        <v>813</v>
      </c>
      <c r="D296" s="139" t="s">
        <v>39</v>
      </c>
      <c r="E296" s="67">
        <v>97.36</v>
      </c>
      <c r="F296" s="189">
        <f>ROUND(C296*E296,2)</f>
        <v>79153.679999999993</v>
      </c>
    </row>
    <row r="297" spans="1:6">
      <c r="A297" s="177"/>
      <c r="B297" s="49"/>
      <c r="C297" s="100"/>
      <c r="D297" s="139"/>
      <c r="E297" s="67"/>
      <c r="F297" s="189"/>
    </row>
    <row r="298" spans="1:6">
      <c r="A298" s="229"/>
      <c r="B298" s="119" t="s">
        <v>298</v>
      </c>
      <c r="C298" s="120"/>
      <c r="D298" s="121"/>
      <c r="E298" s="122"/>
      <c r="F298" s="230">
        <f>SUM(F212:F296)</f>
        <v>7268274.8606933337</v>
      </c>
    </row>
    <row r="299" spans="1:6">
      <c r="A299" s="182"/>
      <c r="B299" s="34"/>
      <c r="C299" s="140"/>
      <c r="D299" s="141"/>
      <c r="E299" s="142"/>
      <c r="F299" s="236"/>
    </row>
    <row r="300" spans="1:6">
      <c r="A300" s="237" t="s">
        <v>299</v>
      </c>
      <c r="B300" s="35" t="s">
        <v>34</v>
      </c>
      <c r="C300" s="83"/>
      <c r="D300" s="143"/>
      <c r="E300" s="144"/>
      <c r="F300" s="238"/>
    </row>
    <row r="301" spans="1:6" ht="51">
      <c r="A301" s="239">
        <v>1</v>
      </c>
      <c r="B301" s="43" t="s">
        <v>300</v>
      </c>
      <c r="C301" s="113">
        <v>1</v>
      </c>
      <c r="D301" s="39" t="s">
        <v>8</v>
      </c>
      <c r="E301" s="145">
        <v>39500</v>
      </c>
      <c r="F301" s="240">
        <f>+E301*C301</f>
        <v>39500</v>
      </c>
    </row>
    <row r="302" spans="1:6" ht="25.5">
      <c r="A302" s="239">
        <v>2</v>
      </c>
      <c r="B302" s="43" t="s">
        <v>301</v>
      </c>
      <c r="C302" s="62">
        <v>8.9993679983215191</v>
      </c>
      <c r="D302" s="146" t="s">
        <v>10</v>
      </c>
      <c r="E302" s="145">
        <v>71000</v>
      </c>
      <c r="F302" s="240">
        <f>ROUND(E302*C302,2)</f>
        <v>638955.13</v>
      </c>
    </row>
    <row r="303" spans="1:6">
      <c r="A303" s="239"/>
      <c r="B303" s="43"/>
      <c r="C303" s="62"/>
      <c r="D303" s="146"/>
      <c r="E303" s="145"/>
      <c r="F303" s="240"/>
    </row>
    <row r="304" spans="1:6" ht="20.100000000000001" customHeight="1">
      <c r="A304" s="241"/>
      <c r="B304" s="68" t="s">
        <v>302</v>
      </c>
      <c r="C304" s="147"/>
      <c r="D304" s="148"/>
      <c r="E304" s="147"/>
      <c r="F304" s="191">
        <f>SUM(F301:F302)</f>
        <v>678455.13</v>
      </c>
    </row>
    <row r="305" spans="1:7">
      <c r="A305" s="242"/>
      <c r="B305" s="149" t="s">
        <v>317</v>
      </c>
      <c r="C305" s="147"/>
      <c r="D305" s="148"/>
      <c r="E305" s="147"/>
      <c r="F305" s="219">
        <f>+F304+F298+F207+F153+F57</f>
        <v>24936027.976407617</v>
      </c>
    </row>
    <row r="306" spans="1:7">
      <c r="A306" s="260"/>
      <c r="B306" s="10"/>
      <c r="C306" s="261"/>
      <c r="D306" s="262"/>
      <c r="E306" s="261"/>
      <c r="F306" s="263"/>
    </row>
    <row r="307" spans="1:7" s="1" customFormat="1" ht="18">
      <c r="A307" s="297" t="s">
        <v>315</v>
      </c>
      <c r="B307" s="298"/>
      <c r="C307" s="298"/>
      <c r="D307" s="298"/>
      <c r="E307" s="298"/>
      <c r="F307" s="299"/>
      <c r="G307" s="283"/>
    </row>
    <row r="308" spans="1:7" s="1" customFormat="1" ht="18">
      <c r="A308" s="278"/>
      <c r="B308" s="279"/>
      <c r="C308" s="279"/>
      <c r="D308" s="279"/>
      <c r="E308" s="279"/>
      <c r="F308" s="280"/>
      <c r="G308" s="283"/>
    </row>
    <row r="309" spans="1:7" s="1" customFormat="1">
      <c r="A309" s="264"/>
      <c r="B309" s="43"/>
      <c r="C309" s="66"/>
      <c r="D309" s="50"/>
      <c r="E309" s="66"/>
      <c r="F309" s="265"/>
      <c r="G309" s="283"/>
    </row>
    <row r="310" spans="1:7" s="1" customFormat="1" ht="27">
      <c r="A310" s="168" t="s">
        <v>9</v>
      </c>
      <c r="B310" s="35" t="s">
        <v>77</v>
      </c>
      <c r="C310" s="36"/>
      <c r="D310" s="36"/>
      <c r="E310" s="37"/>
      <c r="F310" s="169"/>
      <c r="G310" s="283"/>
    </row>
    <row r="311" spans="1:7" s="1" customFormat="1">
      <c r="A311" s="170"/>
      <c r="B311" s="35"/>
      <c r="C311" s="36"/>
      <c r="D311" s="36"/>
      <c r="E311" s="37"/>
      <c r="F311" s="169"/>
      <c r="G311" s="283"/>
    </row>
    <row r="312" spans="1:7" s="1" customFormat="1">
      <c r="A312" s="174">
        <v>3</v>
      </c>
      <c r="B312" s="35" t="s">
        <v>6</v>
      </c>
      <c r="C312" s="36"/>
      <c r="D312" s="39"/>
      <c r="E312" s="41"/>
      <c r="F312" s="175"/>
      <c r="G312" s="283"/>
    </row>
    <row r="313" spans="1:7" s="1" customFormat="1" ht="16.5">
      <c r="A313" s="176">
        <v>3.1</v>
      </c>
      <c r="B313" s="43" t="s">
        <v>79</v>
      </c>
      <c r="C313" s="36">
        <v>1291.1500000000001</v>
      </c>
      <c r="D313" s="39" t="s">
        <v>80</v>
      </c>
      <c r="E313" s="40">
        <v>11.300799999999981</v>
      </c>
      <c r="F313" s="211">
        <f t="shared" ref="F313:F314" si="31">+ROUND(C313*E313,2)</f>
        <v>14591.03</v>
      </c>
      <c r="G313" s="283"/>
    </row>
    <row r="314" spans="1:7" s="1" customFormat="1" ht="25.5">
      <c r="A314" s="177">
        <v>3.4</v>
      </c>
      <c r="B314" s="43" t="s">
        <v>83</v>
      </c>
      <c r="C314" s="46">
        <v>1058.58</v>
      </c>
      <c r="D314" s="39" t="s">
        <v>80</v>
      </c>
      <c r="E314" s="40">
        <v>7.1823333333332755</v>
      </c>
      <c r="F314" s="211">
        <f t="shared" si="31"/>
        <v>7603.07</v>
      </c>
      <c r="G314" s="283"/>
    </row>
    <row r="315" spans="1:7" s="1" customFormat="1">
      <c r="A315" s="182"/>
      <c r="B315" s="43"/>
      <c r="C315" s="36"/>
      <c r="D315" s="39"/>
      <c r="E315" s="41"/>
      <c r="F315" s="175"/>
      <c r="G315" s="283"/>
    </row>
    <row r="316" spans="1:7" s="1" customFormat="1">
      <c r="A316" s="171">
        <v>4</v>
      </c>
      <c r="B316" s="35" t="s">
        <v>85</v>
      </c>
      <c r="C316" s="36"/>
      <c r="D316" s="39"/>
      <c r="E316" s="41"/>
      <c r="F316" s="175"/>
      <c r="G316" s="283"/>
    </row>
    <row r="317" spans="1:7" s="1" customFormat="1">
      <c r="A317" s="182">
        <v>4.0999999999999996</v>
      </c>
      <c r="B317" s="49" t="s">
        <v>86</v>
      </c>
      <c r="C317" s="36">
        <v>1128.4000000000001</v>
      </c>
      <c r="D317" s="50" t="s">
        <v>39</v>
      </c>
      <c r="E317" s="40">
        <v>3179.4399999999996</v>
      </c>
      <c r="F317" s="211">
        <f t="shared" ref="F317" si="32">+ROUND(C317*E317,2)</f>
        <v>3587680.1</v>
      </c>
      <c r="G317" s="283"/>
    </row>
    <row r="318" spans="1:7" s="1" customFormat="1">
      <c r="A318" s="182"/>
      <c r="B318" s="49"/>
      <c r="C318" s="36"/>
      <c r="D318" s="50"/>
      <c r="E318" s="51"/>
      <c r="F318" s="172"/>
      <c r="G318" s="283"/>
    </row>
    <row r="319" spans="1:7" s="1" customFormat="1">
      <c r="A319" s="171">
        <v>8</v>
      </c>
      <c r="B319" s="55" t="s">
        <v>98</v>
      </c>
      <c r="C319" s="36"/>
      <c r="D319" s="39"/>
      <c r="E319" s="40"/>
      <c r="F319" s="172"/>
      <c r="G319" s="283"/>
    </row>
    <row r="320" spans="1:7" s="1" customFormat="1">
      <c r="A320" s="182">
        <v>8.1</v>
      </c>
      <c r="B320" s="43" t="s">
        <v>99</v>
      </c>
      <c r="C320" s="36">
        <v>42</v>
      </c>
      <c r="D320" s="39" t="s">
        <v>8</v>
      </c>
      <c r="E320" s="40">
        <v>1840.8000000000002</v>
      </c>
      <c r="F320" s="211">
        <f t="shared" ref="F320" si="33">+ROUND(C320*E320,2)</f>
        <v>77313.600000000006</v>
      </c>
      <c r="G320" s="283"/>
    </row>
    <row r="321" spans="1:7" s="1" customFormat="1">
      <c r="A321" s="182"/>
      <c r="B321" s="43"/>
      <c r="C321" s="36"/>
      <c r="D321" s="39"/>
      <c r="E321" s="40"/>
      <c r="F321" s="172"/>
      <c r="G321" s="283"/>
    </row>
    <row r="322" spans="1:7" s="1" customFormat="1">
      <c r="A322" s="190"/>
      <c r="B322" s="68" t="s">
        <v>106</v>
      </c>
      <c r="C322" s="69"/>
      <c r="D322" s="70"/>
      <c r="E322" s="71"/>
      <c r="F322" s="191">
        <f>SUM(F313:F320)</f>
        <v>3687187.8000000003</v>
      </c>
      <c r="G322" s="283"/>
    </row>
    <row r="323" spans="1:7" s="1" customFormat="1">
      <c r="A323" s="192"/>
      <c r="B323" s="35"/>
      <c r="C323" s="36"/>
      <c r="D323" s="36"/>
      <c r="E323" s="40"/>
      <c r="F323" s="169"/>
      <c r="G323" s="283"/>
    </row>
    <row r="324" spans="1:7" s="1" customFormat="1" ht="38.25">
      <c r="A324" s="168" t="s">
        <v>11</v>
      </c>
      <c r="B324" s="35" t="s">
        <v>107</v>
      </c>
      <c r="C324" s="56"/>
      <c r="D324" s="72"/>
      <c r="E324" s="57"/>
      <c r="F324" s="193"/>
      <c r="G324" s="283"/>
    </row>
    <row r="325" spans="1:7" s="1" customFormat="1">
      <c r="A325" s="194"/>
      <c r="B325" s="49"/>
      <c r="C325" s="56"/>
      <c r="D325" s="72"/>
      <c r="E325" s="57"/>
      <c r="F325" s="193"/>
      <c r="G325" s="283"/>
    </row>
    <row r="326" spans="1:7" s="1" customFormat="1">
      <c r="A326" s="199">
        <v>2</v>
      </c>
      <c r="B326" s="80" t="s">
        <v>13</v>
      </c>
      <c r="C326" s="77"/>
      <c r="D326" s="78"/>
      <c r="E326" s="79"/>
      <c r="F326" s="198"/>
      <c r="G326" s="283"/>
    </row>
    <row r="327" spans="1:7" s="1" customFormat="1" ht="16.5">
      <c r="A327" s="197">
        <v>2.1</v>
      </c>
      <c r="B327" s="43" t="s">
        <v>109</v>
      </c>
      <c r="C327" s="77">
        <v>367.42</v>
      </c>
      <c r="D327" s="39" t="s">
        <v>80</v>
      </c>
      <c r="E327" s="40">
        <v>11.300799999999981</v>
      </c>
      <c r="F327" s="211">
        <f t="shared" ref="F327:F328" si="34">+ROUND(C327*E327,2)</f>
        <v>4152.1400000000003</v>
      </c>
      <c r="G327" s="283"/>
    </row>
    <row r="328" spans="1:7" s="1" customFormat="1" ht="25.5">
      <c r="A328" s="197">
        <v>2.2000000000000002</v>
      </c>
      <c r="B328" s="43" t="s">
        <v>110</v>
      </c>
      <c r="C328" s="81">
        <v>28.38</v>
      </c>
      <c r="D328" s="39" t="s">
        <v>80</v>
      </c>
      <c r="E328" s="40">
        <v>7.1823333333332755</v>
      </c>
      <c r="F328" s="211">
        <f t="shared" si="34"/>
        <v>203.83</v>
      </c>
      <c r="G328" s="283"/>
    </row>
    <row r="329" spans="1:7" s="1" customFormat="1">
      <c r="A329" s="197"/>
      <c r="B329" s="76"/>
      <c r="C329" s="77"/>
      <c r="D329" s="78"/>
      <c r="E329" s="79"/>
      <c r="F329" s="198"/>
      <c r="G329" s="283"/>
    </row>
    <row r="330" spans="1:7" s="1" customFormat="1" ht="14.25">
      <c r="A330" s="199">
        <v>3</v>
      </c>
      <c r="B330" s="55" t="s">
        <v>112</v>
      </c>
      <c r="C330" s="74"/>
      <c r="D330" s="72"/>
      <c r="E330" s="51"/>
      <c r="F330" s="201"/>
      <c r="G330" s="283"/>
    </row>
    <row r="331" spans="1:7" s="1" customFormat="1" ht="16.5">
      <c r="A331" s="197">
        <v>3.1</v>
      </c>
      <c r="B331" s="49" t="s">
        <v>113</v>
      </c>
      <c r="C331" s="74">
        <v>30.12</v>
      </c>
      <c r="D331" s="39" t="s">
        <v>80</v>
      </c>
      <c r="E331" s="40">
        <v>1387.2400000000016</v>
      </c>
      <c r="F331" s="211">
        <f t="shared" ref="F331:F338" si="35">+ROUND(C331*E331,2)</f>
        <v>41783.67</v>
      </c>
      <c r="G331" s="283"/>
    </row>
    <row r="332" spans="1:7" s="1" customFormat="1" ht="16.5">
      <c r="A332" s="197">
        <v>3.3</v>
      </c>
      <c r="B332" s="49" t="s">
        <v>114</v>
      </c>
      <c r="C332" s="74">
        <v>37.54</v>
      </c>
      <c r="D332" s="39" t="s">
        <v>80</v>
      </c>
      <c r="E332" s="40">
        <v>611.07999999999811</v>
      </c>
      <c r="F332" s="211">
        <f t="shared" si="35"/>
        <v>22939.94</v>
      </c>
      <c r="G332" s="283"/>
    </row>
    <row r="333" spans="1:7" s="1" customFormat="1" ht="16.5">
      <c r="A333" s="197">
        <v>3.2</v>
      </c>
      <c r="B333" s="49" t="s">
        <v>115</v>
      </c>
      <c r="C333" s="74">
        <v>2.48</v>
      </c>
      <c r="D333" s="39" t="s">
        <v>80</v>
      </c>
      <c r="E333" s="40">
        <v>1190.5299999999952</v>
      </c>
      <c r="F333" s="211">
        <f t="shared" si="35"/>
        <v>2952.51</v>
      </c>
      <c r="G333" s="283"/>
    </row>
    <row r="334" spans="1:7" s="1" customFormat="1" ht="16.5">
      <c r="A334" s="197">
        <v>3.5</v>
      </c>
      <c r="B334" s="49" t="s">
        <v>117</v>
      </c>
      <c r="C334" s="74">
        <v>78.11</v>
      </c>
      <c r="D334" s="39" t="s">
        <v>80</v>
      </c>
      <c r="E334" s="40">
        <v>1798.3099999999977</v>
      </c>
      <c r="F334" s="211">
        <f t="shared" si="35"/>
        <v>140465.99</v>
      </c>
      <c r="G334" s="283"/>
    </row>
    <row r="335" spans="1:7" s="1" customFormat="1" ht="16.5">
      <c r="A335" s="197">
        <v>3.6</v>
      </c>
      <c r="B335" s="49" t="s">
        <v>118</v>
      </c>
      <c r="C335" s="74">
        <v>2.96</v>
      </c>
      <c r="D335" s="39" t="s">
        <v>80</v>
      </c>
      <c r="E335" s="40">
        <v>3168.1199999999953</v>
      </c>
      <c r="F335" s="211">
        <f t="shared" si="35"/>
        <v>9377.64</v>
      </c>
      <c r="G335" s="283"/>
    </row>
    <row r="336" spans="1:7" s="1" customFormat="1" ht="16.5">
      <c r="A336" s="197">
        <v>3.7</v>
      </c>
      <c r="B336" s="49" t="s">
        <v>119</v>
      </c>
      <c r="C336" s="74">
        <v>5.92</v>
      </c>
      <c r="D336" s="39" t="s">
        <v>80</v>
      </c>
      <c r="E336" s="40">
        <v>2732.1900000000023</v>
      </c>
      <c r="F336" s="211">
        <f t="shared" si="35"/>
        <v>16174.56</v>
      </c>
      <c r="G336" s="283"/>
    </row>
    <row r="337" spans="1:7" s="1" customFormat="1" ht="16.5">
      <c r="A337" s="196">
        <v>3.8</v>
      </c>
      <c r="B337" s="49" t="s">
        <v>120</v>
      </c>
      <c r="C337" s="83">
        <v>4.78</v>
      </c>
      <c r="D337" s="39" t="s">
        <v>80</v>
      </c>
      <c r="E337" s="40">
        <v>7518.760000000002</v>
      </c>
      <c r="F337" s="211">
        <f t="shared" si="35"/>
        <v>35939.67</v>
      </c>
      <c r="G337" s="283"/>
    </row>
    <row r="338" spans="1:7" s="1" customFormat="1" ht="16.5">
      <c r="A338" s="202">
        <v>3.1</v>
      </c>
      <c r="B338" s="43" t="s">
        <v>122</v>
      </c>
      <c r="C338" s="83">
        <v>0.11</v>
      </c>
      <c r="D338" s="39" t="s">
        <v>80</v>
      </c>
      <c r="E338" s="40">
        <v>354.14999999999964</v>
      </c>
      <c r="F338" s="211">
        <f t="shared" si="35"/>
        <v>38.96</v>
      </c>
      <c r="G338" s="283"/>
    </row>
    <row r="339" spans="1:7" s="1" customFormat="1">
      <c r="A339" s="202"/>
      <c r="B339" s="43"/>
      <c r="C339" s="83"/>
      <c r="D339" s="39"/>
      <c r="E339" s="51"/>
      <c r="F339" s="201"/>
      <c r="G339" s="283"/>
    </row>
    <row r="340" spans="1:7" s="1" customFormat="1">
      <c r="A340" s="208">
        <v>5.21</v>
      </c>
      <c r="B340" s="80" t="s">
        <v>150</v>
      </c>
      <c r="C340" s="88"/>
      <c r="D340" s="89"/>
      <c r="E340" s="84"/>
      <c r="F340" s="201"/>
      <c r="G340" s="283"/>
    </row>
    <row r="341" spans="1:7" s="1" customFormat="1" ht="16.5">
      <c r="A341" s="183" t="s">
        <v>151</v>
      </c>
      <c r="B341" s="76" t="s">
        <v>152</v>
      </c>
      <c r="C341" s="82">
        <v>56.84</v>
      </c>
      <c r="D341" s="39" t="s">
        <v>80</v>
      </c>
      <c r="E341" s="40">
        <v>11.300799999999981</v>
      </c>
      <c r="F341" s="211">
        <f t="shared" ref="F341:F342" si="36">+ROUND(C341*E341,2)</f>
        <v>642.34</v>
      </c>
      <c r="G341" s="283"/>
    </row>
    <row r="342" spans="1:7" s="1" customFormat="1" ht="25.5">
      <c r="A342" s="183" t="s">
        <v>155</v>
      </c>
      <c r="B342" s="43" t="s">
        <v>110</v>
      </c>
      <c r="C342" s="82">
        <v>49.11</v>
      </c>
      <c r="D342" s="39" t="s">
        <v>80</v>
      </c>
      <c r="E342" s="40">
        <v>7.1823333333332755</v>
      </c>
      <c r="F342" s="211">
        <f t="shared" si="36"/>
        <v>352.72</v>
      </c>
      <c r="G342" s="283"/>
    </row>
    <row r="343" spans="1:7" s="1" customFormat="1">
      <c r="A343" s="202"/>
      <c r="B343" s="43"/>
      <c r="C343" s="82"/>
      <c r="D343" s="92"/>
      <c r="E343" s="40"/>
      <c r="F343" s="198"/>
      <c r="G343" s="283"/>
    </row>
    <row r="344" spans="1:7" s="1" customFormat="1">
      <c r="A344" s="203">
        <v>6</v>
      </c>
      <c r="B344" s="35" t="s">
        <v>157</v>
      </c>
      <c r="C344" s="94"/>
      <c r="D344" s="72"/>
      <c r="E344" s="47"/>
      <c r="F344" s="198"/>
      <c r="G344" s="283"/>
    </row>
    <row r="345" spans="1:7" s="1" customFormat="1">
      <c r="A345" s="212"/>
      <c r="B345" s="97"/>
      <c r="C345" s="98"/>
      <c r="D345" s="98"/>
      <c r="E345" s="93"/>
      <c r="F345" s="198"/>
      <c r="G345" s="283"/>
    </row>
    <row r="346" spans="1:7" s="1" customFormat="1">
      <c r="A346" s="214">
        <v>6.2</v>
      </c>
      <c r="B346" s="35" t="s">
        <v>6</v>
      </c>
      <c r="C346" s="100"/>
      <c r="D346" s="101"/>
      <c r="E346" s="95"/>
      <c r="F346" s="209"/>
      <c r="G346" s="283"/>
    </row>
    <row r="347" spans="1:7" s="1" customFormat="1" ht="14.25">
      <c r="A347" s="204" t="s">
        <v>28</v>
      </c>
      <c r="B347" s="43" t="s">
        <v>55</v>
      </c>
      <c r="C347" s="100">
        <v>42.441600000000001</v>
      </c>
      <c r="D347" s="102" t="s">
        <v>158</v>
      </c>
      <c r="E347" s="40">
        <v>349.56000000000006</v>
      </c>
      <c r="F347" s="211">
        <f t="shared" ref="F347:F348" si="37">+ROUND(C347*E347,2)</f>
        <v>14835.89</v>
      </c>
      <c r="G347" s="283"/>
    </row>
    <row r="348" spans="1:7" s="1" customFormat="1" ht="25.5">
      <c r="A348" s="204" t="s">
        <v>159</v>
      </c>
      <c r="B348" s="43" t="s">
        <v>160</v>
      </c>
      <c r="C348" s="103">
        <v>20.629799999999999</v>
      </c>
      <c r="D348" s="102" t="s">
        <v>158</v>
      </c>
      <c r="E348" s="40">
        <v>7.1823333333332755</v>
      </c>
      <c r="F348" s="211">
        <f t="shared" si="37"/>
        <v>148.16999999999999</v>
      </c>
      <c r="G348" s="283"/>
    </row>
    <row r="349" spans="1:7" s="1" customFormat="1">
      <c r="A349" s="204"/>
      <c r="B349" s="43"/>
      <c r="C349" s="100"/>
      <c r="D349" s="101"/>
      <c r="E349" s="79"/>
      <c r="F349" s="215"/>
      <c r="G349" s="283"/>
    </row>
    <row r="350" spans="1:7" s="1" customFormat="1">
      <c r="A350" s="214">
        <v>6.3</v>
      </c>
      <c r="B350" s="35" t="s">
        <v>30</v>
      </c>
      <c r="C350" s="100"/>
      <c r="D350" s="101"/>
      <c r="E350" s="47"/>
      <c r="F350" s="216"/>
      <c r="G350" s="283"/>
    </row>
    <row r="351" spans="1:7" s="1" customFormat="1" ht="27">
      <c r="A351" s="204" t="s">
        <v>165</v>
      </c>
      <c r="B351" s="43" t="s">
        <v>166</v>
      </c>
      <c r="C351" s="100">
        <v>3.7120000000000002</v>
      </c>
      <c r="D351" s="102" t="s">
        <v>5</v>
      </c>
      <c r="E351" s="40">
        <v>4148.0099999999948</v>
      </c>
      <c r="F351" s="211">
        <f t="shared" ref="F351:F354" si="38">+ROUND(C351*E351,2)</f>
        <v>15397.41</v>
      </c>
      <c r="G351" s="283"/>
    </row>
    <row r="352" spans="1:7" s="1" customFormat="1" ht="27">
      <c r="A352" s="204" t="s">
        <v>167</v>
      </c>
      <c r="B352" s="43" t="s">
        <v>168</v>
      </c>
      <c r="C352" s="100">
        <v>2.7720000000000002</v>
      </c>
      <c r="D352" s="102" t="s">
        <v>5</v>
      </c>
      <c r="E352" s="40">
        <v>4215.3099999999977</v>
      </c>
      <c r="F352" s="211">
        <f t="shared" si="38"/>
        <v>11684.84</v>
      </c>
      <c r="G352" s="283"/>
    </row>
    <row r="353" spans="1:7" s="1" customFormat="1" ht="27">
      <c r="A353" s="204" t="s">
        <v>169</v>
      </c>
      <c r="B353" s="43" t="s">
        <v>170</v>
      </c>
      <c r="C353" s="100">
        <v>3.9280000000000008</v>
      </c>
      <c r="D353" s="102" t="s">
        <v>5</v>
      </c>
      <c r="E353" s="40">
        <v>3132.6299999999901</v>
      </c>
      <c r="F353" s="211">
        <f t="shared" si="38"/>
        <v>12304.97</v>
      </c>
      <c r="G353" s="283"/>
    </row>
    <row r="354" spans="1:7" s="1" customFormat="1" ht="25.5">
      <c r="A354" s="204" t="s">
        <v>171</v>
      </c>
      <c r="B354" s="43" t="s">
        <v>172</v>
      </c>
      <c r="C354" s="66">
        <v>1.3230000000000002</v>
      </c>
      <c r="D354" s="102" t="s">
        <v>5</v>
      </c>
      <c r="E354" s="40">
        <v>2202.4399999999951</v>
      </c>
      <c r="F354" s="211">
        <f t="shared" si="38"/>
        <v>2913.83</v>
      </c>
      <c r="G354" s="283"/>
    </row>
    <row r="355" spans="1:7" s="1" customFormat="1">
      <c r="A355" s="204"/>
      <c r="B355" s="43"/>
      <c r="C355" s="100"/>
      <c r="D355" s="101"/>
      <c r="E355" s="79"/>
      <c r="F355" s="215"/>
      <c r="G355" s="283"/>
    </row>
    <row r="356" spans="1:7" s="1" customFormat="1">
      <c r="A356" s="214">
        <v>6.6</v>
      </c>
      <c r="B356" s="35" t="s">
        <v>32</v>
      </c>
      <c r="C356" s="100"/>
      <c r="D356" s="101"/>
      <c r="E356" s="51"/>
      <c r="F356" s="215"/>
      <c r="G356" s="283"/>
    </row>
    <row r="357" spans="1:7" s="1" customFormat="1">
      <c r="A357" s="204" t="s">
        <v>182</v>
      </c>
      <c r="B357" s="43" t="s">
        <v>60</v>
      </c>
      <c r="C357" s="100">
        <v>101.53</v>
      </c>
      <c r="D357" s="102" t="s">
        <v>2</v>
      </c>
      <c r="E357" s="40">
        <v>34.090000000000032</v>
      </c>
      <c r="F357" s="211">
        <f t="shared" ref="F357" si="39">+ROUND(C357*E357,2)</f>
        <v>3461.16</v>
      </c>
      <c r="G357" s="283"/>
    </row>
    <row r="358" spans="1:7" s="1" customFormat="1">
      <c r="A358" s="204"/>
      <c r="B358" s="43"/>
      <c r="C358" s="108"/>
      <c r="D358" s="39"/>
      <c r="E358" s="79"/>
      <c r="F358" s="215"/>
      <c r="G358" s="283"/>
    </row>
    <row r="359" spans="1:7" s="1" customFormat="1">
      <c r="A359" s="218"/>
      <c r="B359" s="68" t="s">
        <v>193</v>
      </c>
      <c r="C359" s="109"/>
      <c r="D359" s="109"/>
      <c r="E359" s="110"/>
      <c r="F359" s="219">
        <f>SUM(F324:F358)</f>
        <v>335770.23999999993</v>
      </c>
      <c r="G359" s="283"/>
    </row>
    <row r="360" spans="1:7" s="1" customFormat="1">
      <c r="A360" s="220"/>
      <c r="B360" s="111"/>
      <c r="C360" s="77"/>
      <c r="D360" s="78"/>
      <c r="E360" s="51"/>
      <c r="F360" s="217"/>
      <c r="G360" s="283"/>
    </row>
    <row r="361" spans="1:7" s="1" customFormat="1">
      <c r="A361" s="222" t="s">
        <v>26</v>
      </c>
      <c r="B361" s="35" t="s">
        <v>194</v>
      </c>
      <c r="C361" s="113"/>
      <c r="D361" s="72"/>
      <c r="E361" s="266"/>
      <c r="F361" s="267"/>
      <c r="G361" s="283"/>
    </row>
    <row r="362" spans="1:7" s="1" customFormat="1">
      <c r="A362" s="224"/>
      <c r="B362" s="55"/>
      <c r="C362" s="113"/>
      <c r="D362" s="72"/>
      <c r="E362" s="112"/>
      <c r="F362" s="221"/>
      <c r="G362" s="283"/>
    </row>
    <row r="363" spans="1:7" s="1" customFormat="1" ht="14.25">
      <c r="A363" s="171">
        <v>2</v>
      </c>
      <c r="B363" s="35" t="s">
        <v>196</v>
      </c>
      <c r="C363" s="113"/>
      <c r="D363" s="115"/>
      <c r="E363" s="62"/>
      <c r="F363" s="223"/>
      <c r="G363" s="283"/>
    </row>
    <row r="364" spans="1:7" s="1" customFormat="1" ht="14.25">
      <c r="A364" s="181">
        <v>2.1</v>
      </c>
      <c r="B364" s="43" t="s">
        <v>197</v>
      </c>
      <c r="C364" s="113">
        <v>1.2</v>
      </c>
      <c r="D364" s="115" t="s">
        <v>5</v>
      </c>
      <c r="E364" s="40">
        <v>288.61999999999898</v>
      </c>
      <c r="F364" s="211">
        <f t="shared" ref="F364:F369" si="40">+ROUND(C364*E364,2)</f>
        <v>346.34</v>
      </c>
      <c r="G364" s="283"/>
    </row>
    <row r="365" spans="1:7" s="1" customFormat="1" ht="14.25">
      <c r="A365" s="181">
        <v>2.2000000000000002</v>
      </c>
      <c r="B365" s="43" t="s">
        <v>199</v>
      </c>
      <c r="C365" s="113">
        <v>0.14000000000000001</v>
      </c>
      <c r="D365" s="115" t="s">
        <v>5</v>
      </c>
      <c r="E365" s="40">
        <v>6271.7700000000041</v>
      </c>
      <c r="F365" s="211">
        <f t="shared" si="40"/>
        <v>878.05</v>
      </c>
      <c r="G365" s="283"/>
    </row>
    <row r="366" spans="1:7" s="1" customFormat="1" ht="14.25">
      <c r="A366" s="181">
        <v>2.2999999999999998</v>
      </c>
      <c r="B366" s="43" t="s">
        <v>200</v>
      </c>
      <c r="C366" s="113">
        <v>0.32</v>
      </c>
      <c r="D366" s="115" t="s">
        <v>5</v>
      </c>
      <c r="E366" s="40">
        <v>3926.6800000000003</v>
      </c>
      <c r="F366" s="211">
        <f t="shared" si="40"/>
        <v>1256.54</v>
      </c>
      <c r="G366" s="283"/>
    </row>
    <row r="367" spans="1:7" s="1" customFormat="1" ht="14.25">
      <c r="A367" s="181">
        <v>2.4</v>
      </c>
      <c r="B367" s="43" t="s">
        <v>201</v>
      </c>
      <c r="C367" s="113">
        <v>0.2</v>
      </c>
      <c r="D367" s="115" t="s">
        <v>5</v>
      </c>
      <c r="E367" s="40">
        <v>3402.2099999999991</v>
      </c>
      <c r="F367" s="211">
        <f t="shared" si="40"/>
        <v>680.44</v>
      </c>
      <c r="G367" s="283"/>
    </row>
    <row r="368" spans="1:7" s="1" customFormat="1" ht="14.25">
      <c r="A368" s="181">
        <v>2.5</v>
      </c>
      <c r="B368" s="43" t="s">
        <v>202</v>
      </c>
      <c r="C368" s="113">
        <v>0.81</v>
      </c>
      <c r="D368" s="115" t="s">
        <v>5</v>
      </c>
      <c r="E368" s="40">
        <v>1327.2100000000028</v>
      </c>
      <c r="F368" s="211">
        <f t="shared" si="40"/>
        <v>1075.04</v>
      </c>
      <c r="G368" s="283"/>
    </row>
    <row r="369" spans="1:7" s="1" customFormat="1" ht="14.25">
      <c r="A369" s="181">
        <v>2.6</v>
      </c>
      <c r="B369" s="43" t="s">
        <v>203</v>
      </c>
      <c r="C369" s="113">
        <v>6.5000000000000002E-2</v>
      </c>
      <c r="D369" s="115" t="s">
        <v>5</v>
      </c>
      <c r="E369" s="40">
        <v>1403.4099999999999</v>
      </c>
      <c r="F369" s="211">
        <f t="shared" si="40"/>
        <v>91.22</v>
      </c>
      <c r="G369" s="283"/>
    </row>
    <row r="370" spans="1:7" s="1" customFormat="1">
      <c r="A370" s="227"/>
      <c r="B370" s="43"/>
      <c r="C370" s="113"/>
      <c r="D370" s="115"/>
      <c r="E370" s="62"/>
      <c r="F370" s="211"/>
      <c r="G370" s="283"/>
    </row>
    <row r="371" spans="1:7" s="1" customFormat="1">
      <c r="A371" s="181"/>
      <c r="B371" s="43"/>
      <c r="C371" s="113"/>
      <c r="D371" s="115"/>
      <c r="E371" s="62"/>
      <c r="F371" s="211"/>
      <c r="G371" s="283"/>
    </row>
    <row r="372" spans="1:7" s="1" customFormat="1">
      <c r="A372" s="229"/>
      <c r="B372" s="119" t="s">
        <v>233</v>
      </c>
      <c r="C372" s="120"/>
      <c r="D372" s="121"/>
      <c r="E372" s="122"/>
      <c r="F372" s="230">
        <f>SUM(F364:F371)</f>
        <v>4327.63</v>
      </c>
      <c r="G372" s="283"/>
    </row>
    <row r="373" spans="1:7" s="1" customFormat="1">
      <c r="A373" s="220"/>
      <c r="B373" s="111"/>
      <c r="C373" s="77"/>
      <c r="D373" s="78"/>
      <c r="E373" s="62"/>
      <c r="F373" s="211"/>
      <c r="G373" s="283"/>
    </row>
    <row r="374" spans="1:7" s="1" customFormat="1">
      <c r="A374" s="231"/>
      <c r="B374" s="43"/>
      <c r="C374" s="123"/>
      <c r="D374" s="124"/>
      <c r="E374" s="62"/>
      <c r="F374" s="211"/>
      <c r="G374" s="283"/>
    </row>
    <row r="375" spans="1:7" s="1" customFormat="1" ht="39.75">
      <c r="A375" s="168" t="s">
        <v>33</v>
      </c>
      <c r="B375" s="126" t="s">
        <v>234</v>
      </c>
      <c r="C375" s="36"/>
      <c r="D375" s="36"/>
      <c r="E375" s="62"/>
      <c r="F375" s="211"/>
      <c r="G375" s="283"/>
    </row>
    <row r="376" spans="1:7" s="1" customFormat="1">
      <c r="A376" s="170"/>
      <c r="B376" s="35"/>
      <c r="C376" s="36"/>
      <c r="D376" s="36"/>
      <c r="E376" s="116"/>
      <c r="F376" s="211"/>
      <c r="G376" s="283"/>
    </row>
    <row r="377" spans="1:7" s="1" customFormat="1">
      <c r="A377" s="170"/>
      <c r="B377" s="35"/>
      <c r="C377" s="36"/>
      <c r="D377" s="36"/>
      <c r="E377" s="51"/>
      <c r="F377" s="228"/>
      <c r="G377" s="283"/>
    </row>
    <row r="378" spans="1:7" s="1" customFormat="1">
      <c r="A378" s="171">
        <v>2</v>
      </c>
      <c r="B378" s="35" t="s">
        <v>6</v>
      </c>
      <c r="C378" s="36"/>
      <c r="D378" s="39"/>
      <c r="E378" s="266"/>
      <c r="F378" s="267"/>
      <c r="G378" s="283"/>
    </row>
    <row r="379" spans="1:7" s="1" customFormat="1">
      <c r="A379" s="177">
        <v>2.4</v>
      </c>
      <c r="B379" s="91" t="s">
        <v>235</v>
      </c>
      <c r="C379" s="127">
        <v>793.2</v>
      </c>
      <c r="D379" s="39" t="s">
        <v>5</v>
      </c>
      <c r="E379" s="40">
        <v>7.1823333333332755</v>
      </c>
      <c r="F379" s="211">
        <f t="shared" ref="F379" si="41">+ROUND(C379*E379,2)</f>
        <v>5697.03</v>
      </c>
      <c r="G379" s="283"/>
    </row>
    <row r="380" spans="1:7" s="1" customFormat="1">
      <c r="A380" s="182"/>
      <c r="B380" s="43"/>
      <c r="C380" s="36"/>
      <c r="D380" s="39"/>
      <c r="E380" s="125"/>
      <c r="F380" s="232"/>
      <c r="G380" s="283"/>
    </row>
    <row r="381" spans="1:7" s="1" customFormat="1">
      <c r="A381" s="171">
        <v>3</v>
      </c>
      <c r="B381" s="35" t="s">
        <v>85</v>
      </c>
      <c r="C381" s="36"/>
      <c r="D381" s="39"/>
      <c r="E381" s="40"/>
      <c r="F381" s="169"/>
      <c r="G381" s="283"/>
    </row>
    <row r="382" spans="1:7" s="1" customFormat="1">
      <c r="A382" s="182">
        <v>3.1</v>
      </c>
      <c r="B382" s="49" t="s">
        <v>86</v>
      </c>
      <c r="C382" s="36">
        <v>845.52</v>
      </c>
      <c r="D382" s="50" t="s">
        <v>39</v>
      </c>
      <c r="E382" s="40">
        <v>3179.4399999999996</v>
      </c>
      <c r="F382" s="211">
        <f>+ROUND(C382*E382,4)</f>
        <v>2688280.1088</v>
      </c>
      <c r="G382" s="283"/>
    </row>
    <row r="383" spans="1:7" s="1" customFormat="1">
      <c r="A383" s="182"/>
      <c r="B383" s="49"/>
      <c r="C383" s="66"/>
      <c r="D383" s="50"/>
      <c r="E383" s="40"/>
      <c r="F383" s="169"/>
      <c r="G383" s="283"/>
    </row>
    <row r="384" spans="1:7" s="1" customFormat="1">
      <c r="A384" s="171">
        <v>7</v>
      </c>
      <c r="B384" s="55" t="s">
        <v>244</v>
      </c>
      <c r="C384" s="36"/>
      <c r="D384" s="39"/>
      <c r="E384" s="40"/>
      <c r="F384" s="172"/>
      <c r="G384" s="283"/>
    </row>
    <row r="385" spans="1:7" s="1" customFormat="1">
      <c r="A385" s="182">
        <v>7.1</v>
      </c>
      <c r="B385" s="43" t="s">
        <v>245</v>
      </c>
      <c r="C385" s="36">
        <v>12</v>
      </c>
      <c r="D385" s="39" t="s">
        <v>8</v>
      </c>
      <c r="E385" s="40">
        <v>1840.8000000000002</v>
      </c>
      <c r="F385" s="211">
        <f t="shared" ref="F385" si="42">+ROUND(C385*E385,2)</f>
        <v>22089.599999999999</v>
      </c>
      <c r="G385" s="283"/>
    </row>
    <row r="386" spans="1:7" s="1" customFormat="1">
      <c r="A386" s="182"/>
      <c r="B386" s="53"/>
      <c r="C386" s="42"/>
      <c r="D386" s="52"/>
      <c r="E386" s="47"/>
      <c r="F386" s="180"/>
      <c r="G386" s="283"/>
    </row>
    <row r="387" spans="1:7" s="1" customFormat="1">
      <c r="A387" s="171">
        <v>9</v>
      </c>
      <c r="B387" s="35" t="s">
        <v>253</v>
      </c>
      <c r="C387" s="36"/>
      <c r="D387" s="39"/>
      <c r="E387" s="40"/>
      <c r="F387" s="172"/>
      <c r="G387" s="283"/>
    </row>
    <row r="388" spans="1:7" s="1" customFormat="1" ht="25.5">
      <c r="A388" s="170">
        <v>9.1</v>
      </c>
      <c r="B388" s="35" t="s">
        <v>254</v>
      </c>
      <c r="C388" s="131"/>
      <c r="D388" s="132"/>
      <c r="E388" s="40"/>
      <c r="F388" s="172"/>
      <c r="G388" s="283"/>
    </row>
    <row r="389" spans="1:7" s="1" customFormat="1" ht="25.5">
      <c r="A389" s="182" t="s">
        <v>255</v>
      </c>
      <c r="B389" s="43" t="s">
        <v>256</v>
      </c>
      <c r="C389" s="56">
        <v>7</v>
      </c>
      <c r="D389" s="72" t="s">
        <v>39</v>
      </c>
      <c r="E389" s="40">
        <v>2293.9700000000012</v>
      </c>
      <c r="F389" s="211">
        <f t="shared" ref="F389:F390" si="43">+ROUND(C389*E389,2)</f>
        <v>16057.79</v>
      </c>
      <c r="G389" s="283"/>
    </row>
    <row r="390" spans="1:7" s="1" customFormat="1">
      <c r="A390" s="182" t="s">
        <v>259</v>
      </c>
      <c r="B390" s="43" t="s">
        <v>260</v>
      </c>
      <c r="C390" s="56">
        <v>2</v>
      </c>
      <c r="D390" s="72" t="s">
        <v>8</v>
      </c>
      <c r="E390" s="40">
        <v>1840.8000000000002</v>
      </c>
      <c r="F390" s="211">
        <f t="shared" si="43"/>
        <v>3681.6</v>
      </c>
      <c r="G390" s="283"/>
    </row>
    <row r="391" spans="1:7" s="1" customFormat="1">
      <c r="A391" s="182"/>
      <c r="B391" s="43"/>
      <c r="C391" s="56"/>
      <c r="D391" s="72"/>
      <c r="E391" s="40"/>
      <c r="F391" s="172"/>
      <c r="G391" s="283"/>
    </row>
    <row r="392" spans="1:7" s="1" customFormat="1">
      <c r="A392" s="182"/>
      <c r="B392" s="43"/>
      <c r="C392" s="56"/>
      <c r="D392" s="72"/>
      <c r="E392" s="40"/>
      <c r="F392" s="172"/>
      <c r="G392" s="283"/>
    </row>
    <row r="393" spans="1:7" s="1" customFormat="1" ht="25.5">
      <c r="A393" s="170">
        <v>9.1999999999999993</v>
      </c>
      <c r="B393" s="35" t="s">
        <v>269</v>
      </c>
      <c r="C393" s="131"/>
      <c r="D393" s="132"/>
      <c r="E393" s="40"/>
      <c r="F393" s="172"/>
      <c r="G393" s="283"/>
    </row>
    <row r="394" spans="1:7" s="1" customFormat="1" ht="25.5">
      <c r="A394" s="182" t="s">
        <v>16</v>
      </c>
      <c r="B394" s="43" t="s">
        <v>270</v>
      </c>
      <c r="C394" s="56">
        <v>6</v>
      </c>
      <c r="D394" s="72" t="s">
        <v>39</v>
      </c>
      <c r="E394" s="40">
        <v>2293.9700000000012</v>
      </c>
      <c r="F394" s="211">
        <f t="shared" ref="F394:F395" si="44">+ROUND(C394*E394,2)</f>
        <v>13763.82</v>
      </c>
      <c r="G394" s="283"/>
    </row>
    <row r="395" spans="1:7" s="1" customFormat="1">
      <c r="A395" s="182" t="s">
        <v>18</v>
      </c>
      <c r="B395" s="43" t="s">
        <v>272</v>
      </c>
      <c r="C395" s="56">
        <v>2</v>
      </c>
      <c r="D395" s="72" t="s">
        <v>8</v>
      </c>
      <c r="E395" s="40">
        <v>1840.8000000000002</v>
      </c>
      <c r="F395" s="211">
        <f t="shared" si="44"/>
        <v>3681.6</v>
      </c>
      <c r="G395" s="283"/>
    </row>
    <row r="396" spans="1:7" s="1" customFormat="1">
      <c r="A396" s="182"/>
      <c r="B396" s="43"/>
      <c r="C396" s="56"/>
      <c r="D396" s="72"/>
      <c r="E396" s="57"/>
      <c r="F396" s="233"/>
      <c r="G396" s="283"/>
    </row>
    <row r="397" spans="1:7" s="1" customFormat="1">
      <c r="A397" s="182"/>
      <c r="B397" s="43"/>
      <c r="C397" s="56"/>
      <c r="D397" s="72"/>
      <c r="E397" s="57"/>
      <c r="F397" s="233"/>
      <c r="G397" s="283"/>
    </row>
    <row r="398" spans="1:7" s="1" customFormat="1" ht="25.5">
      <c r="A398" s="170">
        <v>9.3000000000000007</v>
      </c>
      <c r="B398" s="35" t="s">
        <v>278</v>
      </c>
      <c r="C398" s="131"/>
      <c r="D398" s="132"/>
      <c r="E398" s="133"/>
      <c r="F398" s="233"/>
      <c r="G398" s="283"/>
    </row>
    <row r="399" spans="1:7" s="1" customFormat="1" ht="25.5">
      <c r="A399" s="182" t="s">
        <v>21</v>
      </c>
      <c r="B399" s="43" t="s">
        <v>279</v>
      </c>
      <c r="C399" s="56">
        <v>10</v>
      </c>
      <c r="D399" s="72" t="s">
        <v>39</v>
      </c>
      <c r="E399" s="40">
        <v>2293.9700000000012</v>
      </c>
      <c r="F399" s="211">
        <f t="shared" ref="F399:F400" si="45">+ROUND(C399*E399,2)</f>
        <v>22939.7</v>
      </c>
      <c r="G399" s="283"/>
    </row>
    <row r="400" spans="1:7" s="1" customFormat="1">
      <c r="A400" s="182" t="s">
        <v>23</v>
      </c>
      <c r="B400" s="43" t="s">
        <v>260</v>
      </c>
      <c r="C400" s="56">
        <v>2</v>
      </c>
      <c r="D400" s="72" t="s">
        <v>8</v>
      </c>
      <c r="E400" s="40">
        <v>1840.8000000000002</v>
      </c>
      <c r="F400" s="211">
        <f t="shared" si="45"/>
        <v>3681.6</v>
      </c>
      <c r="G400" s="283"/>
    </row>
    <row r="401" spans="1:8" s="1" customFormat="1">
      <c r="A401" s="182"/>
      <c r="B401" s="43"/>
      <c r="C401" s="56"/>
      <c r="D401" s="72"/>
      <c r="E401" s="133"/>
      <c r="F401" s="233"/>
      <c r="G401" s="283"/>
    </row>
    <row r="402" spans="1:8" s="1" customFormat="1" ht="25.5">
      <c r="A402" s="170">
        <v>9.4</v>
      </c>
      <c r="B402" s="35" t="s">
        <v>286</v>
      </c>
      <c r="C402" s="131"/>
      <c r="D402" s="132"/>
      <c r="E402" s="57"/>
      <c r="F402" s="233"/>
      <c r="G402" s="283"/>
    </row>
    <row r="403" spans="1:8" s="1" customFormat="1">
      <c r="A403" s="170"/>
      <c r="B403" s="35"/>
      <c r="C403" s="131"/>
      <c r="D403" s="132"/>
      <c r="E403" s="57"/>
      <c r="F403" s="233"/>
      <c r="G403" s="283"/>
    </row>
    <row r="404" spans="1:8" s="1" customFormat="1" ht="25.5">
      <c r="A404" s="182" t="s">
        <v>25</v>
      </c>
      <c r="B404" s="43" t="s">
        <v>287</v>
      </c>
      <c r="C404" s="56">
        <v>42</v>
      </c>
      <c r="D404" s="72" t="s">
        <v>39</v>
      </c>
      <c r="E404" s="40">
        <v>2293.9700000000012</v>
      </c>
      <c r="F404" s="211">
        <f t="shared" ref="F404:F405" si="46">+ROUND(C404*E404,2)</f>
        <v>96346.74</v>
      </c>
      <c r="G404" s="283"/>
    </row>
    <row r="405" spans="1:8" s="1" customFormat="1">
      <c r="A405" s="182" t="s">
        <v>289</v>
      </c>
      <c r="B405" s="43" t="s">
        <v>260</v>
      </c>
      <c r="C405" s="56">
        <v>2</v>
      </c>
      <c r="D405" s="72" t="s">
        <v>8</v>
      </c>
      <c r="E405" s="40">
        <v>1840.8000000000002</v>
      </c>
      <c r="F405" s="211">
        <f t="shared" si="46"/>
        <v>3681.6</v>
      </c>
      <c r="G405" s="283"/>
    </row>
    <row r="406" spans="1:8" s="1" customFormat="1">
      <c r="A406" s="182"/>
      <c r="B406" s="43"/>
      <c r="C406" s="56"/>
      <c r="D406" s="72"/>
      <c r="E406" s="57"/>
      <c r="F406" s="233"/>
      <c r="G406" s="283"/>
    </row>
    <row r="407" spans="1:8" s="1" customFormat="1">
      <c r="A407" s="177"/>
      <c r="B407" s="49"/>
      <c r="C407" s="100"/>
      <c r="D407" s="139"/>
      <c r="E407" s="57"/>
      <c r="F407" s="233"/>
      <c r="G407" s="283"/>
    </row>
    <row r="408" spans="1:8" s="1" customFormat="1">
      <c r="A408" s="229"/>
      <c r="B408" s="119" t="s">
        <v>298</v>
      </c>
      <c r="C408" s="120"/>
      <c r="D408" s="121"/>
      <c r="E408" s="122"/>
      <c r="F408" s="230">
        <f>SUM(F375:F406)</f>
        <v>2879901.1888000006</v>
      </c>
      <c r="G408" s="283"/>
    </row>
    <row r="409" spans="1:8" s="1" customFormat="1">
      <c r="A409" s="182"/>
      <c r="B409" s="34"/>
      <c r="C409" s="140"/>
      <c r="D409" s="141"/>
      <c r="E409" s="266"/>
      <c r="F409" s="267"/>
      <c r="G409" s="283"/>
    </row>
    <row r="410" spans="1:8" s="1" customFormat="1">
      <c r="A410" s="237" t="s">
        <v>299</v>
      </c>
      <c r="B410" s="35" t="s">
        <v>34</v>
      </c>
      <c r="C410" s="83"/>
      <c r="D410" s="143"/>
      <c r="E410" s="142"/>
      <c r="F410" s="236"/>
      <c r="G410" s="283"/>
    </row>
    <row r="411" spans="1:8" s="1" customFormat="1" ht="51">
      <c r="A411" s="239">
        <v>1</v>
      </c>
      <c r="B411" s="43" t="s">
        <v>300</v>
      </c>
      <c r="C411" s="113">
        <v>1</v>
      </c>
      <c r="D411" s="39" t="s">
        <v>8</v>
      </c>
      <c r="E411" s="40">
        <v>21000</v>
      </c>
      <c r="F411" s="211">
        <f t="shared" ref="F411" si="47">+ROUND(C411*E411,2)</f>
        <v>21000</v>
      </c>
      <c r="G411" s="283"/>
    </row>
    <row r="412" spans="1:8" s="1" customFormat="1">
      <c r="A412" s="239"/>
      <c r="B412" s="43"/>
      <c r="C412" s="62"/>
      <c r="D412" s="146"/>
      <c r="E412" s="145"/>
      <c r="F412" s="240"/>
      <c r="G412" s="283"/>
    </row>
    <row r="413" spans="1:8" s="1" customFormat="1">
      <c r="A413" s="241"/>
      <c r="B413" s="68" t="s">
        <v>302</v>
      </c>
      <c r="C413" s="147"/>
      <c r="D413" s="148"/>
      <c r="E413" s="147"/>
      <c r="F413" s="191">
        <f>SUM(F411:F412)</f>
        <v>21000</v>
      </c>
      <c r="G413" s="283"/>
    </row>
    <row r="414" spans="1:8" s="1" customFormat="1">
      <c r="A414" s="242"/>
      <c r="B414" s="149" t="s">
        <v>1</v>
      </c>
      <c r="C414" s="147"/>
      <c r="D414" s="148"/>
      <c r="E414" s="147"/>
      <c r="F414" s="219">
        <f>+F413+F408+F372+F359+F322</f>
        <v>6928186.8588000005</v>
      </c>
      <c r="G414" s="283"/>
    </row>
    <row r="415" spans="1:8" s="1" customFormat="1">
      <c r="A415" s="242"/>
      <c r="B415" s="149" t="s">
        <v>318</v>
      </c>
      <c r="C415" s="147"/>
      <c r="D415" s="150"/>
      <c r="E415" s="150"/>
      <c r="F415" s="191">
        <f>+F414+F305</f>
        <v>31864214.835207619</v>
      </c>
      <c r="G415" s="283"/>
      <c r="H415" s="285"/>
    </row>
    <row r="416" spans="1:8" s="1" customFormat="1">
      <c r="A416" s="243"/>
      <c r="B416" s="38"/>
      <c r="C416" s="66"/>
      <c r="D416" s="49"/>
      <c r="E416" s="49"/>
      <c r="F416" s="244"/>
      <c r="G416" s="283"/>
    </row>
    <row r="417" spans="1:7" s="1" customFormat="1">
      <c r="A417" s="243"/>
      <c r="B417" s="38" t="s">
        <v>35</v>
      </c>
      <c r="C417" s="66"/>
      <c r="D417" s="49"/>
      <c r="E417" s="49"/>
      <c r="F417" s="244"/>
      <c r="G417" s="283"/>
    </row>
    <row r="418" spans="1:7" s="1" customFormat="1">
      <c r="A418" s="245"/>
      <c r="B418" s="48" t="s">
        <v>66</v>
      </c>
      <c r="C418" s="151">
        <v>0.1</v>
      </c>
      <c r="D418" s="49"/>
      <c r="E418" s="49"/>
      <c r="F418" s="246">
        <f>ROUND($C418*F415,8)</f>
        <v>3186421.4835207602</v>
      </c>
      <c r="G418" s="283"/>
    </row>
    <row r="419" spans="1:7" s="1" customFormat="1">
      <c r="A419" s="247"/>
      <c r="B419" s="48" t="s">
        <v>303</v>
      </c>
      <c r="C419" s="152">
        <v>0.05</v>
      </c>
      <c r="D419" s="50"/>
      <c r="E419" s="153"/>
      <c r="F419" s="246">
        <f>+ROUND(C419*F415,8)</f>
        <v>1593210.7417603801</v>
      </c>
      <c r="G419" s="283"/>
    </row>
    <row r="420" spans="1:7" s="1" customFormat="1">
      <c r="A420" s="248"/>
      <c r="B420" s="154" t="s">
        <v>65</v>
      </c>
      <c r="C420" s="155">
        <v>0.03</v>
      </c>
      <c r="D420" s="156"/>
      <c r="E420" s="157"/>
      <c r="F420" s="246">
        <f>+ROUND(C420*F415,8)</f>
        <v>955926.44505622995</v>
      </c>
      <c r="G420" s="283"/>
    </row>
    <row r="421" spans="1:7" s="1" customFormat="1">
      <c r="A421" s="248"/>
      <c r="B421" s="154" t="s">
        <v>304</v>
      </c>
      <c r="C421" s="155">
        <v>0.04</v>
      </c>
      <c r="D421" s="156"/>
      <c r="E421" s="157"/>
      <c r="F421" s="246">
        <f>+ROUND(C421*F415,8)</f>
        <v>1274568.5934083001</v>
      </c>
      <c r="G421" s="283"/>
    </row>
    <row r="422" spans="1:7" s="1" customFormat="1">
      <c r="A422" s="245"/>
      <c r="B422" s="48" t="s">
        <v>305</v>
      </c>
      <c r="C422" s="151">
        <v>0.03</v>
      </c>
      <c r="D422" s="50"/>
      <c r="E422" s="158"/>
      <c r="F422" s="246">
        <f>+ROUND(C422*F415,8)</f>
        <v>955926.44505622995</v>
      </c>
      <c r="G422" s="283"/>
    </row>
    <row r="423" spans="1:7" s="1" customFormat="1">
      <c r="A423" s="239"/>
      <c r="B423" s="48" t="s">
        <v>67</v>
      </c>
      <c r="C423" s="152">
        <v>0.01</v>
      </c>
      <c r="D423" s="49"/>
      <c r="E423" s="49"/>
      <c r="F423" s="246">
        <f>+ROUND(C423*F415,8)</f>
        <v>318642.14835208002</v>
      </c>
      <c r="G423" s="283"/>
    </row>
    <row r="424" spans="1:7" s="1" customFormat="1">
      <c r="A424" s="249"/>
      <c r="B424" s="154" t="s">
        <v>306</v>
      </c>
      <c r="C424" s="155">
        <v>0.18</v>
      </c>
      <c r="D424" s="156"/>
      <c r="E424" s="159"/>
      <c r="F424" s="246">
        <f>+ROUND(C424*F418,8)</f>
        <v>573555.86703374004</v>
      </c>
      <c r="G424" s="283"/>
    </row>
    <row r="425" spans="1:7" s="1" customFormat="1">
      <c r="A425" s="250"/>
      <c r="B425" s="154" t="s">
        <v>307</v>
      </c>
      <c r="C425" s="160">
        <v>0.1</v>
      </c>
      <c r="D425" s="161"/>
      <c r="E425" s="162"/>
      <c r="F425" s="251">
        <f>+ROUND(C425*F415,8)</f>
        <v>3186421.4835207602</v>
      </c>
      <c r="G425" s="283"/>
    </row>
    <row r="426" spans="1:7" s="1" customFormat="1" ht="25.5">
      <c r="A426" s="250"/>
      <c r="B426" s="163" t="s">
        <v>308</v>
      </c>
      <c r="C426" s="160">
        <v>0.03</v>
      </c>
      <c r="D426" s="161"/>
      <c r="E426" s="162"/>
      <c r="F426" s="246">
        <f>+ROUND(C426*F415,8)</f>
        <v>955926.44505622995</v>
      </c>
      <c r="G426" s="283"/>
    </row>
    <row r="427" spans="1:7" s="1" customFormat="1">
      <c r="A427" s="250"/>
      <c r="B427" s="163" t="s">
        <v>309</v>
      </c>
      <c r="C427" s="160">
        <v>1.4999999999999999E-2</v>
      </c>
      <c r="D427" s="161"/>
      <c r="E427" s="162"/>
      <c r="F427" s="246">
        <f>+ROUND(C427*F415,8)</f>
        <v>477963.22252811003</v>
      </c>
      <c r="G427" s="283"/>
    </row>
    <row r="428" spans="1:7" s="1" customFormat="1">
      <c r="A428" s="194"/>
      <c r="B428" s="48" t="s">
        <v>36</v>
      </c>
      <c r="C428" s="152">
        <v>1.0000006E-3</v>
      </c>
      <c r="D428" s="72"/>
      <c r="E428" s="36"/>
      <c r="F428" s="246">
        <f>+ROUND(C428*F415,8)</f>
        <v>31864.23395374</v>
      </c>
      <c r="G428" s="283"/>
    </row>
    <row r="429" spans="1:7" s="1" customFormat="1">
      <c r="A429" s="252"/>
      <c r="B429" s="3" t="s">
        <v>68</v>
      </c>
      <c r="C429" s="25">
        <v>0.05</v>
      </c>
      <c r="D429" s="22"/>
      <c r="E429" s="23"/>
      <c r="F429" s="253">
        <f>+ROUND(C429*F415,8)</f>
        <v>1593210.7417603801</v>
      </c>
      <c r="G429" s="283"/>
    </row>
    <row r="430" spans="1:7" s="1" customFormat="1">
      <c r="A430" s="254"/>
      <c r="B430" s="26" t="s">
        <v>310</v>
      </c>
      <c r="C430" s="27"/>
      <c r="D430" s="28"/>
      <c r="E430" s="29"/>
      <c r="F430" s="255">
        <f>SUM(F418:F429)</f>
        <v>15103637.851006938</v>
      </c>
      <c r="G430" s="283"/>
    </row>
    <row r="431" spans="1:7" s="1" customFormat="1">
      <c r="A431" s="256"/>
      <c r="B431" s="13"/>
      <c r="C431" s="30"/>
      <c r="D431" s="4"/>
      <c r="E431" s="23"/>
      <c r="F431" s="257"/>
      <c r="G431" s="283"/>
    </row>
    <row r="432" spans="1:7" s="1" customFormat="1">
      <c r="A432" s="258"/>
      <c r="B432" s="31" t="s">
        <v>311</v>
      </c>
      <c r="C432" s="32"/>
      <c r="D432" s="33"/>
      <c r="E432" s="32"/>
      <c r="F432" s="259">
        <f>+F430+F415</f>
        <v>46967852.686214559</v>
      </c>
      <c r="G432" s="283"/>
    </row>
    <row r="433" spans="1:7" s="1" customFormat="1">
      <c r="A433" s="268"/>
      <c r="B433" s="269"/>
      <c r="C433" s="270"/>
      <c r="D433" s="271"/>
      <c r="E433" s="270"/>
      <c r="F433" s="272"/>
      <c r="G433" s="283"/>
    </row>
    <row r="434" spans="1:7" s="1" customFormat="1">
      <c r="A434" s="295" t="s">
        <v>69</v>
      </c>
      <c r="B434" s="295"/>
      <c r="C434" s="295"/>
      <c r="D434" s="295"/>
      <c r="E434" s="295"/>
      <c r="F434" s="295"/>
      <c r="G434" s="283"/>
    </row>
    <row r="435" spans="1:7" s="1" customFormat="1">
      <c r="A435" s="273"/>
      <c r="B435" s="273"/>
      <c r="C435" s="273"/>
      <c r="D435" s="273"/>
      <c r="E435" s="273"/>
      <c r="F435" s="273"/>
      <c r="G435" s="283"/>
    </row>
    <row r="436" spans="1:7" s="1" customFormat="1">
      <c r="A436" s="274"/>
      <c r="B436" s="275"/>
      <c r="C436" s="276"/>
      <c r="D436" s="276"/>
      <c r="E436" s="277"/>
      <c r="F436" s="277"/>
      <c r="G436" s="283"/>
    </row>
    <row r="437" spans="1:7" s="1" customFormat="1" ht="18">
      <c r="A437" s="296" t="s">
        <v>42</v>
      </c>
      <c r="B437" s="296"/>
      <c r="C437" s="296"/>
      <c r="D437" s="296"/>
      <c r="E437" s="296"/>
      <c r="F437" s="296"/>
      <c r="G437" s="283"/>
    </row>
    <row r="438" spans="1:7" ht="20.25">
      <c r="A438" s="286" t="s">
        <v>43</v>
      </c>
      <c r="B438" s="286"/>
      <c r="C438" s="286"/>
      <c r="D438" s="286"/>
      <c r="E438" s="286"/>
      <c r="F438" s="286"/>
    </row>
  </sheetData>
  <mergeCells count="13">
    <mergeCell ref="B6:F6"/>
    <mergeCell ref="A1:F1"/>
    <mergeCell ref="A2:F2"/>
    <mergeCell ref="A3:F3"/>
    <mergeCell ref="A4:F4"/>
    <mergeCell ref="A5:F5"/>
    <mergeCell ref="A438:F438"/>
    <mergeCell ref="A7:B7"/>
    <mergeCell ref="A8:F8"/>
    <mergeCell ref="A12:F12"/>
    <mergeCell ref="A307:F307"/>
    <mergeCell ref="A434:F434"/>
    <mergeCell ref="A437:F437"/>
  </mergeCells>
  <printOptions horizontalCentered="1"/>
  <pageMargins left="0.7" right="0.7" top="0.75" bottom="0.75" header="0.3" footer="0.3"/>
  <pageSetup paperSize="9" scale="75" orientation="portrait" r:id="rId1"/>
  <rowBreaks count="9" manualBreakCount="9">
    <brk id="57" max="16383" man="1"/>
    <brk id="96" max="16383" man="1"/>
    <brk id="137" max="16383" man="1"/>
    <brk id="186" max="16383" man="1"/>
    <brk id="232" max="16383" man="1"/>
    <brk id="278" max="16383" man="1"/>
    <brk id="305" max="5" man="1"/>
    <brk id="348" max="5" man="1"/>
    <brk id="39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 CONT+EQEC</vt:lpstr>
      <vt:lpstr>'PRESUP CONT+EQEC'!Área_de_impresión</vt:lpstr>
      <vt:lpstr>'PRESUP CONT+EQEC'!Títulos_a_imprimir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Rios</dc:creator>
  <cp:lastModifiedBy>Franklin Xavier Morillo Duluc</cp:lastModifiedBy>
  <cp:lastPrinted>2022-10-17T03:09:06Z</cp:lastPrinted>
  <dcterms:created xsi:type="dcterms:W3CDTF">2020-11-23T16:31:48Z</dcterms:created>
  <dcterms:modified xsi:type="dcterms:W3CDTF">2023-03-31T13:00:56Z</dcterms:modified>
</cp:coreProperties>
</file>