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o.quezada\OneDrive - INAPA\Escritorio\"/>
    </mc:Choice>
  </mc:AlternateContent>
  <bookViews>
    <workbookView xWindow="0" yWindow="0" windowWidth="28800" windowHeight="9780" tabRatio="829"/>
  </bookViews>
  <sheets>
    <sheet name="Presup. Act. No.2-2023" sheetId="3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MZ1155">[3]Mezcla!$F$37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hor280">[4]Analisis!$D$63</definedName>
    <definedName name="___pu5">[5]Sheet5!$E:$E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pu5">[6]Sheet5!$E:$E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2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VAR38">[9]Precio!$F$11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[10]M.O.!#REF!</definedName>
    <definedName name="aa_3">"$#REF!.$B$109"</definedName>
    <definedName name="AAG">[9]Precio!$F$20</definedName>
    <definedName name="AC">[3]insumo!$D$4</definedName>
    <definedName name="AC38G40">'[11]LISTADO INSUMOS DEL 2000'!$I$29</definedName>
    <definedName name="acero">#REF!</definedName>
    <definedName name="Acero_1_2_____Grado_40">[12]Insumos!$B$6:$D$6</definedName>
    <definedName name="Acero_1_4______Grado_40">[12]Insumos!$B$7:$D$7</definedName>
    <definedName name="Acero_2">#N/A</definedName>
    <definedName name="Acero_3">#N/A</definedName>
    <definedName name="Acero_3_4__1_____Grado_40">[12]Insumos!$B$8:$D$8</definedName>
    <definedName name="Acero_3_8______Grado_40">[12]Insumos!$B$9:$D$9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[13]INS!#REF!</definedName>
    <definedName name="ACUEDUCTO_8">#REF!</definedName>
    <definedName name="ADA">'[14]CUB-10181-3(Rescision)'!#REF!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">[9]Precio!$F$21</definedName>
    <definedName name="Agregado_3">#N/A</definedName>
    <definedName name="Agua">#REF!</definedName>
    <definedName name="Agua_10">#REF!</definedName>
    <definedName name="Agua_11">#REF!</definedName>
    <definedName name="Agua_3">#N/A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18">[9]Precio!$F$15</definedName>
    <definedName name="Alambre_3">#N/A</definedName>
    <definedName name="Alambre_No._18">[12]Insumos!$B$20:$D$20</definedName>
    <definedName name="Alambre_No.18_3">#N/A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[15]M.O.!$C$12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q._Madera_P_Rampa_____Incl._M_O">[12]Insumos!$B$127:$D$127</definedName>
    <definedName name="Alq._Madera_P_Viga_____Incl._M_O">[12]Insumos!$B$128:$D$128</definedName>
    <definedName name="Alq._Madera_P_Vigas_y_Columnas_Amarre____Incl._M_O">[12]Insumos!$B$129:$D$129</definedName>
    <definedName name="altura">[16]presupuesto!#REF!</definedName>
    <definedName name="ana">[17]PRESUPUESTO!$C$4</definedName>
    <definedName name="ana_6">#REF!</definedName>
    <definedName name="analiis">[18]M.O.!#REF!</definedName>
    <definedName name="analisis">#REF!</definedName>
    <definedName name="ANALISSSSS">#N/A</definedName>
    <definedName name="ANALISSSSS_6">#REF!</definedName>
    <definedName name="Anclaje_de_Pilotes_3">#N/A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3">"$#REF!.$B$246"</definedName>
    <definedName name="ANGULAR_8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[16]presupuesto!#REF!</definedName>
    <definedName name="_xlnm.Extract">#REF!</definedName>
    <definedName name="_xlnm.Print_Area">#REF!</definedName>
    <definedName name="Arena_Gruesa_Lavada">[12]Insumos!$B$16:$D$16</definedName>
    <definedName name="ARENA_LAV_CLASIF">'[19]MATERIALES LISTADO'!$D$9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[20]M.O.!#REF!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Y">#REF!</definedName>
    <definedName name="AYCARP">[21]INS!#REF!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[22]ADDENDA!#REF!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RANDILLA_3">#N/A</definedName>
    <definedName name="barra12">[7]analisis!$G$2860</definedName>
    <definedName name="bas3e">#N/A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5M">[3]insumo!$D$9</definedName>
    <definedName name="BLOCK0.20M">[3]insumo!$D$10</definedName>
    <definedName name="bloque8">#REF!</definedName>
    <definedName name="bloque8_6">#REF!</definedName>
    <definedName name="bloque8_8">#REF!</definedName>
    <definedName name="Bloques_de_6">[12]Insumos!$B$22:$D$22</definedName>
    <definedName name="Bloques_de_8">[12]Insumos!$B$23:$D$23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[23]INSU!$B$42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rrar_Esc.">[24]Escalera!$J$9:$M$9,[24]Escalera!$J$10:$R$10,[24]Escalera!$AL$14:$AM$14,[24]Escalera!$AL$16:$AM$16,[24]Escalera!$I$16:$M$16,[24]Escalera!$B$19:$AE$32,[24]Escalera!$AN$19:$AQ$32</definedName>
    <definedName name="Borrar_Muros">[24]Muros!$W$15:$Z$15,[24]Muros!$AA$15:$AD$15,[24]Muros!$AF$13,[24]Muros!$K$20:$L$20,[24]Muros!$O$26:$P$26</definedName>
    <definedName name="Borrar_Precio">'[25]Cotz.'!$F$23:$F$800,'[25]Cotz.'!$K$280:$K$800</definedName>
    <definedName name="Borrar_V.C1">[26]qqVgas!$J$9:$M$9,[26]qqVgas!$J$10:$R$10,[26]qqVgas!$AJ$11:$AK$11,[26]qqVgas!$AR$11:$AS$11,[26]qqVgas!$AG$13:$AH$13,[26]qqVgas!$AP$13:$AQ$13,[26]qqVgas!$D$16:$AC$195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[15]M.O.!$C$9</definedName>
    <definedName name="BRIGADATOPOGRAFICA_6">#REF!</definedName>
    <definedName name="BVNBVNBV">#N/A</definedName>
    <definedName name="BVNBVNBV_6">#REF!</definedName>
    <definedName name="C._ADICIONAL">#N/A</definedName>
    <definedName name="C._ADICIONAL_6">NA()</definedName>
    <definedName name="caballeteasbecto">[27]precios!#REF!</definedName>
    <definedName name="caballeteasbecto_8">#REF!</definedName>
    <definedName name="caballeteasbeto">[27]precios!#REF!</definedName>
    <definedName name="caballeteasbeto_8">#REF!</definedName>
    <definedName name="Cable_de_Postensado_3">#N/A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'[28]Cargas Sociales'!$G$23</definedName>
    <definedName name="CARACOL">[18]M.O.!#REF!</definedName>
    <definedName name="CARANTEPECHO">[15]M.O.!#REF!</definedName>
    <definedName name="CARANTEPECHO_6">#REF!</definedName>
    <definedName name="CARANTEPECHO_8">#REF!</definedName>
    <definedName name="CARCOL30">[15]M.O.!#REF!</definedName>
    <definedName name="CARCOL30_6">#REF!</definedName>
    <definedName name="CARCOL30_8">#REF!</definedName>
    <definedName name="CARCOL50">[15]M.O.!#REF!</definedName>
    <definedName name="CARCOL50_6">#REF!</definedName>
    <definedName name="CARCOL50_8">#REF!</definedName>
    <definedName name="CARCOL51">[18]M.O.!#REF!</definedName>
    <definedName name="CARCOLAMARRE">[15]M.O.!#REF!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[15]M.O.!#REF!</definedName>
    <definedName name="CARLOSAPLA_6">#REF!</definedName>
    <definedName name="CARLOSAPLA_8">#REF!</definedName>
    <definedName name="CARLOSAVARIASAGUAS">[15]M.O.!#REF!</definedName>
    <definedName name="CARLOSAVARIASAGUAS_6">#REF!</definedName>
    <definedName name="CARLOSAVARIASAGUAS_8">#REF!</definedName>
    <definedName name="CARMURO">[15]M.O.!#REF!</definedName>
    <definedName name="CARMURO_6">#REF!</definedName>
    <definedName name="CARMURO_8">#REF!</definedName>
    <definedName name="CARP1">[21]INS!#REF!</definedName>
    <definedName name="CARP1_6">#REF!</definedName>
    <definedName name="CARP1_8">#REF!</definedName>
    <definedName name="CARP2">[21]INS!#REF!</definedName>
    <definedName name="CARP2_6">#REF!</definedName>
    <definedName name="CARP2_8">#REF!</definedName>
    <definedName name="CARPDINTEL">[15]M.O.!#REF!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[15]M.O.!#REF!</definedName>
    <definedName name="CARPVIGA2040_6">#REF!</definedName>
    <definedName name="CARPVIGA2040_8">#REF!</definedName>
    <definedName name="CARPVIGA3050">[15]M.O.!#REF!</definedName>
    <definedName name="CARPVIGA3050_6">#REF!</definedName>
    <definedName name="CARPVIGA3050_8">#REF!</definedName>
    <definedName name="CARPVIGA3060">[15]M.O.!#REF!</definedName>
    <definedName name="CARPVIGA3060_6">#REF!</definedName>
    <definedName name="CARPVIGA3060_8">#REF!</definedName>
    <definedName name="CARPVIGA4080">[15]M.O.!#REF!</definedName>
    <definedName name="CARPVIGA4080_6">#REF!</definedName>
    <definedName name="CARPVIGA4080_8">#REF!</definedName>
    <definedName name="CARRAMPA">[15]M.O.!#REF!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[18]M.O.!#REF!</definedName>
    <definedName name="CASABE_8">#REF!</definedName>
    <definedName name="CASBESTO">[15]M.O.!#REF!</definedName>
    <definedName name="CASBESTO_6">#REF!</definedName>
    <definedName name="CASBESTO_8">#REF!</definedName>
    <definedName name="Casting_Bed_3">#N/A</definedName>
    <definedName name="CAT214BFT">[29]EQUIPOS!$I$15</definedName>
    <definedName name="Cat950B">[29]EQUIPOS!$I$14</definedName>
    <definedName name="CBLOCK10">[21]INS!#REF!</definedName>
    <definedName name="CBLOCK10_6">#REF!</definedName>
    <definedName name="CBLOCK10_8">#REF!</definedName>
    <definedName name="cell">'[30]LISTADO INSUMOS DEL 2000'!$I$29</definedName>
    <definedName name="cem">[9]Precio!$F$9</definedName>
    <definedName name="CEMENTO">#REF!</definedName>
    <definedName name="CEMENTO_10">#REF!</definedName>
    <definedName name="CEMENTO_11">#REF!</definedName>
    <definedName name="Cemento_3">#N/A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P">[3]insumo!$D$13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[23]INSU!$B$104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3">#N/A</definedName>
    <definedName name="clavos_6">#REF!</definedName>
    <definedName name="clavos_8">#REF!</definedName>
    <definedName name="CLAVOSCORRIENTES">[3]insumo!$D$19</definedName>
    <definedName name="CLAVOZINC">[31]INS!$D$767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Ceramica.Pisos">'[32]Costos Mano de Obra'!$O$46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rol_3">"$#REF!.$#REF!$#REF!:#REF!#REF!"</definedName>
    <definedName name="COPIA">[13]INS!#REF!</definedName>
    <definedName name="COPIA_8">#REF!</definedName>
    <definedName name="costocapataz">'[28]Analisis Unit. '!$G$3</definedName>
    <definedName name="costoobrero">'[28]Analisis Unit. '!$G$5</definedName>
    <definedName name="costotecesp">'[28]Analisis Unit. '!$G$4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[22]ADDENDA!#REF!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o_para_vaciado_de_Hormigón_3">#N/A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ado_y_Aditivo_3">#N/A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[15]M.O.!#REF!</definedName>
    <definedName name="CZINC_6">#REF!</definedName>
    <definedName name="CZINC_8">#REF!</definedName>
    <definedName name="D">#REF!</definedName>
    <definedName name="D_3">#N/A</definedName>
    <definedName name="D7H">[29]EQUIPOS!$I$9</definedName>
    <definedName name="D8K">[29]EQUIPOS!$I$8</definedName>
    <definedName name="deducciones_3">"$#REF!.$M$62"</definedName>
    <definedName name="derop">[20]M.O.!#REF!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[33]INS!#REF!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alme_de_Pilotes_3">#N/A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lingas_3">#N/A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TAPA3">#REF!</definedName>
    <definedName name="EXCAVACION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[22]ADDENDA!#REF!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ac.optimi.obras.arte">'[34]ANALISIS A USAR'!$J$17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#N/A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[21]INS!$D$561</definedName>
    <definedName name="GASOLINA_6">#REF!</definedName>
    <definedName name="GASTOSGENERALES_3">"$#REF!.$#REF!$#REF!"</definedName>
    <definedName name="GASTOSGENERALESA_3">"$#REF!.$#REF!$#REF!"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lpintura">'[28]Analisis Unit. '!$F$49</definedName>
    <definedName name="GRADER12G">[29]EQUIPOS!$I$11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rúa_Manitowoc_2900_3">#N/A</definedName>
    <definedName name="GT">#REF!</definedName>
    <definedName name="H">[10]M.O.!#REF!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'[28]Analisis Unit. '!$F$74</definedName>
    <definedName name="horm.1.3.5">'[28]Analisis Unit. '!$F$64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'[31]HORM.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>[18]M.O.!#REF!</definedName>
    <definedName name="impresion_2">[36]Directos!#REF!</definedName>
    <definedName name="Imprimir_área_IM">[17]PRESUPUESTO!$A$1763:$L$1796</definedName>
    <definedName name="Imprimir_área_IM_6">#REF!</definedName>
    <definedName name="ingeniera">[20]M.O.!$C$10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>'[14]CUB-10181-3(Rescision)'!#REF!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[18]M.O.!#REF!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[23]INSU!$B$41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_y_vaciado_3">#N/A</definedName>
    <definedName name="Ligado_y_Vaciado_a_Mano">[12]Insumos!$B$136:$D$136</definedName>
    <definedName name="Ligadora_de_1_funda_3">#N/A</definedName>
    <definedName name="Ligadora_de_2_funda_3">#N/A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[12]Insumos!$B$78:$D$78</definedName>
    <definedName name="M_O_Armadura_Dintel_y_Viga">[12]Insumos!$B$79:$D$79</definedName>
    <definedName name="M_O_Cantos">[12]Insumos!$B$99:$D$99</definedName>
    <definedName name="M_O_Carpintero_2da._Categoría">[12]Insumos!$B$96:$D$96</definedName>
    <definedName name="M_O_Cerámica_Italiana_en_Pared">[12]Insumos!$B$102:$D$102</definedName>
    <definedName name="M_O_Colocación_Adoquines">[12]Insumos!$B$104:$D$104</definedName>
    <definedName name="M_O_Colocación_de_Bloques_de_4">[12]Insumos!$B$105:$D$105</definedName>
    <definedName name="M_O_Colocación_de_Bloques_de_6">[12]Insumos!$B$106:$D$106</definedName>
    <definedName name="M_O_Colocación_de_Bloques_de_8">[12]Insumos!$B$107:$D$107</definedName>
    <definedName name="M_O_Colocación_Listelos">[12]Insumos!$B$114:$D$114</definedName>
    <definedName name="M_O_Colocación_Piso_Cerámica_Criolla">[12]Insumos!$B$108:$D$108</definedName>
    <definedName name="M_O_Colocación_Piso_de_Granito_40_X_40">[12]Insumos!$B$111:$D$111</definedName>
    <definedName name="M_O_Colocación_Zócalos_de_Cerámica">[12]Insumos!$B$113:$D$113</definedName>
    <definedName name="M_O_Confección_de_Andamios">[12]Insumos!$B$115:$D$115</definedName>
    <definedName name="M_O_Construcción_Acera_Frotada_y_Violinada">[12]Insumos!$B$116:$D$116</definedName>
    <definedName name="M_O_Corte_y_Amarre_de_Varilla">[12]Insumos!$B$119:$D$119</definedName>
    <definedName name="M_O_Elaboración_Trampa_de_Grasa">[12]Insumos!$B$121:$D$121</definedName>
    <definedName name="M_O_Fino_de_Techo_Inclinado">[12]Insumos!$B$83:$D$83</definedName>
    <definedName name="M_O_Fino_de_Techo_Plano">[12]Insumos!$B$84:$D$84</definedName>
    <definedName name="M_O_Llenado_de_huecos">[12]Insumos!$B$86:$D$86</definedName>
    <definedName name="M_O_Maestro">[12]Insumos!$B$87:$D$87</definedName>
    <definedName name="M_O_Pañete_Maestreado_Exterior">[12]Insumos!$B$91:$D$91</definedName>
    <definedName name="M_O_Pañete_Maestreado_Interior">[12]Insumos!$B$92:$D$92</definedName>
    <definedName name="M_O_Preparación_del_Terreno">[12]Insumos!$B$94:$D$94</definedName>
    <definedName name="M_O_Quintal_Trabajado">[12]Insumos!$B$77:$D$77</definedName>
    <definedName name="M_O_Regado__Compactación__Mojado__Trasl.Mat.__A_M">[12]Insumos!$B$132:$D$132</definedName>
    <definedName name="M_O_Subida_de_Materiales">[12]Insumos!$B$95:$D$95</definedName>
    <definedName name="M_O_Técnico_Calificado">[12]Insumos!$B$149:$D$149</definedName>
    <definedName name="M_O_Zabaletas">[12]Insumos!$B$98:$D$98</definedName>
    <definedName name="m2ceramica">'[28]Analisis Unit. '!$F$47</definedName>
    <definedName name="m3arena">'[28]Analisis Unit. '!$F$41</definedName>
    <definedName name="m3arepanete">'[28]Analisis Unit. '!$F$44</definedName>
    <definedName name="m3grava">'[28]Analisis Unit. '!$F$42</definedName>
    <definedName name="MA">[15]M.O.!$C$10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3">#N/A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[21]INS!#REF!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no_de_Obra_Acero_3">#N/A</definedName>
    <definedName name="Mano_de_Obra_Madera_3">#N/A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3">[3]Mezcla!$F$10</definedName>
    <definedName name="MEZCLA14">[3]Mezcla!$F$17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[21]INS!#REF!</definedName>
    <definedName name="MOPISOCERAMICA_6">#REF!</definedName>
    <definedName name="MOPISOCERAMICA_8">#REF!</definedName>
    <definedName name="morpanete">'[28]Analisis Unit. '!$F$85</definedName>
    <definedName name="mortero.1.4.pañete">'[32]Ana. Horm mexc mort'!$D$85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[37]Insumos!#REF!</definedName>
    <definedName name="NADA_6">#REF!</definedName>
    <definedName name="NADA_8">#REF!</definedName>
    <definedName name="NAMA">#REF!</definedName>
    <definedName name="NINGUNA">[37]Insumos!#REF!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num_linhas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dorpala">[29]OBRAMANO!$F$72</definedName>
    <definedName name="operadorretro">[29]OBRAMANO!$F$77</definedName>
    <definedName name="operadorrodillo">[29]OBRAMANO!$F$75</definedName>
    <definedName name="operadortractor">[29]OBRAMANO!$F$76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[31]SALARIOS!$C$10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[23]MO!$B$11</definedName>
    <definedName name="PEONCARP">[21]INS!#REF!</definedName>
    <definedName name="PEONCARP_6">#REF!</definedName>
    <definedName name="PEONCARP_8">#REF!</definedName>
    <definedName name="Peones_3">#N/A</definedName>
    <definedName name="PERFIL_CUADRADO_34">[23]INSU!$B$91</definedName>
    <definedName name="Pernos">#REF!</definedName>
    <definedName name="Pernos_3">"$#REF!.$B$68"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[31]INS!$D$770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Epóxica_Popular_3">#N/A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[23]INSU!$B$103</definedName>
    <definedName name="Plancha_de_Plywood_4_x8_x3_4_3">#N/A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_Eléctrica_para_tesado_3">#N/A</definedName>
    <definedName name="PLASTICO">[23]INSU!$B$90</definedName>
    <definedName name="PLIGADORA2">[21]INS!$D$563</definedName>
    <definedName name="PLIGADORA2_6">#REF!</definedName>
    <definedName name="PLOMERO">[21]INS!#REF!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[21]INS!#REF!</definedName>
    <definedName name="PLOMEROAYUDANTE_6">#REF!</definedName>
    <definedName name="PLOMEROAYUDANTE_8">#REF!</definedName>
    <definedName name="PLOMEROOFICIAL">[21]INS!#REF!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[27]precios!#REF!</definedName>
    <definedName name="pmadera2162_8">#REF!</definedName>
    <definedName name="po">[40]PRESUPUESTO!$O$9:$O$236</definedName>
    <definedName name="porcentaje_3">"$#REF!.$J$12"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UZAPATAMURORAMPA">'[12]Análisis de Precios'!$F$201</definedName>
    <definedName name="PWINCHE2000K">[21]INS!$D$568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[42]INS!#REF!</definedName>
    <definedName name="QQQ">[10]M.O.!#REF!</definedName>
    <definedName name="QQQQ">#REF!</definedName>
    <definedName name="QQQQQ">#REF!</definedName>
    <definedName name="qw">[40]PRESUPUESTO!$M$10:$AH$731</definedName>
    <definedName name="qwe">[17]PRESUPUESTO!$D$133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[43]COF!$G$733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istros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#N/A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[18]M.O.!$C$12</definedName>
    <definedName name="SSSSSSS">#REF!</definedName>
    <definedName name="SSSSSSSSSS">#REF!</definedName>
    <definedName name="SUB">[44]presupuesto!#REF!</definedName>
    <definedName name="SUB_3">#N/A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'Presup. Act. No.2-2023'!$1:$11</definedName>
    <definedName name="_xlnm.Print_Titles">#N/A</definedName>
    <definedName name="TNC">#REF!</definedName>
    <definedName name="Tolas">#REF!</definedName>
    <definedName name="Tolas_3">"$#REF!.$B$13"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IA_3">#N/A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3">"$#REF!.$B$#REF!"</definedName>
    <definedName name="Tornillos_5_x3_8_3">#N/A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talgeneral_3">"$#REF!.$M$56"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8x12">[7]analisis!$G$2313</definedName>
    <definedName name="tub8x516">[7]analisis!$G$2322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oM">#REF!</definedName>
    <definedName name="uso.vibrador">'[32]Costos Mano de Obra'!$O$42</definedName>
    <definedName name="VACC">[9]Precio!$F$31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llas_3">#N/A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3">"$#REF!.$B$109"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[42]INS!$D$561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YYY">#REF!</definedName>
    <definedName name="zapata">'[5]caseta de planta'!$C:$C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F267" i="33" l="1"/>
  <c r="F269" i="33"/>
  <c r="F146" i="33"/>
  <c r="F145" i="33"/>
  <c r="F147" i="33"/>
  <c r="F148" i="33"/>
  <c r="F156" i="33"/>
  <c r="F159" i="33"/>
  <c r="F160" i="33"/>
  <c r="F161" i="33"/>
  <c r="F162" i="33"/>
  <c r="F163" i="33"/>
  <c r="F164" i="33"/>
  <c r="F165" i="33"/>
  <c r="F166" i="33"/>
  <c r="F167" i="33"/>
  <c r="F168" i="33"/>
  <c r="F169" i="33"/>
  <c r="F170" i="33"/>
  <c r="F171" i="33"/>
  <c r="F174" i="33"/>
  <c r="F142" i="33"/>
  <c r="E152" i="33"/>
  <c r="F152" i="33" s="1"/>
  <c r="E151" i="33"/>
  <c r="E268" i="33"/>
  <c r="F151" i="33"/>
  <c r="A219" i="33"/>
  <c r="A220" i="33"/>
  <c r="A221" i="33" s="1"/>
  <c r="A222" i="33" s="1"/>
  <c r="A214" i="33"/>
  <c r="A215" i="33"/>
  <c r="A216" i="33"/>
  <c r="A209" i="33"/>
  <c r="A210" i="33" s="1"/>
  <c r="A211" i="33" s="1"/>
  <c r="A199" i="33"/>
  <c r="A200" i="33"/>
  <c r="A201" i="33"/>
  <c r="A202" i="33"/>
  <c r="A203" i="33" s="1"/>
  <c r="A204" i="33" s="1"/>
  <c r="A205" i="33" s="1"/>
  <c r="A206" i="33" s="1"/>
  <c r="A207" i="33" s="1"/>
  <c r="A191" i="33"/>
  <c r="A192" i="33" s="1"/>
  <c r="A193" i="33" s="1"/>
  <c r="A194" i="33" s="1"/>
  <c r="A195" i="33" s="1"/>
  <c r="A196" i="33" s="1"/>
  <c r="E248" i="33"/>
  <c r="F248" i="33" s="1"/>
  <c r="E241" i="33"/>
  <c r="E242" i="33"/>
  <c r="F242" i="33" s="1"/>
  <c r="E240" i="33"/>
  <c r="E191" i="33"/>
  <c r="C177" i="33"/>
  <c r="F177" i="33"/>
  <c r="F155" i="33"/>
  <c r="C214" i="33"/>
  <c r="F214" i="33" s="1"/>
  <c r="F250" i="33"/>
  <c r="F247" i="33"/>
  <c r="F246" i="33"/>
  <c r="F245" i="33"/>
  <c r="F244" i="33"/>
  <c r="F243" i="33"/>
  <c r="F241" i="33"/>
  <c r="F240" i="33"/>
  <c r="F239" i="33"/>
  <c r="F236" i="33"/>
  <c r="F235" i="33"/>
  <c r="F234" i="33"/>
  <c r="F233" i="33"/>
  <c r="F232" i="33"/>
  <c r="F231" i="33"/>
  <c r="F230" i="33"/>
  <c r="F229" i="33"/>
  <c r="F228" i="33"/>
  <c r="F227" i="33"/>
  <c r="F222" i="33"/>
  <c r="F221" i="33"/>
  <c r="F220" i="33"/>
  <c r="F219" i="33"/>
  <c r="F211" i="33"/>
  <c r="F210" i="33"/>
  <c r="F209" i="33"/>
  <c r="F208" i="33"/>
  <c r="F202" i="33"/>
  <c r="F201" i="33"/>
  <c r="F200" i="33"/>
  <c r="F199" i="33"/>
  <c r="C196" i="33"/>
  <c r="F195" i="33"/>
  <c r="F194" i="33"/>
  <c r="F193" i="33"/>
  <c r="F192" i="33"/>
  <c r="F191" i="33"/>
  <c r="C175" i="33"/>
  <c r="F130" i="33"/>
  <c r="F131" i="33" s="1"/>
  <c r="F124" i="33"/>
  <c r="F120" i="33"/>
  <c r="F119" i="33"/>
  <c r="F118" i="33"/>
  <c r="F117" i="33"/>
  <c r="F116" i="33"/>
  <c r="F115" i="33"/>
  <c r="F114" i="33"/>
  <c r="F113" i="33"/>
  <c r="F112" i="33"/>
  <c r="F111" i="33"/>
  <c r="F110" i="33"/>
  <c r="F109" i="33"/>
  <c r="F108" i="33"/>
  <c r="F105" i="33"/>
  <c r="F104" i="33"/>
  <c r="F103" i="33"/>
  <c r="F102" i="33"/>
  <c r="F101" i="33"/>
  <c r="F100" i="33"/>
  <c r="F99" i="33"/>
  <c r="F98" i="33"/>
  <c r="F97" i="33"/>
  <c r="F94" i="33"/>
  <c r="F93" i="33"/>
  <c r="F86" i="33"/>
  <c r="F85" i="33"/>
  <c r="F84" i="33"/>
  <c r="F83" i="33"/>
  <c r="F80" i="33"/>
  <c r="F127" i="33" s="1"/>
  <c r="F134" i="33" s="1"/>
  <c r="E65" i="33"/>
  <c r="E181" i="33" s="1"/>
  <c r="F181" i="33" s="1"/>
  <c r="F182" i="33" s="1"/>
  <c r="F61" i="33"/>
  <c r="F59" i="33"/>
  <c r="F58" i="33"/>
  <c r="F55" i="33"/>
  <c r="F54" i="33"/>
  <c r="F53" i="33"/>
  <c r="F52" i="33"/>
  <c r="F51" i="33"/>
  <c r="F50" i="33"/>
  <c r="F49" i="33"/>
  <c r="F48" i="33"/>
  <c r="F47" i="33"/>
  <c r="F46" i="33"/>
  <c r="F45" i="33"/>
  <c r="F44" i="33"/>
  <c r="F43" i="33"/>
  <c r="F40" i="33"/>
  <c r="F39" i="33"/>
  <c r="F38" i="33"/>
  <c r="F37" i="33"/>
  <c r="F36" i="33"/>
  <c r="F35" i="33"/>
  <c r="F34" i="33"/>
  <c r="F33" i="33"/>
  <c r="F32" i="33"/>
  <c r="F29" i="33"/>
  <c r="F62" i="33" s="1"/>
  <c r="F28" i="33"/>
  <c r="F25" i="33"/>
  <c r="F24" i="33"/>
  <c r="F21" i="33"/>
  <c r="F20" i="33"/>
  <c r="F19" i="33"/>
  <c r="F18" i="33"/>
  <c r="F15" i="33"/>
  <c r="F175" i="33"/>
  <c r="F196" i="33"/>
  <c r="C215" i="33"/>
  <c r="F215" i="33" s="1"/>
  <c r="F203" i="33"/>
  <c r="F204" i="33"/>
  <c r="F206" i="33"/>
  <c r="F205" i="33"/>
  <c r="F207" i="33"/>
  <c r="F178" i="33" l="1"/>
  <c r="F184" i="33"/>
  <c r="C216" i="33"/>
  <c r="F216" i="33" s="1"/>
  <c r="F251" i="33" s="1"/>
  <c r="F253" i="33" s="1"/>
  <c r="F65" i="33"/>
  <c r="F66" i="33" s="1"/>
  <c r="F68" i="33" s="1"/>
  <c r="F255" i="33" l="1"/>
  <c r="F262" i="33" l="1"/>
  <c r="F260" i="33"/>
  <c r="F271" i="33"/>
  <c r="F270" i="33"/>
  <c r="F258" i="33"/>
  <c r="F261" i="33"/>
  <c r="F263" i="33"/>
  <c r="F265" i="33"/>
  <c r="F259" i="33"/>
  <c r="F264" i="33" l="1"/>
  <c r="F272" i="33"/>
  <c r="F274" i="33" s="1"/>
</calcChain>
</file>

<file path=xl/sharedStrings.xml><?xml version="1.0" encoding="utf-8"?>
<sst xmlns="http://schemas.openxmlformats.org/spreadsheetml/2006/main" count="410" uniqueCount="188">
  <si>
    <t>INSTITUTO NACIONAL DE AGUAS POTABLES Y ALCANTARILLADOS</t>
  </si>
  <si>
    <t xml:space="preserve"> * * * INAPA * * *</t>
  </si>
  <si>
    <t>Presupuesto No. 213  D/F 27/10/2020</t>
  </si>
  <si>
    <t>Obra:  RED  DISTRIBUCION  LOS SOLARES</t>
  </si>
  <si>
    <t>Ubicación: SANTO DOMINGO - PROVINCIA MONTE PLATA</t>
  </si>
  <si>
    <t xml:space="preserve">   ZONA : IV</t>
  </si>
  <si>
    <t>Contratista: ING. CESAR RAVEL MICHEL GUZMAN</t>
  </si>
  <si>
    <t>Contrato No. :</t>
  </si>
  <si>
    <t>PRESUPUESTO ACTUALIZADO No. 2 (D/F FEBRERO/2023</t>
  </si>
  <si>
    <t>PART.</t>
  </si>
  <si>
    <t>D E S C R I P C I O N</t>
  </si>
  <si>
    <t>CANTIDAD</t>
  </si>
  <si>
    <t>UD</t>
  </si>
  <si>
    <t>P.U. (RD$)</t>
  </si>
  <si>
    <t>VALOR (RD$)</t>
  </si>
  <si>
    <t>A</t>
  </si>
  <si>
    <t>RED DE DISTRIBICION COMUNIDAD LOS SOLARES  ESTACION   ( 5+700  A 6+260)</t>
  </si>
  <si>
    <t xml:space="preserve">REPLANTEO </t>
  </si>
  <si>
    <t>M</t>
  </si>
  <si>
    <t>MOVIMIENTO DE TIERRA:</t>
  </si>
  <si>
    <t xml:space="preserve">EXCAVACION MATERIAL COMPACTO C/EQUIPO </t>
  </si>
  <si>
    <t>M3</t>
  </si>
  <si>
    <t>ASIENTO DE ARENA</t>
  </si>
  <si>
    <t>RELLENO  COMPACTADO  C/COMPACTADOR MECANICO EN CAPAS 0.20</t>
  </si>
  <si>
    <t xml:space="preserve">BOTE DE MATERIAL C/CAMON D= 5 KM </t>
  </si>
  <si>
    <t>SUMINISTRO DE TUBERIA:</t>
  </si>
  <si>
    <t>TUBERIA Ø3" PVC (SDR-26 C/J.G.) +2% DE PERDIDA POR CAMPANA</t>
  </si>
  <si>
    <t>TUBERIA Ø4" PVC (SDR-26 C/J.G.) +2% DE PERDIDA POR CAMPANA</t>
  </si>
  <si>
    <t>COLOCACION DE TUBERIA:</t>
  </si>
  <si>
    <t>TUBERIA Ø3" PVC (SDR-26 C/J.G.) + 2% DE PERDIDA POR CAMPANA</t>
  </si>
  <si>
    <t>TUBERIA Ø4" PVC (SDR-26 C/J.G.) + 2% DE PERDIDA POR CAMPANA</t>
  </si>
  <si>
    <t xml:space="preserve">SUMINISTRO Y COLOCACION DE PIEZAS ESPECIALES </t>
  </si>
  <si>
    <t xml:space="preserve">CODO Ø3"x45º ACERO SCH-80 CON PROTECCION ANTICORROSIVA </t>
  </si>
  <si>
    <t>U</t>
  </si>
  <si>
    <t xml:space="preserve">CODO Ø3"x 90º ACERO SCH-80 CON PROTECCION ANTICORROSIVA </t>
  </si>
  <si>
    <t xml:space="preserve">TAPON Ø3" ACERO SCH-80 CON PROTECCION ANTICORROSIVA </t>
  </si>
  <si>
    <t>TEE DE Ø3" X Ø3" ACERO SCH-80 CON PROTECCION ANTICORROSIVA</t>
  </si>
  <si>
    <t>TEE DE Ø4" X Ø3" ACERO SCH-80 CON PROTECCION ANTICORROSIVA</t>
  </si>
  <si>
    <t xml:space="preserve">JUNTAS  MECANICAS TIPO DRESSER DE Ø4" </t>
  </si>
  <si>
    <t xml:space="preserve">JUNTAS  MECANICAS TIPO DRESSER DE Ø3" </t>
  </si>
  <si>
    <t>ANCLAJE PARA PIEZAS</t>
  </si>
  <si>
    <t>ACOMETIDAS RURALES (356 U)</t>
  </si>
  <si>
    <t>COLLARIN EN POLIETILENO Ø3" (ABRAZADERA)</t>
  </si>
  <si>
    <t>TUBERIA DE POLIETILENO DE ALTA DENSIDAD Ø1/2" INTERNO L=12.00M (PROMEDIO)</t>
  </si>
  <si>
    <t>ADAPTADOR  MACHO Ø1/2" ROSCADO A MANGUERA</t>
  </si>
  <si>
    <t>CODO 1/2" X 90º HG</t>
  </si>
  <si>
    <t>TUBERIA DE HIERRO GALVANIZADO Ø1/2" (BASTONES)</t>
  </si>
  <si>
    <t>NIPLE Ø1/2" H.G.</t>
  </si>
  <si>
    <t>COUPLING 1/2 H.G</t>
  </si>
  <si>
    <t>LLAVE DE CHORRO Ø1/2" BRONCE</t>
  </si>
  <si>
    <t>CHECK 1/2" HG</t>
  </si>
  <si>
    <t>CEMENTO SOLVENTE Y TEFLON</t>
  </si>
  <si>
    <t>P.A</t>
  </si>
  <si>
    <t>PEDESTAL H.S (0.80 X 0.15)</t>
  </si>
  <si>
    <t>EXCAVACION Y TAPADO</t>
  </si>
  <si>
    <t>MANO DE OBRA PLOMERO</t>
  </si>
  <si>
    <t>PRUEBA HIDROSTATICA</t>
  </si>
  <si>
    <t>LIMPIEZA FINAL Y CONTINUA</t>
  </si>
  <si>
    <t>SUB-TOTAL FASE A</t>
  </si>
  <si>
    <t>Z</t>
  </si>
  <si>
    <t xml:space="preserve">VARIOS </t>
  </si>
  <si>
    <t>CAMPAMENTO (INC  ALQUILER DE CASA  O SOLAR, CON CASETA DE MATERIALES CON (U) BAÑO MOVIL)</t>
  </si>
  <si>
    <t>MES</t>
  </si>
  <si>
    <t>SUB-TOTAL DE FASE Z</t>
  </si>
  <si>
    <t>SUB-TOTAL GENERAL PRESUPUESTO BASE</t>
  </si>
  <si>
    <t>PRESUPUESTO ORIGINAL ( EQUILIBRIO ECONOMICO)</t>
  </si>
  <si>
    <t xml:space="preserve">Obra:  RED DISTRIBUCION LOS SOLARES </t>
  </si>
  <si>
    <t>Ubicación: SANTO DOMINGO -PROVINCIA  MONTE PLATA</t>
  </si>
  <si>
    <t>Presupuesto No. 213  D/F  27/10/2020</t>
  </si>
  <si>
    <t>DIFERENCIA</t>
  </si>
  <si>
    <t>RED DE DISTRIBUCION COMUNIDAD LOS SOLARES ESTACION ( 5+700 HASTA EST. 6+260)</t>
  </si>
  <si>
    <t>BOTE DE MATERIAL C/CAMON D= 5 KM (SUJETO A CUANTIFICACION DEL SUPERVISOR)</t>
  </si>
  <si>
    <t xml:space="preserve">CODO Ø3"x 45º ACERO SCH-80 CON PROTECCION ANTICORROSIVA </t>
  </si>
  <si>
    <t xml:space="preserve">CODO Ø3"x 90º  ACERO SCH-80 CON PROTECCION ANTICORROSIVA </t>
  </si>
  <si>
    <t xml:space="preserve">TAPON  Ø3" ACERO SCH-80 CON PROTECCION ANTICORROSIVA </t>
  </si>
  <si>
    <t>ANCLAJE H.S.</t>
  </si>
  <si>
    <t>PEDESTAL H.S (0,80 X 0,15)</t>
  </si>
  <si>
    <t xml:space="preserve">EXCAVACION Y TAPADO </t>
  </si>
  <si>
    <t xml:space="preserve">MANO DE OBRA PLOMERO </t>
  </si>
  <si>
    <t xml:space="preserve">PRUEBA HIDROSTATICA </t>
  </si>
  <si>
    <t>TUBERIA Ø3" PVC (SDR-26 C/J.G) +2% DE PERDIDA POR CAMPANA</t>
  </si>
  <si>
    <t>TUBERIA Ø4" PVC (SDR-26 C/J.G) +2% DE PERDIDA POR CAMPANA</t>
  </si>
  <si>
    <t xml:space="preserve">LIMPIEZA FINAL Y CONTINUA </t>
  </si>
  <si>
    <t>CAMPAMENTO (INC ALQUILER DE CASA O SOLAR, CON CASETA DE MATERIALES CON BAÑO MOVIL)</t>
  </si>
  <si>
    <t>SUB-TOTAL FASE Z</t>
  </si>
  <si>
    <t>SUB-TOTAL GENERAL PRESUPUESTO DE EQUILIBRIO ECONOMICO</t>
  </si>
  <si>
    <t xml:space="preserve"> AUMENTO DE CANTIDAD</t>
  </si>
  <si>
    <t>SUB-TOTAL AUMENTO DE CANTIDAD FASE A</t>
  </si>
  <si>
    <t xml:space="preserve"> PARTIDAS NUEVAS</t>
  </si>
  <si>
    <t>ASFALTO</t>
  </si>
  <si>
    <t>CORTE DE ASFALTO</t>
  </si>
  <si>
    <t>ML</t>
  </si>
  <si>
    <t>EXTRACCION DE ASFALTO</t>
  </si>
  <si>
    <t>M2</t>
  </si>
  <si>
    <t>BOTE DE CARPETA ASFALTICA</t>
  </si>
  <si>
    <t>ROTURA Y REPOSICION DE ACERAS Y CONTENES</t>
  </si>
  <si>
    <t>DEMOLICION DE ACERA PARA COLOCACION DE ACOMETIDA</t>
  </si>
  <si>
    <t>DEMOLICION DE CONTEN PARA COLOCACION DE ACOMETIDA</t>
  </si>
  <si>
    <t>RECONSTRUCCION DE ACERAS EN ACOMETIDAS COLOCADAS</t>
  </si>
  <si>
    <t>RECONSTRUCCION DE CONTEN EN ACOMETIDAS COLOCADAS</t>
  </si>
  <si>
    <t>CRUCES DE ALCANTARILLAS  (4 UD)</t>
  </si>
  <si>
    <t>CRUCE DE ALCANTARILLA EN TUBERIA DE 4¨ (ACERO) L=4 M</t>
  </si>
  <si>
    <t>REPLANTEO</t>
  </si>
  <si>
    <t>PA</t>
  </si>
  <si>
    <t>EXCAVACION A MANO</t>
  </si>
  <si>
    <t>RELLENO COMPACTADO A MANO CON MATERIAL EXCAVADO</t>
  </si>
  <si>
    <t>BOTE DE MATERIAL</t>
  </si>
  <si>
    <t>SUMINISTRO TUBERIA DE 4¨ DE ACERO</t>
  </si>
  <si>
    <t>SUMINISTRO DE ZETA DE 4¨X1,50 DE ACERO EN DESARROLLO</t>
  </si>
  <si>
    <t>SUMINISTRO Y COLOCACION DE JUNTA DRESSER DE 3"</t>
  </si>
  <si>
    <t xml:space="preserve">ANCLAJES EN EXTREMOS DE LA ZETA </t>
  </si>
  <si>
    <t>PINTURA PARA PROTECCION ANTI CORROSIVA</t>
  </si>
  <si>
    <t>MANO DE OBRA Y SOLDADURA</t>
  </si>
  <si>
    <t>CRUCES DE ALCANTARILLAS  3¨(4 UD) L=4 MTS</t>
  </si>
  <si>
    <t>REPARACION DE VIA CON MATERIAL TOSCA Y EQUIPOS PESADOS</t>
  </si>
  <si>
    <t>SUB-TOTAL PRES. ACTC. No.2</t>
  </si>
  <si>
    <t>SUB-TOTAL GENERAL PRESUPUESTO BASE +SUBTOTAL  GENERAL PRESUPUESTO DE EQUILIBRIO ECONOMICO</t>
  </si>
  <si>
    <t>GASTOS INDIRECTOS</t>
  </si>
  <si>
    <t>HONORARIOS PROFESIONALES</t>
  </si>
  <si>
    <t>GASTOS DE TRANSPORTE</t>
  </si>
  <si>
    <t>SEGUROS,POLIZA Y FINANZA</t>
  </si>
  <si>
    <t>GASTOS  ADMINISTRATIVOS</t>
  </si>
  <si>
    <t>SUPERVISION DE INAPA</t>
  </si>
  <si>
    <t>LEY 3-86</t>
  </si>
  <si>
    <t>ITBIS 07-2007</t>
  </si>
  <si>
    <t xml:space="preserve">CODIA </t>
  </si>
  <si>
    <t>IMPREVISTOS</t>
  </si>
  <si>
    <t xml:space="preserve"> IMPREVISTOS, (MONTO AGOTADO EN EL  ACT. No.2)</t>
  </si>
  <si>
    <t xml:space="preserve">MANTENIMIENTO Y OPERACION SISTEMA </t>
  </si>
  <si>
    <t>MANTENIMIENTO Y OPERACION SISTEMA, ( REDUCION DE MONTO EN EL ACT. No.2)</t>
  </si>
  <si>
    <t>ESTUDIOS ( SOCIALES, AMBIENTALES, GEOTECNICO, TOPOGRAFICO, DE CALIDAD)</t>
  </si>
  <si>
    <t>MEDIDA DE COMPENSACION AMBIENTAL</t>
  </si>
  <si>
    <t>TOTAL GASTOS INDIRECTOS</t>
  </si>
  <si>
    <t xml:space="preserve">TOTAL A CONTRATAR  RD$ </t>
  </si>
  <si>
    <t>MESES</t>
  </si>
  <si>
    <t>ACOMETIDAS URBANA Ø4"(50 U)</t>
  </si>
  <si>
    <t>SUB-TOTAL AUMENTO DE CANTIDAD FASE Z</t>
  </si>
  <si>
    <t>SUB-TOTAL AUMENTO DE CANTIDAD</t>
  </si>
  <si>
    <t>COLLARÍN EN POLIETILENO DE Ø4" (ABRAZADERA)</t>
  </si>
  <si>
    <t>TUBERÍA DE POLIETILENO ALTA DENSIDAD DE Ø1/2" INTERNO L= 6.00M (PROMEDIO)</t>
  </si>
  <si>
    <t>ADAPTADOR MACHO Ø1/2" ROSCADO A MANGUERA</t>
  </si>
  <si>
    <t>ADAPTADOR HEMBRA Ø1/2" ROSCADO A MANGUERA</t>
  </si>
  <si>
    <t>LLAVE DE PASO DE Ø1/2"</t>
  </si>
  <si>
    <t>CAJA DE ACOMERIDA PLÁSTICA EN POLIETILENO DE 10"</t>
  </si>
  <si>
    <t>TUBERÍA DE Ø1/2" SCH-40 PVC L= 1.00M (PROMEDIO)</t>
  </si>
  <si>
    <t>ANCLAJE DE H.S.</t>
  </si>
  <si>
    <t>CEMENTO SOLVENTE Y TEFLÓN</t>
  </si>
  <si>
    <t xml:space="preserve">TAPÓN HEMBRA DE Ø1/2" PVC </t>
  </si>
  <si>
    <t>EXCAVACIÓN Y TAPADO</t>
  </si>
  <si>
    <t>VÁLVULA CHECK DE Ø1/2" DE BRONCE</t>
  </si>
  <si>
    <t>MANO DE OBRA (PLOMERÍA)</t>
  </si>
  <si>
    <t/>
  </si>
  <si>
    <t>SUMINISTRO TUBERIA DE 3¨ DE ACERO</t>
  </si>
  <si>
    <t>SUMINISTRO DE ZETA DE 3¨X1,50 DE ACERO EN DESARROLLO</t>
  </si>
  <si>
    <t>SUMINISTRO DE JUNTA DRESSER DE 4"</t>
  </si>
  <si>
    <t xml:space="preserve">SUB-TOTAL NUEVAS PARTIDAS 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</si>
  <si>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</si>
  <si>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</si>
  <si>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</si>
  <si>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</si>
  <si>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</si>
  <si>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</si>
  <si>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</si>
  <si>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</si>
  <si>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</si>
  <si>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13.1.10</t>
  </si>
  <si>
    <t>13.2.1</t>
  </si>
  <si>
    <t>13.2.2</t>
  </si>
  <si>
    <t>13.2.3</t>
  </si>
  <si>
    <t>13.2.4</t>
  </si>
  <si>
    <t>13.2.5</t>
  </si>
  <si>
    <t>13.2.6</t>
  </si>
  <si>
    <t>13.2.7</t>
  </si>
  <si>
    <t>13.2.8</t>
  </si>
  <si>
    <t>13.2.9</t>
  </si>
  <si>
    <t>13.2.10</t>
  </si>
  <si>
    <t>ACOMETIDAS RURALES (216U)</t>
  </si>
  <si>
    <t>PREPARADO POR:</t>
  </si>
  <si>
    <t>REVISADO POR:</t>
  </si>
  <si>
    <t xml:space="preserve"> ING. MARINO QUEZADA</t>
  </si>
  <si>
    <t>ING. REYNA C. HERNÁNDEZ MATEO</t>
  </si>
  <si>
    <t xml:space="preserve"> INGENIERA CIVIL I</t>
  </si>
  <si>
    <t xml:space="preserve"> </t>
  </si>
  <si>
    <t xml:space="preserve">       ING. JOSÉ MANUEL AYBAR OVALLE</t>
  </si>
  <si>
    <t>DIRECCIÓN DE SUPERVISIÓN Y FISCALIZACIÓN DE OBRAS</t>
  </si>
  <si>
    <t xml:space="preserve">  ANALISTA DE COSTOS Y PRESUPUESTOS</t>
  </si>
  <si>
    <t xml:space="preserve">     DIRECTOR DE SUPERVISIÓN Y FISCALIZACIÓN</t>
  </si>
  <si>
    <t>027 - 2021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</si>
</sst>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8" formatCode="&quot;$&quot;#,##0.00_);[Red]\(&quot;$&quot;#,##0.00\)"/>
    <numFmt numFmtId="43" formatCode="_(* #,##0.00_);_(* \(#,##0.00\);_(* &quot;-&quot;??_);_(@_)"/>
    <numFmt numFmtId="164" formatCode="#,##0.00;[Red]#,##0.00"/>
    <numFmt numFmtId="165" formatCode="0.000"/>
    <numFmt numFmtId="166" formatCode="_-* #,##0.00\ &quot;€&quot;_-;\-* #,##0.00\ &quot;€&quot;_-;_-* &quot;-&quot;??\ &quot;€&quot;_-;_-@_-"/>
    <numFmt numFmtId="167" formatCode="&quot;$&quot;#,##0.00;\-&quot;$&quot;#,##0.00"/>
    <numFmt numFmtId="168" formatCode="[$€]#,##0.00_);[Red]\([$€]#,##0.00\)"/>
    <numFmt numFmtId="169" formatCode="_-* #,##0.00\ _€_-;\-* #,##0.00\ _€_-;_-* &quot;-&quot;??\ _€_-;_-@_-"/>
    <numFmt numFmtId="170" formatCode="#,##0.0"/>
    <numFmt numFmtId="171" formatCode="#,##0.00\ &quot;€&quot;;[Red]\-#,##0.00\ &quot;€&quot;"/>
    <numFmt numFmtId="172" formatCode="_-* #,##0.00_-;\-* #,##0.00_-;_-* &quot;-&quot;??_-;_-@_-"/>
    <numFmt numFmtId="173" formatCode="_-* #,##0\ &quot;€&quot;_-;\-* #,##0\ &quot;€&quot;_-;_-* &quot;-&quot;\ &quot;€&quot;_-;_-@_-"/>
    <numFmt numFmtId="174" formatCode="#,##0.0_);\(#,##0.0\)"/>
    <numFmt numFmtId="175" formatCode="#,##0.000_);[Red]\(#,##0.000\)"/>
    <numFmt numFmtId="176" formatCode="&quot;$&quot;#,##0.00;[Red]\-&quot;$&quot;#,##0.00"/>
    <numFmt numFmtId="177" formatCode="_-* #,##0\ _€_-;\-* #,##0\ _€_-;_-* &quot;-&quot;??\ _€_-;_-@_-"/>
    <numFmt numFmtId="178" formatCode="_-* #,##0.0\ _€_-;\-* #,##0.0\ _€_-;_-* &quot;-&quot;??\ _€_-;_-@_-"/>
    <numFmt numFmtId="179" formatCode="0.00_);[Red]\(0.00\)"/>
    <numFmt numFmtId="180" formatCode="0.0_)"/>
    <numFmt numFmtId="181" formatCode="0_)"/>
    <numFmt numFmtId="182" formatCode="_(* #,##0.0_);_(* \(#,##0.0\);_(* &quot;-&quot;??_);_(@_)"/>
    <numFmt numFmtId="185" formatCode="0.0%"/>
    <numFmt numFmtId="187" formatCode="_-* #,##0.00\ _R_D_$_-;\-* #,##0.00\ _R_D_$_-;_-* &quot;-&quot;??\ _R_D_$_-;_-@_-"/>
  </numFmts>
  <fonts count="21">
    <font>
      <sz val="10"/>
      <name val="Arial"/>
      <charset val="134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MS Sans Serif"/>
      <charset val="134"/>
    </font>
    <font>
      <sz val="11"/>
      <color theme="1"/>
      <name val="Calibri"/>
      <family val="2"/>
      <scheme val="minor"/>
    </font>
    <font>
      <sz val="10"/>
      <name val="MS Sans Serif"/>
      <charset val="134"/>
    </font>
    <font>
      <sz val="11"/>
      <color theme="1"/>
      <name val="Calibri"/>
      <family val="2"/>
    </font>
    <font>
      <sz val="10"/>
      <color rgb="FF000000"/>
      <name val="Times New Roman"/>
      <family val="1"/>
    </font>
    <font>
      <sz val="8"/>
      <name val="Arial"/>
      <family val="2"/>
    </font>
    <font>
      <sz val="12"/>
      <name val="Courier"/>
      <charset val="134"/>
    </font>
    <font>
      <sz val="12"/>
      <name val="Arial"/>
      <family val="2"/>
    </font>
    <font>
      <sz val="12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120">
    <xf numFmtId="0" fontId="0" fillId="0" borderId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5" fillId="0" borderId="0"/>
    <xf numFmtId="16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8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0" fontId="14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5" fillId="0" borderId="0"/>
    <xf numFmtId="0" fontId="16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39" fontId="18" fillId="0" borderId="0"/>
    <xf numFmtId="0" fontId="14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9" fillId="0" borderId="0"/>
    <xf numFmtId="0" fontId="5" fillId="0" borderId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39" fontId="20" fillId="0" borderId="0"/>
    <xf numFmtId="43" fontId="5" fillId="0" borderId="0" applyFont="0" applyFill="0" applyBorder="0" applyAlignment="0" applyProtection="0"/>
    <xf numFmtId="185" fontId="19" fillId="0" borderId="0"/>
    <xf numFmtId="169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7" fillId="0" borderId="0"/>
    <xf numFmtId="17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39" fontId="20" fillId="0" borderId="0"/>
    <xf numFmtId="172" fontId="5" fillId="0" borderId="0" applyFont="0" applyFill="0" applyBorder="0" applyAlignment="0" applyProtection="0"/>
    <xf numFmtId="0" fontId="1" fillId="0" borderId="0"/>
    <xf numFmtId="171" fontId="5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" fillId="0" borderId="0"/>
    <xf numFmtId="0" fontId="5" fillId="0" borderId="0"/>
  </cellStyleXfs>
  <cellXfs count="344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5" fillId="2" borderId="0" xfId="61" applyFont="1" applyFill="1" applyBorder="1" applyAlignment="1">
      <alignment vertical="top" wrapText="1"/>
    </xf>
    <xf numFmtId="0" fontId="5" fillId="2" borderId="0" xfId="61" applyFont="1" applyFill="1" applyBorder="1" applyAlignment="1">
      <alignment vertical="top"/>
    </xf>
    <xf numFmtId="43" fontId="6" fillId="2" borderId="0" xfId="24" applyFont="1" applyFill="1" applyBorder="1" applyAlignment="1">
      <alignment horizontal="left" vertical="top"/>
    </xf>
    <xf numFmtId="0" fontId="6" fillId="2" borderId="0" xfId="61" applyFont="1" applyFill="1" applyBorder="1" applyAlignment="1">
      <alignment vertical="top" wrapText="1"/>
    </xf>
    <xf numFmtId="43" fontId="5" fillId="2" borderId="0" xfId="24" applyFont="1" applyFill="1" applyBorder="1" applyAlignment="1">
      <alignment vertical="top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/>
    <xf numFmtId="178" fontId="3" fillId="2" borderId="2" xfId="1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78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43" fontId="4" fillId="2" borderId="2" xfId="1" applyFont="1" applyFill="1" applyBorder="1" applyAlignment="1">
      <alignment horizontal="right" vertical="center"/>
    </xf>
    <xf numFmtId="2" fontId="4" fillId="2" borderId="2" xfId="1" applyNumberFormat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vertical="center"/>
    </xf>
    <xf numFmtId="43" fontId="4" fillId="2" borderId="2" xfId="1" applyFont="1" applyFill="1" applyBorder="1" applyAlignment="1" applyProtection="1">
      <alignment vertical="center"/>
      <protection locked="0"/>
    </xf>
    <xf numFmtId="178" fontId="3" fillId="2" borderId="2" xfId="1" applyNumberFormat="1" applyFont="1" applyFill="1" applyBorder="1" applyAlignment="1">
      <alignment horizontal="right" vertical="center" wrapText="1"/>
    </xf>
    <xf numFmtId="177" fontId="4" fillId="2" borderId="2" xfId="1" applyNumberFormat="1" applyFont="1" applyFill="1" applyBorder="1" applyAlignment="1">
      <alignment horizontal="right" wrapText="1"/>
    </xf>
    <xf numFmtId="0" fontId="4" fillId="2" borderId="2" xfId="0" applyFont="1" applyFill="1" applyBorder="1" applyAlignment="1">
      <alignment vertical="center" wrapText="1"/>
    </xf>
    <xf numFmtId="43" fontId="4" fillId="2" borderId="2" xfId="1" applyFont="1" applyFill="1" applyBorder="1" applyAlignment="1">
      <alignment horizontal="right" vertical="center" wrapText="1"/>
    </xf>
    <xf numFmtId="4" fontId="4" fillId="2" borderId="2" xfId="41" applyNumberFormat="1" applyFont="1" applyFill="1" applyBorder="1" applyAlignment="1">
      <alignment vertical="center" wrapText="1"/>
    </xf>
    <xf numFmtId="178" fontId="4" fillId="2" borderId="2" xfId="1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43" fontId="7" fillId="2" borderId="2" xfId="1" applyFont="1" applyFill="1" applyBorder="1" applyAlignment="1">
      <alignment vertical="center"/>
    </xf>
    <xf numFmtId="177" fontId="3" fillId="2" borderId="2" xfId="1" applyNumberFormat="1" applyFont="1" applyFill="1" applyBorder="1" applyAlignment="1">
      <alignment horizontal="right" wrapText="1"/>
    </xf>
    <xf numFmtId="0" fontId="3" fillId="2" borderId="2" xfId="61" applyFont="1" applyFill="1" applyBorder="1" applyAlignment="1">
      <alignment vertical="center"/>
    </xf>
    <xf numFmtId="178" fontId="4" fillId="2" borderId="2" xfId="1" applyNumberFormat="1" applyFont="1" applyFill="1" applyBorder="1" applyAlignment="1">
      <alignment horizontal="right" wrapText="1"/>
    </xf>
    <xf numFmtId="0" fontId="4" fillId="2" borderId="2" xfId="52" applyFont="1" applyFill="1" applyBorder="1" applyAlignment="1">
      <alignment vertical="center" wrapText="1"/>
    </xf>
    <xf numFmtId="178" fontId="4" fillId="2" borderId="2" xfId="1" applyNumberFormat="1" applyFont="1" applyFill="1" applyBorder="1" applyAlignment="1">
      <alignment horizontal="right" vertical="top" wrapText="1"/>
    </xf>
    <xf numFmtId="0" fontId="4" fillId="2" borderId="2" xfId="61" applyFont="1" applyFill="1" applyBorder="1" applyAlignment="1">
      <alignment vertical="center" wrapText="1"/>
    </xf>
    <xf numFmtId="43" fontId="4" fillId="2" borderId="2" xfId="1" applyFont="1" applyFill="1" applyBorder="1" applyAlignment="1">
      <alignment horizontal="center" vertical="center" wrapText="1"/>
    </xf>
    <xf numFmtId="178" fontId="4" fillId="2" borderId="2" xfId="1" applyNumberFormat="1" applyFont="1" applyFill="1" applyBorder="1" applyAlignment="1">
      <alignment horizontal="right" vertical="center"/>
    </xf>
    <xf numFmtId="43" fontId="4" fillId="2" borderId="2" xfId="1" applyFont="1" applyFill="1" applyBorder="1" applyAlignment="1">
      <alignment horizontal="center" vertical="center"/>
    </xf>
    <xf numFmtId="43" fontId="4" fillId="2" borderId="2" xfId="17" applyFont="1" applyFill="1" applyBorder="1" applyAlignment="1">
      <alignment vertical="center"/>
    </xf>
    <xf numFmtId="2" fontId="4" fillId="2" borderId="2" xfId="17" applyNumberFormat="1" applyFont="1" applyFill="1" applyBorder="1" applyAlignment="1">
      <alignment horizontal="center" vertical="center"/>
    </xf>
    <xf numFmtId="43" fontId="4" fillId="2" borderId="2" xfId="17" applyFont="1" applyFill="1" applyBorder="1" applyAlignment="1">
      <alignment horizontal="right" vertical="center" wrapText="1"/>
    </xf>
    <xf numFmtId="169" fontId="4" fillId="2" borderId="2" xfId="17" applyNumberFormat="1" applyFont="1" applyFill="1" applyBorder="1" applyAlignment="1">
      <alignment horizontal="right"/>
    </xf>
    <xf numFmtId="37" fontId="3" fillId="2" borderId="2" xfId="0" applyNumberFormat="1" applyFont="1" applyFill="1" applyBorder="1" applyAlignment="1">
      <alignment horizontal="right"/>
    </xf>
    <xf numFmtId="0" fontId="3" fillId="2" borderId="2" xfId="73" applyFont="1" applyFill="1" applyBorder="1" applyAlignment="1">
      <alignment vertical="top" wrapText="1"/>
    </xf>
    <xf numFmtId="4" fontId="4" fillId="2" borderId="2" xfId="17" applyNumberFormat="1" applyFont="1" applyFill="1" applyBorder="1" applyAlignment="1">
      <alignment vertical="center"/>
    </xf>
    <xf numFmtId="4" fontId="4" fillId="2" borderId="2" xfId="17" applyNumberFormat="1" applyFont="1" applyFill="1" applyBorder="1" applyAlignment="1">
      <alignment horizontal="center" vertical="center"/>
    </xf>
    <xf numFmtId="4" fontId="8" fillId="2" borderId="2" xfId="17" applyNumberFormat="1" applyFont="1" applyFill="1" applyBorder="1" applyAlignment="1">
      <alignment vertical="center"/>
    </xf>
    <xf numFmtId="174" fontId="4" fillId="2" borderId="2" xfId="0" applyNumberFormat="1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vertical="top" wrapText="1"/>
    </xf>
    <xf numFmtId="16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justify"/>
    </xf>
    <xf numFmtId="4" fontId="4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174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vertical="top"/>
    </xf>
    <xf numFmtId="164" fontId="4" fillId="2" borderId="2" xfId="0" applyNumberFormat="1" applyFont="1" applyFill="1" applyBorder="1" applyAlignment="1">
      <alignment horizontal="center" vertical="top"/>
    </xf>
    <xf numFmtId="4" fontId="4" fillId="2" borderId="2" xfId="41" applyNumberFormat="1" applyFont="1" applyFill="1" applyBorder="1" applyAlignment="1">
      <alignment vertical="center"/>
    </xf>
    <xf numFmtId="39" fontId="4" fillId="2" borderId="2" xfId="0" applyNumberFormat="1" applyFont="1" applyFill="1" applyBorder="1" applyAlignment="1">
      <alignment horizontal="right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177" fontId="3" fillId="2" borderId="2" xfId="1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74" fontId="4" fillId="2" borderId="2" xfId="0" applyNumberFormat="1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wrapText="1"/>
    </xf>
    <xf numFmtId="4" fontId="4" fillId="2" borderId="2" xfId="0" applyNumberFormat="1" applyFont="1" applyFill="1" applyBorder="1" applyAlignment="1">
      <alignment horizontal="right" vertical="center" wrapText="1"/>
    </xf>
    <xf numFmtId="43" fontId="4" fillId="2" borderId="2" xfId="0" applyNumberFormat="1" applyFont="1" applyFill="1" applyBorder="1" applyAlignment="1">
      <alignment horizontal="center" vertical="top"/>
    </xf>
    <xf numFmtId="4" fontId="4" fillId="2" borderId="2" xfId="0" applyNumberFormat="1" applyFont="1" applyFill="1" applyBorder="1" applyAlignment="1">
      <alignment horizontal="right" wrapText="1"/>
    </xf>
    <xf numFmtId="177" fontId="4" fillId="2" borderId="2" xfId="1" applyNumberFormat="1" applyFont="1" applyFill="1" applyBorder="1" applyAlignment="1">
      <alignment horizontal="right" vertical="top" wrapText="1"/>
    </xf>
    <xf numFmtId="2" fontId="4" fillId="2" borderId="2" xfId="1" applyNumberFormat="1" applyFont="1" applyFill="1" applyBorder="1" applyAlignment="1">
      <alignment horizontal="center" vertical="center" wrapText="1"/>
    </xf>
    <xf numFmtId="178" fontId="4" fillId="4" borderId="2" xfId="1" applyNumberFormat="1" applyFont="1" applyFill="1" applyBorder="1" applyAlignment="1">
      <alignment horizontal="right" wrapText="1"/>
    </xf>
    <xf numFmtId="39" fontId="3" fillId="4" borderId="2" xfId="67" applyFont="1" applyFill="1" applyBorder="1" applyAlignment="1">
      <alignment horizontal="center" vertical="center"/>
    </xf>
    <xf numFmtId="43" fontId="4" fillId="4" borderId="2" xfId="1" applyFont="1" applyFill="1" applyBorder="1" applyAlignment="1">
      <alignment horizontal="right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/>
    </xf>
    <xf numFmtId="43" fontId="3" fillId="4" borderId="2" xfId="1" applyFont="1" applyFill="1" applyBorder="1" applyAlignment="1" applyProtection="1">
      <alignment horizontal="right" vertical="center" wrapText="1"/>
      <protection locked="0"/>
    </xf>
    <xf numFmtId="43" fontId="3" fillId="2" borderId="2" xfId="1" applyFont="1" applyFill="1" applyBorder="1" applyAlignment="1" applyProtection="1">
      <alignment vertical="center"/>
      <protection locked="0"/>
    </xf>
    <xf numFmtId="43" fontId="9" fillId="2" borderId="2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right" vertical="center"/>
    </xf>
    <xf numFmtId="177" fontId="4" fillId="2" borderId="2" xfId="1" applyNumberFormat="1" applyFont="1" applyFill="1" applyBorder="1" applyAlignment="1">
      <alignment horizontal="right" vertical="center"/>
    </xf>
    <xf numFmtId="0" fontId="4" fillId="2" borderId="2" xfId="31" applyFont="1" applyFill="1" applyBorder="1" applyAlignment="1">
      <alignment vertical="center" wrapText="1"/>
    </xf>
    <xf numFmtId="178" fontId="4" fillId="4" borderId="2" xfId="1" applyNumberFormat="1" applyFont="1" applyFill="1" applyBorder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" fontId="3" fillId="4" borderId="2" xfId="41" applyNumberFormat="1" applyFont="1" applyFill="1" applyBorder="1" applyAlignment="1">
      <alignment vertical="center" wrapText="1"/>
    </xf>
    <xf numFmtId="39" fontId="3" fillId="2" borderId="2" xfId="67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vertical="center"/>
    </xf>
    <xf numFmtId="180" fontId="4" fillId="4" borderId="2" xfId="83" applyNumberFormat="1" applyFont="1" applyFill="1" applyBorder="1" applyAlignment="1">
      <alignment horizontal="right" vertical="top"/>
    </xf>
    <xf numFmtId="0" fontId="3" fillId="4" borderId="2" xfId="84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 vertical="top" wrapText="1"/>
    </xf>
    <xf numFmtId="4" fontId="8" fillId="4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right" vertical="top" wrapText="1"/>
    </xf>
    <xf numFmtId="4" fontId="3" fillId="4" borderId="2" xfId="12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right"/>
    </xf>
    <xf numFmtId="0" fontId="4" fillId="0" borderId="2" xfId="0" applyFont="1" applyBorder="1"/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178" fontId="3" fillId="4" borderId="2" xfId="1" applyNumberFormat="1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center" vertical="center"/>
    </xf>
    <xf numFmtId="169" fontId="3" fillId="4" borderId="2" xfId="1" applyNumberFormat="1" applyFont="1" applyFill="1" applyBorder="1" applyAlignment="1" applyProtection="1">
      <alignment horizontal="center" vertical="center"/>
    </xf>
    <xf numFmtId="169" fontId="3" fillId="4" borderId="2" xfId="1" applyNumberFormat="1" applyFont="1" applyFill="1" applyBorder="1" applyAlignment="1" applyProtection="1">
      <alignment horizontal="center" vertical="center"/>
      <protection locked="0"/>
    </xf>
    <xf numFmtId="178" fontId="4" fillId="2" borderId="2" xfId="1" applyNumberFormat="1" applyFont="1" applyFill="1" applyBorder="1" applyAlignment="1" applyProtection="1">
      <alignment horizontal="right" vertical="center"/>
    </xf>
    <xf numFmtId="0" fontId="4" fillId="2" borderId="2" xfId="0" applyFont="1" applyFill="1" applyBorder="1" applyAlignment="1" applyProtection="1">
      <alignment vertical="center"/>
    </xf>
    <xf numFmtId="169" fontId="4" fillId="2" borderId="2" xfId="1" applyNumberFormat="1" applyFont="1" applyFill="1" applyBorder="1" applyAlignment="1" applyProtection="1">
      <alignment horizontal="center" vertical="center"/>
    </xf>
    <xf numFmtId="169" fontId="4" fillId="2" borderId="2" xfId="1" applyNumberFormat="1" applyFont="1" applyFill="1" applyBorder="1" applyAlignment="1" applyProtection="1">
      <alignment vertical="center"/>
    </xf>
    <xf numFmtId="169" fontId="4" fillId="2" borderId="2" xfId="1" applyNumberFormat="1" applyFont="1" applyFill="1" applyBorder="1" applyAlignment="1" applyProtection="1">
      <alignment vertical="center"/>
      <protection locked="0"/>
    </xf>
    <xf numFmtId="178" fontId="3" fillId="2" borderId="2" xfId="1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</xf>
    <xf numFmtId="2" fontId="4" fillId="2" borderId="2" xfId="1" applyNumberFormat="1" applyFont="1" applyFill="1" applyBorder="1" applyAlignment="1" applyProtection="1">
      <alignment horizontal="center" vertical="center"/>
    </xf>
    <xf numFmtId="178" fontId="3" fillId="2" borderId="2" xfId="1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177" fontId="4" fillId="2" borderId="2" xfId="1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vertical="center" wrapText="1"/>
    </xf>
    <xf numFmtId="43" fontId="4" fillId="0" borderId="2" xfId="1" applyFont="1" applyBorder="1" applyAlignment="1">
      <alignment horizontal="right" wrapText="1"/>
    </xf>
    <xf numFmtId="2" fontId="4" fillId="2" borderId="2" xfId="1" applyNumberFormat="1" applyFont="1" applyFill="1" applyBorder="1" applyAlignment="1" applyProtection="1">
      <alignment horizontal="center" wrapText="1"/>
    </xf>
    <xf numFmtId="169" fontId="4" fillId="0" borderId="2" xfId="1" applyNumberFormat="1" applyFont="1" applyFill="1" applyBorder="1" applyAlignment="1" applyProtection="1">
      <alignment horizontal="right" wrapText="1"/>
    </xf>
    <xf numFmtId="169" fontId="4" fillId="2" borderId="2" xfId="1" applyNumberFormat="1" applyFont="1" applyFill="1" applyBorder="1" applyAlignment="1" applyProtection="1">
      <alignment horizontal="right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right" wrapText="1"/>
    </xf>
    <xf numFmtId="169" fontId="7" fillId="0" borderId="2" xfId="1" applyNumberFormat="1" applyFont="1" applyFill="1" applyBorder="1" applyAlignment="1" applyProtection="1">
      <alignment horizontal="right" wrapText="1"/>
    </xf>
    <xf numFmtId="177" fontId="3" fillId="2" borderId="2" xfId="1" applyNumberFormat="1" applyFont="1" applyFill="1" applyBorder="1" applyAlignment="1" applyProtection="1">
      <alignment horizontal="right" vertical="center"/>
    </xf>
    <xf numFmtId="0" fontId="3" fillId="0" borderId="2" xfId="61" applyFont="1" applyFill="1" applyBorder="1" applyAlignment="1" applyProtection="1">
      <alignment vertical="center"/>
    </xf>
    <xf numFmtId="0" fontId="4" fillId="0" borderId="2" xfId="52" applyFont="1" applyFill="1" applyBorder="1" applyAlignment="1" applyProtection="1">
      <alignment vertical="center" wrapText="1"/>
    </xf>
    <xf numFmtId="43" fontId="4" fillId="2" borderId="2" xfId="1" applyFont="1" applyFill="1" applyBorder="1" applyAlignment="1" applyProtection="1">
      <alignment horizontal="right" wrapText="1"/>
    </xf>
    <xf numFmtId="0" fontId="4" fillId="0" borderId="2" xfId="61" applyFont="1" applyFill="1" applyBorder="1" applyAlignment="1" applyProtection="1">
      <alignment vertical="center" wrapText="1"/>
    </xf>
    <xf numFmtId="178" fontId="4" fillId="2" borderId="2" xfId="1" applyNumberFormat="1" applyFont="1" applyFill="1" applyBorder="1" applyAlignment="1" applyProtection="1">
      <alignment horizontal="right" vertical="center" wrapText="1"/>
    </xf>
    <xf numFmtId="0" fontId="4" fillId="2" borderId="2" xfId="61" applyFont="1" applyFill="1" applyBorder="1" applyAlignment="1" applyProtection="1">
      <alignment vertical="center" wrapText="1"/>
    </xf>
    <xf numFmtId="2" fontId="4" fillId="2" borderId="2" xfId="1" applyNumberFormat="1" applyFont="1" applyFill="1" applyBorder="1" applyAlignment="1" applyProtection="1">
      <alignment horizontal="center" vertical="center" wrapText="1"/>
    </xf>
    <xf numFmtId="169" fontId="4" fillId="0" borderId="2" xfId="1" applyNumberFormat="1" applyFont="1" applyFill="1" applyBorder="1" applyAlignment="1" applyProtection="1">
      <alignment horizontal="right" vertical="center" wrapText="1"/>
    </xf>
    <xf numFmtId="43" fontId="4" fillId="2" borderId="2" xfId="1" applyFont="1" applyFill="1" applyBorder="1" applyAlignment="1" applyProtection="1">
      <alignment horizontal="right" vertical="center" wrapText="1"/>
    </xf>
    <xf numFmtId="0" fontId="4" fillId="2" borderId="2" xfId="0" applyNumberFormat="1" applyFont="1" applyFill="1" applyBorder="1" applyAlignment="1" applyProtection="1">
      <alignment vertical="center" wrapText="1"/>
    </xf>
    <xf numFmtId="177" fontId="3" fillId="2" borderId="2" xfId="17" applyNumberFormat="1" applyFont="1" applyFill="1" applyBorder="1" applyAlignment="1" applyProtection="1">
      <alignment horizontal="right" vertical="center"/>
    </xf>
    <xf numFmtId="2" fontId="4" fillId="2" borderId="2" xfId="17" applyNumberFormat="1" applyFont="1" applyFill="1" applyBorder="1" applyAlignment="1" applyProtection="1">
      <alignment horizontal="center" vertical="center" wrapText="1"/>
    </xf>
    <xf numFmtId="43" fontId="4" fillId="2" borderId="2" xfId="17" applyFont="1" applyFill="1" applyBorder="1" applyAlignment="1" applyProtection="1">
      <alignment horizontal="right" vertical="center" wrapText="1"/>
    </xf>
    <xf numFmtId="178" fontId="4" fillId="2" borderId="2" xfId="17" applyNumberFormat="1" applyFont="1" applyFill="1" applyBorder="1" applyAlignment="1" applyProtection="1">
      <alignment horizontal="right" vertical="center"/>
    </xf>
    <xf numFmtId="43" fontId="4" fillId="0" borderId="2" xfId="17" applyFont="1" applyFill="1" applyBorder="1" applyAlignment="1" applyProtection="1">
      <alignment horizontal="right" vertical="center" wrapText="1"/>
    </xf>
    <xf numFmtId="169" fontId="4" fillId="2" borderId="2" xfId="17" applyNumberFormat="1" applyFont="1" applyFill="1" applyBorder="1" applyAlignment="1" applyProtection="1">
      <alignment horizontal="right" vertical="center"/>
    </xf>
    <xf numFmtId="37" fontId="3" fillId="2" borderId="2" xfId="0" applyNumberFormat="1" applyFont="1" applyFill="1" applyBorder="1" applyAlignment="1" applyProtection="1">
      <alignment horizontal="right" vertical="center"/>
    </xf>
    <xf numFmtId="0" fontId="3" fillId="2" borderId="2" xfId="73" applyFont="1" applyFill="1" applyBorder="1" applyAlignment="1" applyProtection="1">
      <alignment vertical="top" wrapText="1"/>
    </xf>
    <xf numFmtId="4" fontId="4" fillId="2" borderId="2" xfId="17" applyNumberFormat="1" applyFont="1" applyFill="1" applyBorder="1" applyAlignment="1" applyProtection="1">
      <alignment horizontal="center" vertical="center" wrapText="1"/>
    </xf>
    <xf numFmtId="4" fontId="8" fillId="0" borderId="2" xfId="17" applyNumberFormat="1" applyFont="1" applyFill="1" applyBorder="1" applyAlignment="1" applyProtection="1">
      <alignment horizontal="right" vertical="center" wrapText="1"/>
    </xf>
    <xf numFmtId="174" fontId="4" fillId="2" borderId="2" xfId="0" applyNumberFormat="1" applyFont="1" applyFill="1" applyBorder="1" applyAlignment="1" applyProtection="1">
      <alignment horizontal="right" vertical="center"/>
    </xf>
    <xf numFmtId="0" fontId="4" fillId="2" borderId="2" xfId="0" applyFont="1" applyFill="1" applyBorder="1" applyAlignment="1" applyProtection="1">
      <alignment horizontal="left"/>
    </xf>
    <xf numFmtId="164" fontId="4" fillId="2" borderId="2" xfId="0" applyNumberFormat="1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horizontal="left" vertical="justify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wrapText="1"/>
    </xf>
    <xf numFmtId="4" fontId="8" fillId="2" borderId="2" xfId="17" applyNumberFormat="1" applyFont="1" applyFill="1" applyBorder="1" applyAlignment="1" applyProtection="1">
      <alignment horizontal="right" vertical="center" wrapText="1"/>
    </xf>
    <xf numFmtId="164" fontId="4" fillId="2" borderId="2" xfId="0" applyNumberFormat="1" applyFont="1" applyFill="1" applyBorder="1" applyAlignment="1" applyProtection="1">
      <alignment horizontal="center" vertical="top"/>
    </xf>
    <xf numFmtId="4" fontId="8" fillId="2" borderId="2" xfId="17" applyNumberFormat="1" applyFont="1" applyFill="1" applyBorder="1" applyAlignment="1" applyProtection="1">
      <alignment horizontal="right" vertical="center"/>
    </xf>
    <xf numFmtId="43" fontId="4" fillId="2" borderId="2" xfId="1" applyFont="1" applyFill="1" applyBorder="1" applyAlignment="1" applyProtection="1">
      <alignment horizontal="right" vertical="center"/>
    </xf>
    <xf numFmtId="39" fontId="4" fillId="2" borderId="2" xfId="0" applyNumberFormat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left"/>
    </xf>
    <xf numFmtId="164" fontId="4" fillId="2" borderId="2" xfId="0" applyNumberFormat="1" applyFont="1" applyFill="1" applyBorder="1" applyAlignment="1" applyProtection="1">
      <alignment horizontal="center" wrapText="1"/>
    </xf>
    <xf numFmtId="4" fontId="8" fillId="0" borderId="2" xfId="17" applyNumberFormat="1" applyFont="1" applyFill="1" applyBorder="1" applyAlignment="1" applyProtection="1">
      <alignment horizontal="right" wrapText="1"/>
    </xf>
    <xf numFmtId="37" fontId="4" fillId="2" borderId="2" xfId="0" applyNumberFormat="1" applyFont="1" applyFill="1" applyBorder="1" applyAlignment="1" applyProtection="1">
      <alignment horizontal="right" vertical="center"/>
    </xf>
    <xf numFmtId="174" fontId="4" fillId="4" borderId="2" xfId="0" applyNumberFormat="1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center"/>
    </xf>
    <xf numFmtId="0" fontId="4" fillId="4" borderId="2" xfId="0" applyFont="1" applyFill="1" applyBorder="1"/>
    <xf numFmtId="164" fontId="4" fillId="4" borderId="2" xfId="0" applyNumberFormat="1" applyFont="1" applyFill="1" applyBorder="1" applyAlignment="1" applyProtection="1">
      <alignment horizontal="center" vertical="top" wrapText="1"/>
    </xf>
    <xf numFmtId="4" fontId="8" fillId="4" borderId="2" xfId="17" applyNumberFormat="1" applyFont="1" applyFill="1" applyBorder="1" applyAlignment="1" applyProtection="1">
      <alignment vertical="center"/>
    </xf>
    <xf numFmtId="43" fontId="3" fillId="4" borderId="2" xfId="1" applyFont="1" applyFill="1" applyBorder="1" applyAlignment="1" applyProtection="1">
      <alignment vertical="center"/>
    </xf>
    <xf numFmtId="4" fontId="8" fillId="2" borderId="2" xfId="17" applyNumberFormat="1" applyFont="1" applyFill="1" applyBorder="1" applyAlignment="1" applyProtection="1">
      <alignment vertical="center"/>
    </xf>
    <xf numFmtId="43" fontId="4" fillId="2" borderId="2" xfId="1" applyFont="1" applyFill="1" applyBorder="1" applyAlignment="1" applyProtection="1">
      <alignment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/>
    <xf numFmtId="4" fontId="8" fillId="2" borderId="2" xfId="17" applyNumberFormat="1" applyFont="1" applyFill="1" applyBorder="1" applyAlignment="1" applyProtection="1"/>
    <xf numFmtId="43" fontId="4" fillId="2" borderId="2" xfId="1" applyFont="1" applyFill="1" applyBorder="1" applyAlignment="1" applyProtection="1"/>
    <xf numFmtId="4" fontId="4" fillId="4" borderId="2" xfId="0" applyNumberFormat="1" applyFont="1" applyFill="1" applyBorder="1" applyAlignment="1" applyProtection="1">
      <alignment vertical="top" wrapText="1"/>
    </xf>
    <xf numFmtId="169" fontId="3" fillId="4" borderId="2" xfId="1" applyNumberFormat="1" applyFont="1" applyFill="1" applyBorder="1" applyAlignment="1" applyProtection="1">
      <alignment horizontal="right" vertical="center" wrapText="1"/>
    </xf>
    <xf numFmtId="4" fontId="4" fillId="2" borderId="2" xfId="0" applyNumberFormat="1" applyFont="1" applyFill="1" applyBorder="1" applyAlignment="1" applyProtection="1">
      <alignment vertical="top" wrapText="1"/>
    </xf>
    <xf numFmtId="169" fontId="4" fillId="2" borderId="2" xfId="1" applyNumberFormat="1" applyFont="1" applyFill="1" applyBorder="1" applyAlignment="1" applyProtection="1">
      <alignment horizontal="right" vertical="center" wrapText="1"/>
    </xf>
    <xf numFmtId="39" fontId="3" fillId="2" borderId="2" xfId="67" applyFont="1" applyFill="1" applyBorder="1" applyAlignment="1" applyProtection="1">
      <alignment horizontal="center" vertical="center"/>
    </xf>
    <xf numFmtId="169" fontId="3" fillId="2" borderId="2" xfId="1" applyNumberFormat="1" applyFont="1" applyFill="1" applyBorder="1" applyAlignment="1" applyProtection="1">
      <alignment horizontal="right" vertical="center" wrapText="1"/>
      <protection locked="0"/>
    </xf>
    <xf numFmtId="180" fontId="4" fillId="4" borderId="2" xfId="83" applyNumberFormat="1" applyFont="1" applyFill="1" applyBorder="1" applyAlignment="1" applyProtection="1">
      <alignment horizontal="right" vertical="top"/>
    </xf>
    <xf numFmtId="0" fontId="3" fillId="4" borderId="2" xfId="84" applyFont="1" applyFill="1" applyBorder="1" applyAlignment="1" applyProtection="1">
      <alignment horizontal="center" wrapText="1"/>
    </xf>
    <xf numFmtId="4" fontId="4" fillId="4" borderId="2" xfId="0" applyNumberFormat="1" applyFont="1" applyFill="1" applyBorder="1" applyAlignment="1" applyProtection="1">
      <alignment horizontal="right" vertical="top" wrapText="1"/>
    </xf>
    <xf numFmtId="4" fontId="8" fillId="4" borderId="2" xfId="0" applyNumberFormat="1" applyFont="1" applyFill="1" applyBorder="1" applyAlignment="1" applyProtection="1">
      <alignment horizontal="center" vertical="center"/>
    </xf>
    <xf numFmtId="4" fontId="3" fillId="4" borderId="2" xfId="0" applyNumberFormat="1" applyFont="1" applyFill="1" applyBorder="1" applyAlignment="1" applyProtection="1">
      <alignment horizontal="right" vertical="top" wrapText="1"/>
    </xf>
    <xf numFmtId="180" fontId="4" fillId="2" borderId="2" xfId="83" applyNumberFormat="1" applyFont="1" applyFill="1" applyBorder="1" applyAlignment="1" applyProtection="1">
      <alignment horizontal="right" vertical="top"/>
    </xf>
    <xf numFmtId="0" fontId="3" fillId="2" borderId="2" xfId="84" applyFont="1" applyFill="1" applyBorder="1" applyAlignment="1" applyProtection="1">
      <alignment horizontal="left"/>
    </xf>
    <xf numFmtId="4" fontId="4" fillId="2" borderId="2" xfId="0" applyNumberFormat="1" applyFont="1" applyFill="1" applyBorder="1" applyAlignment="1" applyProtection="1">
      <alignment horizontal="right" vertical="top" wrapText="1"/>
    </xf>
    <xf numFmtId="4" fontId="8" fillId="2" borderId="2" xfId="0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right" vertical="top" wrapText="1"/>
    </xf>
    <xf numFmtId="169" fontId="3" fillId="2" borderId="2" xfId="1" applyNumberFormat="1" applyFont="1" applyFill="1" applyBorder="1" applyAlignment="1" applyProtection="1">
      <alignment vertical="center"/>
    </xf>
    <xf numFmtId="0" fontId="6" fillId="3" borderId="2" xfId="61" applyFont="1" applyFill="1" applyBorder="1" applyAlignment="1">
      <alignment horizontal="center" vertical="top" wrapText="1"/>
    </xf>
    <xf numFmtId="0" fontId="3" fillId="2" borderId="2" xfId="84" applyFont="1" applyFill="1" applyBorder="1" applyAlignment="1" applyProtection="1">
      <alignment horizontal="center"/>
    </xf>
    <xf numFmtId="178" fontId="6" fillId="2" borderId="2" xfId="1" applyNumberFormat="1" applyFont="1" applyFill="1" applyBorder="1" applyAlignment="1" applyProtection="1">
      <alignment horizontal="right"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169" fontId="5" fillId="2" borderId="2" xfId="1" applyNumberFormat="1" applyFont="1" applyFill="1" applyBorder="1" applyAlignment="1" applyProtection="1">
      <alignment vertical="center"/>
    </xf>
    <xf numFmtId="2" fontId="5" fillId="2" borderId="2" xfId="1" applyNumberFormat="1" applyFont="1" applyFill="1" applyBorder="1" applyAlignment="1" applyProtection="1">
      <alignment horizontal="center" vertical="center"/>
    </xf>
    <xf numFmtId="169" fontId="5" fillId="2" borderId="2" xfId="1" applyNumberFormat="1" applyFont="1" applyFill="1" applyBorder="1" applyAlignment="1" applyProtection="1">
      <alignment vertical="center"/>
      <protection locked="0"/>
    </xf>
    <xf numFmtId="177" fontId="5" fillId="2" borderId="2" xfId="1" applyNumberFormat="1" applyFont="1" applyFill="1" applyBorder="1" applyAlignment="1" applyProtection="1">
      <alignment horizontal="right" vertical="center"/>
    </xf>
    <xf numFmtId="0" fontId="5" fillId="2" borderId="2" xfId="0" applyNumberFormat="1" applyFont="1" applyFill="1" applyBorder="1" applyAlignment="1" applyProtection="1">
      <alignment vertical="center" wrapText="1"/>
    </xf>
    <xf numFmtId="43" fontId="5" fillId="2" borderId="2" xfId="1" applyFont="1" applyFill="1" applyBorder="1" applyAlignment="1">
      <alignment horizontal="right" wrapText="1"/>
    </xf>
    <xf numFmtId="2" fontId="5" fillId="2" borderId="2" xfId="1" applyNumberFormat="1" applyFont="1" applyFill="1" applyBorder="1" applyAlignment="1" applyProtection="1">
      <alignment horizontal="center" wrapText="1"/>
    </xf>
    <xf numFmtId="169" fontId="5" fillId="2" borderId="2" xfId="1" applyNumberFormat="1" applyFont="1" applyFill="1" applyBorder="1" applyAlignment="1" applyProtection="1">
      <alignment horizontal="right" wrapText="1"/>
    </xf>
    <xf numFmtId="178" fontId="5" fillId="2" borderId="2" xfId="1" applyNumberFormat="1" applyFont="1" applyFill="1" applyBorder="1" applyAlignment="1" applyProtection="1">
      <alignment horizontal="right"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>
      <alignment horizontal="right" wrapText="1"/>
    </xf>
    <xf numFmtId="177" fontId="6" fillId="2" borderId="2" xfId="1" applyNumberFormat="1" applyFont="1" applyFill="1" applyBorder="1" applyAlignment="1" applyProtection="1">
      <alignment horizontal="right" vertical="center"/>
    </xf>
    <xf numFmtId="0" fontId="6" fillId="2" borderId="2" xfId="61" applyFont="1" applyFill="1" applyBorder="1" applyAlignment="1" applyProtection="1">
      <alignment vertical="center"/>
    </xf>
    <xf numFmtId="0" fontId="5" fillId="2" borderId="2" xfId="52" applyFont="1" applyFill="1" applyBorder="1" applyAlignment="1" applyProtection="1">
      <alignment vertical="center" wrapText="1"/>
    </xf>
    <xf numFmtId="0" fontId="5" fillId="2" borderId="2" xfId="61" applyFont="1" applyFill="1" applyBorder="1" applyAlignment="1" applyProtection="1">
      <alignment vertical="center" wrapText="1"/>
    </xf>
    <xf numFmtId="178" fontId="5" fillId="2" borderId="2" xfId="1" applyNumberFormat="1" applyFont="1" applyFill="1" applyBorder="1" applyAlignment="1" applyProtection="1">
      <alignment horizontal="right" vertical="center" wrapText="1"/>
    </xf>
    <xf numFmtId="0" fontId="5" fillId="2" borderId="2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4" fontId="4" fillId="2" borderId="2" xfId="17" applyNumberFormat="1" applyFont="1" applyFill="1" applyBorder="1" applyAlignment="1" applyProtection="1">
      <alignment horizontal="right" vertical="center" wrapText="1"/>
    </xf>
    <xf numFmtId="4" fontId="4" fillId="2" borderId="2" xfId="0" applyNumberFormat="1" applyFont="1" applyFill="1" applyBorder="1" applyAlignment="1">
      <alignment wrapText="1"/>
    </xf>
    <xf numFmtId="4" fontId="4" fillId="2" borderId="2" xfId="0" applyNumberFormat="1" applyFont="1" applyFill="1" applyBorder="1" applyAlignment="1"/>
    <xf numFmtId="4" fontId="4" fillId="2" borderId="2" xfId="17" applyNumberFormat="1" applyFont="1" applyFill="1" applyBorder="1" applyAlignment="1" applyProtection="1">
      <alignment horizontal="right" vertical="center"/>
    </xf>
    <xf numFmtId="0" fontId="7" fillId="2" borderId="2" xfId="0" applyFont="1" applyFill="1" applyBorder="1" applyAlignment="1">
      <alignment horizontal="right" wrapText="1"/>
    </xf>
    <xf numFmtId="43" fontId="4" fillId="2" borderId="2" xfId="1" applyFont="1" applyFill="1" applyBorder="1" applyAlignment="1">
      <alignment horizontal="right" wrapText="1"/>
    </xf>
    <xf numFmtId="4" fontId="4" fillId="2" borderId="2" xfId="17" applyNumberFormat="1" applyFont="1" applyFill="1" applyBorder="1" applyAlignment="1" applyProtection="1">
      <alignment horizontal="right" wrapText="1"/>
    </xf>
    <xf numFmtId="174" fontId="3" fillId="2" borderId="2" xfId="0" applyNumberFormat="1" applyFont="1" applyFill="1" applyBorder="1" applyAlignment="1" applyProtection="1">
      <alignment horizontal="right" vertical="center"/>
    </xf>
    <xf numFmtId="2" fontId="4" fillId="0" borderId="2" xfId="0" applyNumberFormat="1" applyFont="1" applyBorder="1" applyAlignment="1"/>
    <xf numFmtId="180" fontId="3" fillId="2" borderId="2" xfId="83" applyNumberFormat="1" applyFont="1" applyFill="1" applyBorder="1" applyAlignment="1" applyProtection="1">
      <alignment horizontal="center" vertical="top" wrapText="1"/>
    </xf>
    <xf numFmtId="0" fontId="3" fillId="2" borderId="2" xfId="84" applyFont="1" applyFill="1" applyBorder="1" applyAlignment="1" applyProtection="1">
      <alignment horizontal="left" wrapText="1"/>
    </xf>
    <xf numFmtId="177" fontId="3" fillId="2" borderId="2" xfId="17" applyNumberFormat="1" applyFont="1" applyFill="1" applyBorder="1" applyAlignment="1" applyProtection="1">
      <alignment horizontal="right" vertical="center" wrapText="1"/>
    </xf>
    <xf numFmtId="178" fontId="4" fillId="2" borderId="2" xfId="17" applyNumberFormat="1" applyFont="1" applyFill="1" applyBorder="1" applyAlignment="1" applyProtection="1">
      <alignment horizontal="right" vertical="center" wrapText="1"/>
    </xf>
    <xf numFmtId="4" fontId="4" fillId="0" borderId="2" xfId="0" applyNumberFormat="1" applyFont="1" applyBorder="1" applyAlignment="1">
      <alignment horizontal="right" wrapText="1"/>
    </xf>
    <xf numFmtId="4" fontId="4" fillId="2" borderId="2" xfId="17" applyNumberFormat="1" applyFont="1" applyFill="1" applyBorder="1" applyAlignment="1" applyProtection="1">
      <alignment horizontal="center" wrapText="1"/>
    </xf>
    <xf numFmtId="4" fontId="4" fillId="2" borderId="2" xfId="1" applyNumberFormat="1" applyFont="1" applyFill="1" applyBorder="1" applyAlignment="1" applyProtection="1"/>
    <xf numFmtId="4" fontId="4" fillId="2" borderId="2" xfId="1" applyNumberFormat="1" applyFont="1" applyFill="1" applyBorder="1" applyAlignment="1" applyProtection="1">
      <alignment horizontal="center" wrapText="1"/>
    </xf>
    <xf numFmtId="4" fontId="4" fillId="2" borderId="2" xfId="1" applyNumberFormat="1" applyFont="1" applyFill="1" applyBorder="1" applyAlignment="1" applyProtection="1">
      <alignment horizontal="right" wrapText="1"/>
    </xf>
    <xf numFmtId="4" fontId="4" fillId="2" borderId="2" xfId="0" applyNumberFormat="1" applyFont="1" applyFill="1" applyBorder="1" applyAlignment="1" applyProtection="1">
      <alignment horizontal="center" vertical="center"/>
    </xf>
    <xf numFmtId="4" fontId="3" fillId="2" borderId="2" xfId="1" applyNumberFormat="1" applyFont="1" applyFill="1" applyBorder="1" applyAlignment="1" applyProtection="1">
      <alignment vertical="center"/>
    </xf>
    <xf numFmtId="4" fontId="11" fillId="0" borderId="2" xfId="0" applyNumberFormat="1" applyFont="1" applyBorder="1"/>
    <xf numFmtId="4" fontId="4" fillId="2" borderId="2" xfId="0" applyNumberFormat="1" applyFont="1" applyFill="1" applyBorder="1" applyAlignment="1">
      <alignment horizontal="center" wrapText="1"/>
    </xf>
    <xf numFmtId="4" fontId="4" fillId="2" borderId="2" xfId="17" applyNumberFormat="1" applyFont="1" applyFill="1" applyBorder="1" applyAlignment="1"/>
    <xf numFmtId="4" fontId="4" fillId="2" borderId="2" xfId="41" applyNumberFormat="1" applyFont="1" applyFill="1" applyBorder="1" applyAlignment="1">
      <alignment wrapText="1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/>
    </xf>
    <xf numFmtId="4" fontId="4" fillId="2" borderId="2" xfId="41" applyNumberFormat="1" applyFont="1" applyFill="1" applyBorder="1" applyAlignment="1"/>
    <xf numFmtId="181" fontId="3" fillId="2" borderId="2" xfId="83" applyNumberFormat="1" applyFont="1" applyFill="1" applyBorder="1" applyAlignment="1" applyProtection="1">
      <alignment horizontal="right" vertical="top"/>
    </xf>
    <xf numFmtId="181" fontId="3" fillId="2" borderId="2" xfId="84" applyNumberFormat="1" applyFont="1" applyFill="1" applyBorder="1" applyAlignment="1" applyProtection="1">
      <alignment horizontal="left" wrapText="1"/>
    </xf>
    <xf numFmtId="0" fontId="4" fillId="2" borderId="2" xfId="84" applyFont="1" applyFill="1" applyBorder="1" applyAlignment="1" applyProtection="1">
      <alignment horizontal="left" wrapText="1"/>
    </xf>
    <xf numFmtId="4" fontId="4" fillId="2" borderId="2" xfId="0" applyNumberFormat="1" applyFont="1" applyFill="1" applyBorder="1" applyAlignment="1" applyProtection="1">
      <alignment horizontal="right" wrapText="1"/>
    </xf>
    <xf numFmtId="4" fontId="4" fillId="2" borderId="2" xfId="0" applyNumberFormat="1" applyFont="1" applyFill="1" applyBorder="1" applyAlignment="1" applyProtection="1">
      <alignment horizontal="center"/>
    </xf>
    <xf numFmtId="4" fontId="8" fillId="2" borderId="2" xfId="0" applyNumberFormat="1" applyFont="1" applyFill="1" applyBorder="1" applyAlignment="1" applyProtection="1">
      <alignment horizontal="center"/>
    </xf>
    <xf numFmtId="180" fontId="3" fillId="2" borderId="2" xfId="83" applyNumberFormat="1" applyFont="1" applyFill="1" applyBorder="1" applyAlignment="1" applyProtection="1">
      <alignment horizontal="right" vertical="top"/>
    </xf>
    <xf numFmtId="0" fontId="4" fillId="2" borderId="2" xfId="84" applyFont="1" applyFill="1" applyBorder="1" applyAlignment="1" applyProtection="1">
      <alignment horizontal="left"/>
    </xf>
    <xf numFmtId="0" fontId="0" fillId="0" borderId="2" xfId="0" applyBorder="1"/>
    <xf numFmtId="181" fontId="4" fillId="2" borderId="2" xfId="83" applyNumberFormat="1" applyFont="1" applyFill="1" applyBorder="1" applyAlignment="1" applyProtection="1">
      <alignment horizontal="right" vertical="top"/>
    </xf>
    <xf numFmtId="182" fontId="4" fillId="2" borderId="2" xfId="37" applyNumberFormat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 vertical="top" wrapText="1"/>
    </xf>
    <xf numFmtId="4" fontId="4" fillId="2" borderId="2" xfId="42" applyNumberFormat="1" applyFont="1" applyFill="1" applyBorder="1" applyAlignment="1" applyProtection="1">
      <alignment horizontal="center" vertical="center" wrapText="1"/>
    </xf>
    <xf numFmtId="4" fontId="4" fillId="2" borderId="2" xfId="42" applyNumberFormat="1" applyFont="1" applyFill="1" applyBorder="1" applyAlignment="1" applyProtection="1">
      <alignment horizontal="center" vertical="center"/>
    </xf>
    <xf numFmtId="4" fontId="3" fillId="2" borderId="2" xfId="42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Protection="1"/>
    <xf numFmtId="0" fontId="4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</xf>
    <xf numFmtId="10" fontId="4" fillId="2" borderId="2" xfId="86" applyNumberFormat="1" applyFont="1" applyFill="1" applyBorder="1" applyAlignment="1" applyProtection="1">
      <alignment horizontal="right" vertical="center" wrapText="1"/>
    </xf>
    <xf numFmtId="172" fontId="4" fillId="2" borderId="2" xfId="37" applyNumberFormat="1" applyFont="1" applyFill="1" applyBorder="1" applyProtection="1"/>
    <xf numFmtId="0" fontId="4" fillId="0" borderId="2" xfId="0" applyFont="1" applyFill="1" applyBorder="1" applyAlignment="1" applyProtection="1">
      <alignment horizontal="right"/>
    </xf>
    <xf numFmtId="10" fontId="4" fillId="0" borderId="2" xfId="86" applyNumberFormat="1" applyFont="1" applyFill="1" applyBorder="1" applyAlignment="1" applyProtection="1">
      <alignment horizontal="right" vertical="center" wrapText="1"/>
    </xf>
    <xf numFmtId="10" fontId="4" fillId="2" borderId="2" xfId="86" applyNumberFormat="1" applyFont="1" applyFill="1" applyBorder="1" applyAlignment="1" applyProtection="1">
      <alignment horizontal="right" wrapText="1"/>
    </xf>
    <xf numFmtId="43" fontId="4" fillId="2" borderId="2" xfId="17" applyFont="1" applyFill="1" applyBorder="1" applyAlignment="1" applyProtection="1">
      <alignment horizontal="right" wrapText="1"/>
    </xf>
    <xf numFmtId="4" fontId="4" fillId="2" borderId="2" xfId="0" applyNumberFormat="1" applyFont="1" applyFill="1" applyBorder="1" applyAlignment="1" applyProtection="1">
      <alignment horizontal="right" vertical="center"/>
    </xf>
    <xf numFmtId="2" fontId="4" fillId="2" borderId="2" xfId="37" applyNumberFormat="1" applyFont="1" applyFill="1" applyBorder="1" applyProtection="1"/>
    <xf numFmtId="0" fontId="7" fillId="2" borderId="2" xfId="0" applyFont="1" applyFill="1" applyBorder="1" applyAlignment="1" applyProtection="1">
      <alignment horizontal="right"/>
    </xf>
    <xf numFmtId="179" fontId="4" fillId="2" borderId="2" xfId="37" applyNumberFormat="1" applyFont="1" applyFill="1" applyBorder="1" applyProtection="1"/>
    <xf numFmtId="0" fontId="7" fillId="2" borderId="2" xfId="0" applyFont="1" applyFill="1" applyBorder="1" applyAlignment="1" applyProtection="1">
      <alignment horizontal="right" wrapText="1"/>
    </xf>
    <xf numFmtId="10" fontId="7" fillId="2" borderId="2" xfId="86" applyNumberFormat="1" applyFont="1" applyFill="1" applyBorder="1" applyAlignment="1" applyProtection="1">
      <alignment horizontal="right" vertical="center" wrapText="1"/>
    </xf>
    <xf numFmtId="0" fontId="7" fillId="2" borderId="2" xfId="0" applyFont="1" applyFill="1" applyBorder="1" applyProtection="1"/>
    <xf numFmtId="0" fontId="7" fillId="2" borderId="2" xfId="0" applyFont="1" applyFill="1" applyBorder="1" applyAlignment="1" applyProtection="1">
      <alignment horizontal="center" vertical="center"/>
    </xf>
    <xf numFmtId="40" fontId="7" fillId="2" borderId="2" xfId="37" applyNumberFormat="1" applyFont="1" applyFill="1" applyBorder="1" applyProtection="1"/>
    <xf numFmtId="0" fontId="4" fillId="2" borderId="2" xfId="0" applyFont="1" applyFill="1" applyBorder="1" applyAlignment="1" applyProtection="1">
      <alignment horizontal="right" wrapText="1"/>
    </xf>
    <xf numFmtId="10" fontId="4" fillId="2" borderId="2" xfId="86" applyNumberFormat="1" applyFont="1" applyFill="1" applyBorder="1" applyAlignment="1" applyProtection="1">
      <alignment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right" wrapText="1"/>
    </xf>
    <xf numFmtId="10" fontId="4" fillId="0" borderId="2" xfId="86" applyNumberFormat="1" applyFont="1" applyFill="1" applyBorder="1" applyAlignment="1" applyProtection="1">
      <alignment vertical="center" wrapText="1"/>
    </xf>
    <xf numFmtId="4" fontId="4" fillId="0" borderId="2" xfId="0" applyNumberFormat="1" applyFont="1" applyFill="1" applyBorder="1" applyAlignment="1" applyProtection="1">
      <alignment horizontal="center" vertical="center" wrapText="1"/>
    </xf>
    <xf numFmtId="172" fontId="4" fillId="0" borderId="2" xfId="20" applyNumberFormat="1" applyFont="1" applyFill="1" applyBorder="1" applyAlignment="1" applyProtection="1">
      <alignment horizontal="center" vertical="center" wrapText="1"/>
    </xf>
    <xf numFmtId="182" fontId="4" fillId="4" borderId="2" xfId="37" applyNumberFormat="1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right" vertical="top" wrapText="1"/>
    </xf>
    <xf numFmtId="4" fontId="4" fillId="4" borderId="2" xfId="42" applyNumberFormat="1" applyFont="1" applyFill="1" applyBorder="1" applyAlignment="1" applyProtection="1">
      <alignment horizontal="center" vertical="center" wrapText="1"/>
    </xf>
    <xf numFmtId="4" fontId="4" fillId="4" borderId="2" xfId="42" applyNumberFormat="1" applyFont="1" applyFill="1" applyBorder="1" applyAlignment="1" applyProtection="1">
      <alignment horizontal="center" vertical="center"/>
    </xf>
    <xf numFmtId="172" fontId="3" fillId="4" borderId="2" xfId="37" applyNumberFormat="1" applyFont="1" applyFill="1" applyBorder="1" applyProtection="1"/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Protection="1"/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Protection="1">
      <protection locked="0"/>
    </xf>
    <xf numFmtId="182" fontId="4" fillId="4" borderId="3" xfId="37" applyNumberFormat="1" applyFont="1" applyFill="1" applyBorder="1" applyAlignment="1" applyProtection="1">
      <alignment horizontal="right" vertical="center"/>
    </xf>
    <xf numFmtId="0" fontId="3" fillId="4" borderId="3" xfId="0" applyFont="1" applyFill="1" applyBorder="1" applyAlignment="1" applyProtection="1">
      <alignment horizontal="right" vertical="top"/>
    </xf>
    <xf numFmtId="4" fontId="4" fillId="4" borderId="3" xfId="42" applyNumberFormat="1" applyFont="1" applyFill="1" applyBorder="1" applyAlignment="1" applyProtection="1">
      <alignment horizontal="center" vertical="center"/>
    </xf>
    <xf numFmtId="172" fontId="3" fillId="4" borderId="3" xfId="37" applyNumberFormat="1" applyFont="1" applyFill="1" applyBorder="1" applyAlignment="1" applyProtection="1"/>
    <xf numFmtId="178" fontId="3" fillId="5" borderId="1" xfId="1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center" vertical="center"/>
    </xf>
    <xf numFmtId="169" fontId="5" fillId="2" borderId="0" xfId="94" applyFont="1" applyFill="1" applyBorder="1" applyAlignment="1">
      <alignment vertical="center" wrapText="1"/>
    </xf>
    <xf numFmtId="169" fontId="5" fillId="2" borderId="0" xfId="94" applyFont="1" applyFill="1" applyBorder="1" applyAlignment="1">
      <alignment horizontal="center" vertical="center" wrapText="1"/>
    </xf>
    <xf numFmtId="0" fontId="5" fillId="2" borderId="0" xfId="51" applyFont="1" applyFill="1" applyBorder="1" applyAlignment="1">
      <alignment vertical="center" wrapText="1"/>
    </xf>
    <xf numFmtId="0" fontId="5" fillId="2" borderId="0" xfId="93" applyFont="1" applyFill="1" applyBorder="1" applyAlignment="1">
      <alignment horizontal="left" vertical="center" wrapText="1"/>
    </xf>
    <xf numFmtId="178" fontId="5" fillId="2" borderId="0" xfId="94" applyNumberFormat="1" applyFont="1" applyFill="1" applyBorder="1" applyAlignment="1">
      <alignment vertical="center" wrapText="1"/>
    </xf>
    <xf numFmtId="0" fontId="5" fillId="2" borderId="0" xfId="93" applyFont="1" applyFill="1" applyBorder="1" applyAlignment="1">
      <alignment vertical="top"/>
    </xf>
    <xf numFmtId="0" fontId="5" fillId="2" borderId="0" xfId="93" applyFont="1" applyFill="1" applyBorder="1" applyAlignment="1">
      <alignment vertical="top" wrapText="1"/>
    </xf>
    <xf numFmtId="0" fontId="5" fillId="2" borderId="0" xfId="93" applyFont="1" applyFill="1" applyBorder="1" applyAlignment="1">
      <alignment horizontal="center" vertical="top"/>
    </xf>
    <xf numFmtId="0" fontId="5" fillId="2" borderId="0" xfId="48" applyFont="1" applyFill="1" applyBorder="1" applyAlignment="1">
      <alignment horizontal="left" vertical="top"/>
    </xf>
    <xf numFmtId="0" fontId="5" fillId="2" borderId="0" xfId="48" applyFont="1" applyFill="1" applyBorder="1" applyAlignment="1">
      <alignment horizontal="left" vertical="top" wrapText="1"/>
    </xf>
    <xf numFmtId="2" fontId="5" fillId="2" borderId="0" xfId="48" applyNumberFormat="1" applyFont="1" applyFill="1" applyBorder="1" applyAlignment="1">
      <alignment horizontal="left" vertical="top"/>
    </xf>
    <xf numFmtId="172" fontId="5" fillId="2" borderId="0" xfId="35" applyFont="1" applyFill="1" applyBorder="1" applyAlignment="1">
      <alignment horizontal="left" vertical="top"/>
    </xf>
    <xf numFmtId="0" fontId="5" fillId="2" borderId="0" xfId="93" applyFont="1" applyFill="1" applyAlignment="1">
      <alignment vertical="top"/>
    </xf>
    <xf numFmtId="0" fontId="5" fillId="2" borderId="0" xfId="93" applyFont="1" applyFill="1" applyAlignment="1">
      <alignment vertical="top" wrapText="1"/>
    </xf>
    <xf numFmtId="2" fontId="5" fillId="2" borderId="0" xfId="93" applyNumberFormat="1" applyFont="1" applyFill="1" applyAlignment="1">
      <alignment vertical="top"/>
    </xf>
    <xf numFmtId="0" fontId="6" fillId="2" borderId="0" xfId="48" applyFont="1" applyFill="1" applyBorder="1" applyAlignment="1">
      <alignment vertical="top"/>
    </xf>
    <xf numFmtId="0" fontId="5" fillId="2" borderId="0" xfId="119" applyNumberFormat="1" applyFont="1" applyFill="1" applyBorder="1" applyAlignment="1">
      <alignment horizontal="left" vertical="top"/>
    </xf>
    <xf numFmtId="0" fontId="5" fillId="2" borderId="0" xfId="119" applyNumberFormat="1" applyFont="1" applyFill="1" applyBorder="1" applyAlignment="1">
      <alignment horizontal="left" vertical="top" wrapText="1"/>
    </xf>
    <xf numFmtId="0" fontId="5" fillId="2" borderId="0" xfId="119" applyFont="1" applyFill="1" applyBorder="1" applyAlignment="1">
      <alignment horizontal="left" vertical="top" wrapText="1"/>
    </xf>
    <xf numFmtId="4" fontId="5" fillId="2" borderId="0" xfId="119" applyNumberFormat="1" applyFont="1" applyFill="1" applyBorder="1" applyAlignment="1">
      <alignment horizontal="left" vertical="top" wrapText="1"/>
    </xf>
    <xf numFmtId="2" fontId="5" fillId="2" borderId="0" xfId="119" applyNumberFormat="1" applyFont="1" applyFill="1" applyBorder="1" applyAlignment="1">
      <alignment horizontal="left" vertical="top" wrapText="1"/>
    </xf>
    <xf numFmtId="172" fontId="5" fillId="2" borderId="0" xfId="35" applyFont="1" applyFill="1" applyBorder="1" applyAlignment="1">
      <alignment horizontal="left" vertical="top" wrapText="1"/>
    </xf>
    <xf numFmtId="2" fontId="5" fillId="2" borderId="0" xfId="119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center" wrapText="1"/>
    </xf>
    <xf numFmtId="0" fontId="0" fillId="0" borderId="0" xfId="0" applyBorder="1"/>
    <xf numFmtId="0" fontId="5" fillId="2" borderId="4" xfId="61" applyFont="1" applyFill="1" applyBorder="1" applyAlignment="1">
      <alignment vertical="top"/>
    </xf>
    <xf numFmtId="0" fontId="6" fillId="3" borderId="4" xfId="61" applyFont="1" applyFill="1" applyBorder="1" applyAlignment="1">
      <alignment vertical="top"/>
    </xf>
    <xf numFmtId="0" fontId="5" fillId="3" borderId="4" xfId="61" applyFont="1" applyFill="1" applyBorder="1" applyAlignment="1">
      <alignment vertical="top"/>
    </xf>
    <xf numFmtId="0" fontId="6" fillId="3" borderId="4" xfId="61" applyFont="1" applyFill="1" applyBorder="1" applyAlignment="1">
      <alignment vertical="top" wrapText="1"/>
    </xf>
    <xf numFmtId="43" fontId="5" fillId="2" borderId="4" xfId="24" applyFont="1" applyFill="1" applyBorder="1" applyAlignment="1">
      <alignment vertical="top" wrapText="1"/>
    </xf>
    <xf numFmtId="0" fontId="4" fillId="2" borderId="4" xfId="0" applyFont="1" applyFill="1" applyBorder="1" applyAlignment="1">
      <alignment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6" fillId="2" borderId="0" xfId="6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4" borderId="2" xfId="84" applyFont="1" applyFill="1" applyBorder="1" applyAlignment="1" applyProtection="1">
      <alignment horizontal="center" wrapText="1"/>
    </xf>
    <xf numFmtId="0" fontId="4" fillId="2" borderId="0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6" fillId="2" borderId="0" xfId="48" applyFont="1" applyFill="1" applyBorder="1" applyAlignment="1">
      <alignment horizontal="center" vertical="top"/>
    </xf>
    <xf numFmtId="0" fontId="5" fillId="2" borderId="0" xfId="48" applyFont="1" applyFill="1" applyBorder="1" applyAlignment="1">
      <alignment horizontal="center" vertical="top"/>
    </xf>
    <xf numFmtId="0" fontId="5" fillId="2" borderId="0" xfId="119" applyFont="1" applyFill="1" applyBorder="1" applyAlignment="1">
      <alignment horizontal="center" vertical="top" wrapText="1"/>
    </xf>
    <xf numFmtId="0" fontId="5" fillId="2" borderId="0" xfId="119" applyNumberFormat="1" applyFont="1" applyFill="1" applyBorder="1" applyAlignment="1">
      <alignment horizontal="left" vertical="top"/>
    </xf>
  </cellXfs>
  <cellStyles count="120">
    <cellStyle name="Comma 2" xfId="13"/>
    <cellStyle name="Comma 3" xfId="14"/>
    <cellStyle name="Comma 4" xfId="15"/>
    <cellStyle name="Comma_ANALISIS EL PUERTO" xfId="109"/>
    <cellStyle name="Currency 2" xfId="10"/>
    <cellStyle name="Euro" xfId="2"/>
    <cellStyle name="Euro 2" xfId="9"/>
    <cellStyle name="Millares" xfId="1" builtinId="3"/>
    <cellStyle name="Millares 10" xfId="17"/>
    <cellStyle name="Millares 10 2" xfId="18"/>
    <cellStyle name="Millares 10 2 3" xfId="114"/>
    <cellStyle name="Millares 10 3" xfId="19"/>
    <cellStyle name="Millares 10 4" xfId="107"/>
    <cellStyle name="Millares 11" xfId="7"/>
    <cellStyle name="Millares 11 2" xfId="16"/>
    <cellStyle name="Millares 11 3" xfId="20"/>
    <cellStyle name="Millares 11 4" xfId="100"/>
    <cellStyle name="Millares 12" xfId="94"/>
    <cellStyle name="Millares 13" xfId="8"/>
    <cellStyle name="Millares 13 2" xfId="5"/>
    <cellStyle name="Millares 13 3" xfId="108"/>
    <cellStyle name="Millares 14" xfId="96"/>
    <cellStyle name="Millares 15" xfId="101"/>
    <cellStyle name="Millares 16" xfId="112"/>
    <cellStyle name="Millares 19" xfId="117"/>
    <cellStyle name="Millares 2" xfId="21"/>
    <cellStyle name="Millares 2 11" xfId="22"/>
    <cellStyle name="Millares 2 11 2" xfId="102"/>
    <cellStyle name="Millares 2 2" xfId="23"/>
    <cellStyle name="Millares 2 2 2" xfId="24"/>
    <cellStyle name="Millares 2 2 2 3" xfId="26"/>
    <cellStyle name="Millares 2 2 2 4" xfId="104"/>
    <cellStyle name="Millares 2 3" xfId="27"/>
    <cellStyle name="Millares 2 4" xfId="28"/>
    <cellStyle name="Millares 2 4 2" xfId="29"/>
    <cellStyle name="Millares 2_XXXCopia de Pres. elab. no. 24-12  Terrm. ampliacion Ac. Monte Plata" xfId="3"/>
    <cellStyle name="Millares 3" xfId="30"/>
    <cellStyle name="Millares 3 3" xfId="32"/>
    <cellStyle name="Millares 3 3 2" xfId="33"/>
    <cellStyle name="Millares 3 3 2 3" xfId="116"/>
    <cellStyle name="Millares 3_111-12 ac neyba zona alta" xfId="34"/>
    <cellStyle name="Millares 4" xfId="35"/>
    <cellStyle name="Millares 4 2" xfId="36"/>
    <cellStyle name="Millares 4 3" xfId="37"/>
    <cellStyle name="Millares 5" xfId="38"/>
    <cellStyle name="Millares 5 2" xfId="106"/>
    <cellStyle name="Millares 5 3" xfId="39"/>
    <cellStyle name="Millares 5 3 2" xfId="40"/>
    <cellStyle name="Millares 5 3 3" xfId="41"/>
    <cellStyle name="Millares 5 3 4" xfId="42"/>
    <cellStyle name="Millares 5 4" xfId="99"/>
    <cellStyle name="Millares 6" xfId="6"/>
    <cellStyle name="Millares 7" xfId="43"/>
    <cellStyle name="Millares 7 2" xfId="105"/>
    <cellStyle name="Millares 7 3" xfId="111"/>
    <cellStyle name="Millares 8" xfId="44"/>
    <cellStyle name="Millares 9" xfId="98"/>
    <cellStyle name="Millares_NUEVO FORMATO DE PRESUPUESTOS" xfId="12"/>
    <cellStyle name="Normal" xfId="0" builtinId="0"/>
    <cellStyle name="Normal 10" xfId="25"/>
    <cellStyle name="Normal 10 2" xfId="45"/>
    <cellStyle name="Normal 10 2 2" xfId="46"/>
    <cellStyle name="Normal 11" xfId="47"/>
    <cellStyle name="Normal 11 2" xfId="48"/>
    <cellStyle name="Normal 12" xfId="49"/>
    <cellStyle name="Normal 13" xfId="50"/>
    <cellStyle name="Normal 13 2" xfId="51"/>
    <cellStyle name="Normal 13 2 3" xfId="52"/>
    <cellStyle name="Normal 14" xfId="115"/>
    <cellStyle name="Normal 14 2" xfId="53"/>
    <cellStyle name="Normal 15" xfId="93"/>
    <cellStyle name="Normal 18" xfId="54"/>
    <cellStyle name="Normal 19" xfId="55"/>
    <cellStyle name="Normal 2" xfId="56"/>
    <cellStyle name="Normal 2 10 2" xfId="57"/>
    <cellStyle name="Normal 2 2" xfId="58"/>
    <cellStyle name="Normal 2 2 2" xfId="59"/>
    <cellStyle name="Normal 2 2 2 3" xfId="119"/>
    <cellStyle name="Normal 2 3" xfId="60"/>
    <cellStyle name="Normal 2 3 2" xfId="61"/>
    <cellStyle name="Normal 2 4" xfId="113"/>
    <cellStyle name="Normal 2 5" xfId="62"/>
    <cellStyle name="Normal 2_ANALISIS REC 3" xfId="64"/>
    <cellStyle name="Normal 28" xfId="110"/>
    <cellStyle name="Normal 3" xfId="65"/>
    <cellStyle name="Normal 3 2" xfId="66"/>
    <cellStyle name="Normal 3 3" xfId="67"/>
    <cellStyle name="Normal 3 4" xfId="95"/>
    <cellStyle name="Normal 4" xfId="68"/>
    <cellStyle name="Normal 4 2" xfId="69"/>
    <cellStyle name="Normal 40" xfId="70"/>
    <cellStyle name="Normal 42" xfId="63"/>
    <cellStyle name="Normal 44" xfId="103"/>
    <cellStyle name="Normal 45" xfId="71"/>
    <cellStyle name="Normal 5" xfId="72"/>
    <cellStyle name="Normal 5 16" xfId="73"/>
    <cellStyle name="Normal 5 2" xfId="74"/>
    <cellStyle name="Normal 5 3" xfId="97"/>
    <cellStyle name="Normal 54" xfId="75"/>
    <cellStyle name="Normal 54 2" xfId="76"/>
    <cellStyle name="Normal 6" xfId="77"/>
    <cellStyle name="Normal 6 2" xfId="78"/>
    <cellStyle name="Normal 6 3" xfId="4"/>
    <cellStyle name="Normal 7" xfId="79"/>
    <cellStyle name="Normal 7 2" xfId="118"/>
    <cellStyle name="Normal 8" xfId="80"/>
    <cellStyle name="Normal 85" xfId="81"/>
    <cellStyle name="Normal 9" xfId="82"/>
    <cellStyle name="Normal_55-09 Equipamiento Pozos Ac. Rural El Llano" xfId="83"/>
    <cellStyle name="Normal_PRES 059-09 REHABIL. PLANTA DE TRATAMIENTO DE 80 LPS RAPIDA, AC. HATO DEL YAQUE" xfId="84"/>
    <cellStyle name="Normal_Presupuesto Terminaciones Edificio Mantenimiento Nave I " xfId="31"/>
    <cellStyle name="Percent 2" xfId="85"/>
    <cellStyle name="Porcentaje 2" xfId="86"/>
    <cellStyle name="Porcentaje 3" xfId="87"/>
    <cellStyle name="Porcentaje 4" xfId="88"/>
    <cellStyle name="Porcentaje 5" xfId="89"/>
    <cellStyle name="Porcentaje 6" xfId="90"/>
    <cellStyle name="Porcentaje 7" xfId="91"/>
    <cellStyle name="Porcentual 2 2" xfId="11"/>
    <cellStyle name="Porcentual 5" xfId="92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3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3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3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3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3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3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3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3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3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3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4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4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4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4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4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4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4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4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4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4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5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5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5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5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5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5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5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5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5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5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6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6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6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6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6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6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6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6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6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6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7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7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7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7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7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7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7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7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7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7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8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8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8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8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8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8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8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8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8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9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9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9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9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9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0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0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0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0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0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1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1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1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1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1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2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2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2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2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2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2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2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3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3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3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3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3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4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4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4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4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4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5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5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5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5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5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0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0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0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0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0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0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0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0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0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0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1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1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1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1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1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1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1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1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1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1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2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2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2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2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2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2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2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2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2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2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3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3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3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3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3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4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4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4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4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4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5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5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5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2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25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5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6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6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6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6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6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6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6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7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7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7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7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7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7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7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7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7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7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8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8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8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8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8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8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8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8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8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8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9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9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9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9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9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9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9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9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9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9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0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0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0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0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0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0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0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0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0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0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1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1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1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1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1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1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1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1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1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1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2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2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2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2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2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2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2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2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2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2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3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3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3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3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3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4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4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4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4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4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5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5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5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5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5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6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6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6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6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6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6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6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7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7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7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7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7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7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7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7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7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7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8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8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8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8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8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8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8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8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8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9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9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9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9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3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39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0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0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0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0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0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1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1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1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1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1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2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2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2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2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2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2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2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3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3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3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3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3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3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3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3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3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3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4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4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4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4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4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4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4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4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4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4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5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5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5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5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5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5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5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5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5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5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6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6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6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6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6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6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6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6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6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6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7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7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7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7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7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7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7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7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7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7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8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8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8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8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8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8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8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8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8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9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9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9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9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4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49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0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0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0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0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0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1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1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1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1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1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2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2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2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2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2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2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2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3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3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3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3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3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3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3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3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3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3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4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4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4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4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4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4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4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4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4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4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5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5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5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5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5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5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5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5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5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5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6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6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6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6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6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6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6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6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6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6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7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7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7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7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7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7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7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7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7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7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8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8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8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8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8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8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8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8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8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9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9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9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9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5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59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0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0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0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0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0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1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1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1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1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1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2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2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2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2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2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2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2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3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3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3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3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3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3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3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3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3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4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4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4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4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4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5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5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5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5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5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6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6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6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6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6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6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6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7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7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7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7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7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7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7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7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7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7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8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8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8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8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8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8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8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8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8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8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9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9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9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9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9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9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9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9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69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69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0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0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0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0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0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0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0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0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0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0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1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1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1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1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1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1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1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1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1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1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2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2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2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2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2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2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2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2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2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2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3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3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3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3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3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4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4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4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4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4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5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5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5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5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5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6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6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6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7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76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132</xdr:row>
      <xdr:rowOff>0</xdr:rowOff>
    </xdr:from>
    <xdr:ext cx="95250" cy="300162"/>
    <xdr:sp macro="" textlink="">
      <xdr:nvSpPr>
        <xdr:cNvPr id="767" name="Text Box 15"/>
        <xdr:cNvSpPr txBox="1">
          <a:spLocks noChangeArrowheads="1"/>
        </xdr:cNvSpPr>
      </xdr:nvSpPr>
      <xdr:spPr>
        <a:xfrm>
          <a:off x="324358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6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132</xdr:row>
      <xdr:rowOff>0</xdr:rowOff>
    </xdr:from>
    <xdr:ext cx="95250" cy="300162"/>
    <xdr:sp macro="" textlink="">
      <xdr:nvSpPr>
        <xdr:cNvPr id="769" name="Text Box 15"/>
        <xdr:cNvSpPr txBox="1">
          <a:spLocks noChangeArrowheads="1"/>
        </xdr:cNvSpPr>
      </xdr:nvSpPr>
      <xdr:spPr>
        <a:xfrm>
          <a:off x="324358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7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7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72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73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7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75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7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7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7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79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8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8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82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83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8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85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8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8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8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89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9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9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92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93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9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95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9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79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9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799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80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80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802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803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80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805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80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80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80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809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81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81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132</xdr:row>
      <xdr:rowOff>0</xdr:rowOff>
    </xdr:from>
    <xdr:to>
      <xdr:col>1</xdr:col>
      <xdr:colOff>2780886</xdr:colOff>
      <xdr:row>134</xdr:row>
      <xdr:rowOff>92934</xdr:rowOff>
    </xdr:to>
    <xdr:sp macro="" textlink="">
      <xdr:nvSpPr>
        <xdr:cNvPr id="812" name="Text Box 15"/>
        <xdr:cNvSpPr txBox="1">
          <a:spLocks noChangeArrowheads="1"/>
        </xdr:cNvSpPr>
      </xdr:nvSpPr>
      <xdr:spPr>
        <a:xfrm>
          <a:off x="3243580" y="25802590"/>
          <a:ext cx="952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13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14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15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16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17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18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19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0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1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2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3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4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5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6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7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8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29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0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1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2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3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4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5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6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7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8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39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40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41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42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843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132</xdr:row>
      <xdr:rowOff>0</xdr:rowOff>
    </xdr:from>
    <xdr:to>
      <xdr:col>1</xdr:col>
      <xdr:colOff>1419225</xdr:colOff>
      <xdr:row>132</xdr:row>
      <xdr:rowOff>62865</xdr:rowOff>
    </xdr:to>
    <xdr:sp macro="" textlink="">
      <xdr:nvSpPr>
        <xdr:cNvPr id="844" name="Text Box 15"/>
        <xdr:cNvSpPr txBox="1">
          <a:spLocks noChangeArrowheads="1"/>
        </xdr:cNvSpPr>
      </xdr:nvSpPr>
      <xdr:spPr>
        <a:xfrm>
          <a:off x="1882140" y="2580259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4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4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4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4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4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5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5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5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5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5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5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5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5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5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5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6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6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6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6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6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6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6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6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6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6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7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7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7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7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7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7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7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7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7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7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8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8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8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8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8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8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8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8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8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8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9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9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9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9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9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9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9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9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89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89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0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0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0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0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0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0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0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0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0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0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1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1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1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1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1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1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1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1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1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1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2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2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2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2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2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2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2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2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2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2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3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3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3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3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3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3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3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3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3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3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4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4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4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4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4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4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4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4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4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4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5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5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5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5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5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5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5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5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5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5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6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6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6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6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6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6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6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6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6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6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7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7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7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7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7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7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7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7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7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7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8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8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8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8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8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8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8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8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8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8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9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9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9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9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9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9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9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9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99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99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0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0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0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0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0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0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0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0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0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0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1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1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1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1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1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1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1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1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1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1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2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2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2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2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2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2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2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2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2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2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3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3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3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3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3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3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3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3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3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3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4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4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4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4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4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4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4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4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4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4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5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5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5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5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5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5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5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5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5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5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6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6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6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6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6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6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6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6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6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6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7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7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7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7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7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7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7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7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7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7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8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8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8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8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8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8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8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8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8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8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9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9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9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9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9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9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9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9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109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109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0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0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0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0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0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0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0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0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0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0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1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1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1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1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1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1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1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1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1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1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2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2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2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2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2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2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2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2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2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2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3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3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3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3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3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3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3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3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3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3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4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4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4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4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4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4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4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4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4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4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5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5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5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5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5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5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5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5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5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5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6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6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6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6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6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6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6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6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6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6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7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7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7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7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7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7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7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7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7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7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8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8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8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8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8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8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8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8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8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8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9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9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9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9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9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9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9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9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19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19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0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0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0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0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0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0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0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0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0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0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1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1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1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1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1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1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1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1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1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1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2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2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2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2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2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2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2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2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2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2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3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3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3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3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3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3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3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3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3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3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4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4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4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4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4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4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4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4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4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4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5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5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5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5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5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5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5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5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5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5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6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6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6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6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6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6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6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6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6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6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7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7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7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7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7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7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7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7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7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7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8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8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8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8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8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8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8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8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8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8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9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9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9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9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9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9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9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9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29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29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0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0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0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0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0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0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0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0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0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0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1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1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1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1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1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1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1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1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1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1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2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2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2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2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2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2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2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2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2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2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3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3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3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3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3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3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3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3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3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3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4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4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4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4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4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4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4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4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4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4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5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5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5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5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5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5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5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5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5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5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6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6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6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6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6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6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6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6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6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6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7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7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7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7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7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7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7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7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7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7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8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8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8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8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8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8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8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8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8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8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9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9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9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9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9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9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9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9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39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39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0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0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0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0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0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0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0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0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0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0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1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1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1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1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1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1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1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1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1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1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2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2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2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2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2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2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2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2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2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2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3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3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3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3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3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3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3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3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3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3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4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4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4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4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4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4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4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4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4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4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5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5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5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5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5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5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5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5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5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5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6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6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6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6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6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6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6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6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6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6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7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7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7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7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7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7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7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7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7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7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8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8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8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8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8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8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8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8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8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8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9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9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9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9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9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9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9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9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49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49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0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0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0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0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0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0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0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0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0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0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1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1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1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1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1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1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1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1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1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1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2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2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2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2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2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2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2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2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2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2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3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3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3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3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3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3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3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3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3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3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4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4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4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4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4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4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4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4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4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4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5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5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5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5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5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5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5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5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5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5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6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6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6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6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6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6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6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6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6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6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7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7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7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7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7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7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7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7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7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7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8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8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8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8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8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8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8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8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8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8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9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9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9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9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9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9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9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9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59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59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60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60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60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60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60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60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60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60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160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160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1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1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1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1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1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15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1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1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1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1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2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2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2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2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2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25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2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2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2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2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3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3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3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3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3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35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3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3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3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3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4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4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4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4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4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45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4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4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164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4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5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5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5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5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165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132</xdr:row>
      <xdr:rowOff>0</xdr:rowOff>
    </xdr:from>
    <xdr:to>
      <xdr:col>6</xdr:col>
      <xdr:colOff>95250</xdr:colOff>
      <xdr:row>134</xdr:row>
      <xdr:rowOff>92934</xdr:rowOff>
    </xdr:to>
    <xdr:sp macro="" textlink="">
      <xdr:nvSpPr>
        <xdr:cNvPr id="1655" name="Text Box 15"/>
        <xdr:cNvSpPr txBox="1">
          <a:spLocks noChangeArrowheads="1"/>
        </xdr:cNvSpPr>
      </xdr:nvSpPr>
      <xdr:spPr>
        <a:xfrm>
          <a:off x="6955155" y="25802590"/>
          <a:ext cx="952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56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57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58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59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0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1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2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3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4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5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6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7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8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69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0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1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2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3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4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5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6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7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8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79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80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81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82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83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84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85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1686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62865</xdr:rowOff>
    </xdr:to>
    <xdr:sp macro="" textlink="">
      <xdr:nvSpPr>
        <xdr:cNvPr id="1687" name="Text Box 15"/>
        <xdr:cNvSpPr txBox="1">
          <a:spLocks noChangeArrowheads="1"/>
        </xdr:cNvSpPr>
      </xdr:nvSpPr>
      <xdr:spPr>
        <a:xfrm>
          <a:off x="6955155" y="2597023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8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9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9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9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9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6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69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0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0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0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0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0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1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1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1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1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1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2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2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2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2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2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2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2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3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3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3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3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3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3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3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3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3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3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4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4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4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4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4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4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4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4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4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4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5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5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5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5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5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5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5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5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5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5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6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6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6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6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6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6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6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6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6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6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7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7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7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7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7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7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7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7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7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7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8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8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8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8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8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8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8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8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8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9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9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9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9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7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79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0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0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0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0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0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1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1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1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1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1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1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1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2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2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2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2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2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2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2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2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2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2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3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3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3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3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3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4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4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4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4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4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5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5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5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5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5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6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6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6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6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6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6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6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7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7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7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7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7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7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7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7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7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7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8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8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8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8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8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8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8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8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8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8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9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9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9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9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9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9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9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9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89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89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0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0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0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0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0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0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0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0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0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0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1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1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1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1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1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1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1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1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1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1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2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2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2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2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2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2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2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2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2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2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3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3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3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3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3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4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52400"/>
    <xdr:sp macro="" textlink="">
      <xdr:nvSpPr>
        <xdr:cNvPr id="19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77</xdr:row>
      <xdr:rowOff>0</xdr:rowOff>
    </xdr:from>
    <xdr:ext cx="0" cy="114300"/>
    <xdr:sp macro="" textlink="">
      <xdr:nvSpPr>
        <xdr:cNvPr id="194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4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4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4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5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5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5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5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5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6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6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6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6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6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6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6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7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7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7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7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7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7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7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7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7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7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8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8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8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8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8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8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8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8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8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8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9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9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9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9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9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9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9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9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199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199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0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0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0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0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0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0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0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0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0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0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1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1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1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1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1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1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1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1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1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1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2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2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2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2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2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2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2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2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2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2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3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3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3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3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3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4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4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4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4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4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5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5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5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5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5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6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6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6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6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6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6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6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7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7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7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7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7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7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7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7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7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7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8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8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8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8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8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8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8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8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8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9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9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9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9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0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09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0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0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0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0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0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1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1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1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1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1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2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2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2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2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2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2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2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3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3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3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3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3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3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3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3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3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3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4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4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4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4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4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4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4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4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4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4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5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5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5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5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5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5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5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5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5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5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6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6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6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6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6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6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6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6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6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6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7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7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7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7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7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7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7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7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7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7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8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8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8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8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8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8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8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8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8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9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9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9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9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1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19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0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0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0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0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0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1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1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1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1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1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2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2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2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2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2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2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2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3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3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3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3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3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3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3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3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3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3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4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4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4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4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4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4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4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4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4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4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5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5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5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5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5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5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5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5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5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5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6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6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6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6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6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6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6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6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6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6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7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7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7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7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7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7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7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7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7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7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8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8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8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8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8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8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8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8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8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8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9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9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9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9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9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9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9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9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29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29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0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0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0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0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0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0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0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07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0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09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1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11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1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13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1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15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16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17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18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19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20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21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22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23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24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25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2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2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2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2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3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3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3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3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3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4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4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4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4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4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5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5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5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5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5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5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5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5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5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6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6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6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6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6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6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6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6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6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6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7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7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7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7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7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7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7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7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7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7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8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8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8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8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8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8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8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8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8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8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9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9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9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9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9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9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9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9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39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39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0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0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0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0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0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0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0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0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0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0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1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1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1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1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1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1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1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1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1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1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2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2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2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2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2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2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2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2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2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2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3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3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3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3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34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3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36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3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38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3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40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4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42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43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44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45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46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47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48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49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50" name="Text Box 32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152400</xdr:rowOff>
    </xdr:to>
    <xdr:sp macro="" textlink="">
      <xdr:nvSpPr>
        <xdr:cNvPr id="2451" name="Text Box 3"/>
        <xdr:cNvSpPr txBox="1">
          <a:spLocks noChangeArrowheads="1"/>
        </xdr:cNvSpPr>
      </xdr:nvSpPr>
      <xdr:spPr>
        <a:xfrm>
          <a:off x="299656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77</xdr:row>
      <xdr:rowOff>0</xdr:rowOff>
    </xdr:from>
    <xdr:to>
      <xdr:col>1</xdr:col>
      <xdr:colOff>2438400</xdr:colOff>
      <xdr:row>77</xdr:row>
      <xdr:rowOff>114300</xdr:rowOff>
    </xdr:to>
    <xdr:sp macro="" textlink="">
      <xdr:nvSpPr>
        <xdr:cNvPr id="2452" name="Text Box 63"/>
        <xdr:cNvSpPr txBox="1">
          <a:spLocks noChangeArrowheads="1"/>
        </xdr:cNvSpPr>
      </xdr:nvSpPr>
      <xdr:spPr>
        <a:xfrm>
          <a:off x="299656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132</xdr:row>
      <xdr:rowOff>0</xdr:rowOff>
    </xdr:from>
    <xdr:ext cx="95250" cy="300162"/>
    <xdr:sp macro="" textlink="">
      <xdr:nvSpPr>
        <xdr:cNvPr id="2453" name="Text Box 15"/>
        <xdr:cNvSpPr txBox="1">
          <a:spLocks noChangeArrowheads="1"/>
        </xdr:cNvSpPr>
      </xdr:nvSpPr>
      <xdr:spPr>
        <a:xfrm>
          <a:off x="324358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5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132</xdr:row>
      <xdr:rowOff>0</xdr:rowOff>
    </xdr:from>
    <xdr:ext cx="95250" cy="300162"/>
    <xdr:sp macro="" textlink="">
      <xdr:nvSpPr>
        <xdr:cNvPr id="2455" name="Text Box 15"/>
        <xdr:cNvSpPr txBox="1">
          <a:spLocks noChangeArrowheads="1"/>
        </xdr:cNvSpPr>
      </xdr:nvSpPr>
      <xdr:spPr>
        <a:xfrm>
          <a:off x="324358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5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5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5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59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6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6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62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63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6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65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6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6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6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69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7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7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72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73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7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75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7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7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7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79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8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8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82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83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8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85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8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8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88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89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90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1"/>
    <xdr:sp macro="" textlink="">
      <xdr:nvSpPr>
        <xdr:cNvPr id="2491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92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93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94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95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96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132</xdr:row>
      <xdr:rowOff>0</xdr:rowOff>
    </xdr:from>
    <xdr:ext cx="95250" cy="300162"/>
    <xdr:sp macro="" textlink="">
      <xdr:nvSpPr>
        <xdr:cNvPr id="2497" name="Text Box 15"/>
        <xdr:cNvSpPr txBox="1">
          <a:spLocks noChangeArrowheads="1"/>
        </xdr:cNvSpPr>
      </xdr:nvSpPr>
      <xdr:spPr>
        <a:xfrm>
          <a:off x="1844040" y="25802590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132</xdr:row>
      <xdr:rowOff>0</xdr:rowOff>
    </xdr:from>
    <xdr:to>
      <xdr:col>1</xdr:col>
      <xdr:colOff>2780886</xdr:colOff>
      <xdr:row>134</xdr:row>
      <xdr:rowOff>92934</xdr:rowOff>
    </xdr:to>
    <xdr:sp macro="" textlink="">
      <xdr:nvSpPr>
        <xdr:cNvPr id="2498" name="Text Box 15"/>
        <xdr:cNvSpPr txBox="1">
          <a:spLocks noChangeArrowheads="1"/>
        </xdr:cNvSpPr>
      </xdr:nvSpPr>
      <xdr:spPr>
        <a:xfrm>
          <a:off x="3243580" y="25802590"/>
          <a:ext cx="952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499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0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1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2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3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4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5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6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7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8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09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0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1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2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3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4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5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6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7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8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19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0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1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2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3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4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5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6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7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8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132</xdr:row>
      <xdr:rowOff>0</xdr:rowOff>
    </xdr:from>
    <xdr:to>
      <xdr:col>1</xdr:col>
      <xdr:colOff>1381125</xdr:colOff>
      <xdr:row>132</xdr:row>
      <xdr:rowOff>114300</xdr:rowOff>
    </xdr:to>
    <xdr:sp macro="" textlink="">
      <xdr:nvSpPr>
        <xdr:cNvPr id="2529" name="Text Box 15"/>
        <xdr:cNvSpPr txBox="1">
          <a:spLocks noChangeArrowheads="1"/>
        </xdr:cNvSpPr>
      </xdr:nvSpPr>
      <xdr:spPr>
        <a:xfrm>
          <a:off x="1844040" y="2580259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132</xdr:row>
      <xdr:rowOff>0</xdr:rowOff>
    </xdr:from>
    <xdr:to>
      <xdr:col>1</xdr:col>
      <xdr:colOff>1419225</xdr:colOff>
      <xdr:row>132</xdr:row>
      <xdr:rowOff>62865</xdr:rowOff>
    </xdr:to>
    <xdr:sp macro="" textlink="">
      <xdr:nvSpPr>
        <xdr:cNvPr id="2530" name="Text Box 15"/>
        <xdr:cNvSpPr txBox="1">
          <a:spLocks noChangeArrowheads="1"/>
        </xdr:cNvSpPr>
      </xdr:nvSpPr>
      <xdr:spPr>
        <a:xfrm>
          <a:off x="1882140" y="2580259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3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3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3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3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3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3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3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3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3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4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4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4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4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4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4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4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4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4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4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5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5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5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5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5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5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5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5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5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5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6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6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6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6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6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6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6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6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6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6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7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7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7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7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7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7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7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7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7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7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8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8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8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8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8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8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8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8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8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8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9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9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9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9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9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9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9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9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59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59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0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0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0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0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0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0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0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0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0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0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1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1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1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1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1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1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1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1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1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1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2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2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2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2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2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2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2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2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2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2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3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3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3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3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3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3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3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3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3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3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40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4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42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4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44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4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46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4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48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49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50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51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52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53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54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55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56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57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58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5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6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6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6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6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6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6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6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6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6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6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7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7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7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7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7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7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7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7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7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7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8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8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8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8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8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8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8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8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8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8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9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9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9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9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9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9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9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9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69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69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0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0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0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0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0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0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0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0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0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0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1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1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1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1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1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1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1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1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1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1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2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2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2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2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2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2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2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2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2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2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3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3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3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3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3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3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3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3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3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3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4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4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4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4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4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4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4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4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4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4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5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5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5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5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5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5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5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5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5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5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6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6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6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6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6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6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6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67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6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69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7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71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7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73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7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75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76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77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78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79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80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81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82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83" name="Text Box 32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52400"/>
    <xdr:sp macro="" textlink="">
      <xdr:nvSpPr>
        <xdr:cNvPr id="2784" name="Text Box 3"/>
        <xdr:cNvSpPr txBox="1">
          <a:spLocks noChangeArrowheads="1"/>
        </xdr:cNvSpPr>
      </xdr:nvSpPr>
      <xdr:spPr>
        <a:xfrm>
          <a:off x="6955155" y="145586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0</xdr:rowOff>
    </xdr:from>
    <xdr:ext cx="0" cy="114300"/>
    <xdr:sp macro="" textlink="">
      <xdr:nvSpPr>
        <xdr:cNvPr id="2785" name="Text Box 63"/>
        <xdr:cNvSpPr txBox="1">
          <a:spLocks noChangeArrowheads="1"/>
        </xdr:cNvSpPr>
      </xdr:nvSpPr>
      <xdr:spPr>
        <a:xfrm>
          <a:off x="6955155" y="145586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78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78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78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78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79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79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79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79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79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79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79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79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79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79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0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0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0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0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0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0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0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0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0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0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1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1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1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1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1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1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1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1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1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1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2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2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2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2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2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2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2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2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2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2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3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3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3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3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3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3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3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3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3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3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4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4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4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4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4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4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4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4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4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4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5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5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5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5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5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5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5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5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5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5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6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6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6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6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6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6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6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6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6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6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7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7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7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7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7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7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7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7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7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7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8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8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8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8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8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8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8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8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8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8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9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9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9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9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9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9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9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9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89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89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0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0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0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0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0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0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0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0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0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0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1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1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1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1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1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1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1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1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1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1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2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2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2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2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2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2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2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2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2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2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3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3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3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3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3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3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3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3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3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3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4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4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4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4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4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4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4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4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4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4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5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5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5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5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5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5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5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5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5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5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6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6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6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6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6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6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6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6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6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6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7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7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7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7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7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7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7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7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7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7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8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8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8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8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8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8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8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8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8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8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9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9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9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9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9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9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9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9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299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299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0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0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0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0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0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0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0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0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0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0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1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1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1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1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1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1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1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1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1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1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2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2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2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2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2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2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2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2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2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2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3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3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3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3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3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3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3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3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3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3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4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4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4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4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4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4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4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4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4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4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5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5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5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5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5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5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5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5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5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5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6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6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6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6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6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6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6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6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6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6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7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7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7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7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7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7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7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7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7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7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8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8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8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8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8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8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8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8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8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8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9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9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9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9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9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9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9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9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09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09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0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0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0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0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0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0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0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0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0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0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1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1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1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1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1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1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1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1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1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1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2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2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2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2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2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2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2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2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2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2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3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3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3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3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3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3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3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3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3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3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4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4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4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4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4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4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4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4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4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4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50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5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52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5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54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5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56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5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58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59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60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61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62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63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64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65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66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67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68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6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7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7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7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7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7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7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7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7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7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7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8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8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8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8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8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8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8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8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8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8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9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9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9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9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9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9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9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9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19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19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0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0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0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0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0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0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0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0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0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0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1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1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1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1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1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1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1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1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1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1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2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2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2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2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2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2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2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2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2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2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3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3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3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3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3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3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3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3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3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3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4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4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4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4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4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4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4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4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4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4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5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5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5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5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5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5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5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5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5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5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6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6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6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6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6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6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6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6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6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6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7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7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7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7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7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7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7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77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7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79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8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81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8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83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8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85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86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87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88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89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90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91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92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93" name="Text Box 32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152400</xdr:rowOff>
    </xdr:to>
    <xdr:sp macro="" textlink="">
      <xdr:nvSpPr>
        <xdr:cNvPr id="3294" name="Text Box 3"/>
        <xdr:cNvSpPr txBox="1">
          <a:spLocks noChangeArrowheads="1"/>
        </xdr:cNvSpPr>
      </xdr:nvSpPr>
      <xdr:spPr>
        <a:xfrm>
          <a:off x="6955155" y="14558645"/>
          <a:ext cx="571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5922</xdr:colOff>
      <xdr:row>77</xdr:row>
      <xdr:rowOff>114300</xdr:rowOff>
    </xdr:to>
    <xdr:sp macro="" textlink="">
      <xdr:nvSpPr>
        <xdr:cNvPr id="3295" name="Text Box 63"/>
        <xdr:cNvSpPr txBox="1">
          <a:spLocks noChangeArrowheads="1"/>
        </xdr:cNvSpPr>
      </xdr:nvSpPr>
      <xdr:spPr>
        <a:xfrm>
          <a:off x="6955155" y="14558645"/>
          <a:ext cx="57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29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29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29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29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0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0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0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0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0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05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0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0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0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0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1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1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1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1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1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15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1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1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1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1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2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2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2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2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2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25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2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2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2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2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3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31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32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33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6"/>
    <xdr:sp macro="" textlink="">
      <xdr:nvSpPr>
        <xdr:cNvPr id="3334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35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36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37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38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39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133</xdr:row>
      <xdr:rowOff>0</xdr:rowOff>
    </xdr:from>
    <xdr:ext cx="95250" cy="294447"/>
    <xdr:sp macro="" textlink="">
      <xdr:nvSpPr>
        <xdr:cNvPr id="3340" name="Text Box 15"/>
        <xdr:cNvSpPr txBox="1">
          <a:spLocks noChangeArrowheads="1"/>
        </xdr:cNvSpPr>
      </xdr:nvSpPr>
      <xdr:spPr>
        <a:xfrm>
          <a:off x="695515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132</xdr:row>
      <xdr:rowOff>0</xdr:rowOff>
    </xdr:from>
    <xdr:to>
      <xdr:col>6</xdr:col>
      <xdr:colOff>95250</xdr:colOff>
      <xdr:row>134</xdr:row>
      <xdr:rowOff>92934</xdr:rowOff>
    </xdr:to>
    <xdr:sp macro="" textlink="">
      <xdr:nvSpPr>
        <xdr:cNvPr id="3341" name="Text Box 15"/>
        <xdr:cNvSpPr txBox="1">
          <a:spLocks noChangeArrowheads="1"/>
        </xdr:cNvSpPr>
      </xdr:nvSpPr>
      <xdr:spPr>
        <a:xfrm>
          <a:off x="6955155" y="25802590"/>
          <a:ext cx="952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42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43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44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45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46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47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48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49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0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1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2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3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4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5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6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7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8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59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0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1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2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3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4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5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6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7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8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69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70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71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114300</xdr:rowOff>
    </xdr:to>
    <xdr:sp macro="" textlink="">
      <xdr:nvSpPr>
        <xdr:cNvPr id="3372" name="Text Box 15"/>
        <xdr:cNvSpPr txBox="1">
          <a:spLocks noChangeArrowheads="1"/>
        </xdr:cNvSpPr>
      </xdr:nvSpPr>
      <xdr:spPr>
        <a:xfrm>
          <a:off x="6955155" y="2597023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95250</xdr:colOff>
      <xdr:row>133</xdr:row>
      <xdr:rowOff>62865</xdr:rowOff>
    </xdr:to>
    <xdr:sp macro="" textlink="">
      <xdr:nvSpPr>
        <xdr:cNvPr id="3373" name="Text Box 15"/>
        <xdr:cNvSpPr txBox="1">
          <a:spLocks noChangeArrowheads="1"/>
        </xdr:cNvSpPr>
      </xdr:nvSpPr>
      <xdr:spPr>
        <a:xfrm>
          <a:off x="6955155" y="2597023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7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7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7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7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7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7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8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8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8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8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8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8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8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8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8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8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9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9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9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9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9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9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9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9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39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39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0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0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0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0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0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0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0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0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0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1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1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1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1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1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1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1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1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1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1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2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2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2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2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2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2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2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2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2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2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3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3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3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3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3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3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3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3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3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3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4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4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4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4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4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4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4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4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4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4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5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5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5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5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5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5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5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5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5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5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6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6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6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6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6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6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6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6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6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6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7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7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7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7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7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7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7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7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7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7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8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8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8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8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8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8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8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8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8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8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9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9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9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9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9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9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9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9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49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49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0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0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0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0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0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0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0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0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0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1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1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1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1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1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1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1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1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1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1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2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2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2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2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2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2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2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2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2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2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3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3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3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3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3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3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3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3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3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3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4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4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4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4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4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4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4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4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4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4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5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5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5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5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5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5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5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5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5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6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6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6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6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6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6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6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6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6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6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7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7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7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7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7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7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7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7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7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7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8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8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8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8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8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8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8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8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8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8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9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9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9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9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9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9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9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9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59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59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0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0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0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0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0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0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0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0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0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0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1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1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1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1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1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1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1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1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1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1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2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2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2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2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2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2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2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362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362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2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3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3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3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3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3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3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3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3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3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3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4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4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4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4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4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4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4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4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4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4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5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5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5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5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5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5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5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5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5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6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6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6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6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6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6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6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6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6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6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7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7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7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7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7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7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7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7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7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7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8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8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8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8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8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8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8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8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8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8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9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9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9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9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9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9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9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9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69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69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0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0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0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0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0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0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0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0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0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0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1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1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1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1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1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1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1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1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1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1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2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2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2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2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2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2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2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2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2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2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3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3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3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3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3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3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3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3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3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3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4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4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4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4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4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4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4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4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4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4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5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5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5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5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5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5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5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5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5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6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6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6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6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6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6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6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6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6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6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7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7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7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7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7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7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7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7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7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7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8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8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8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8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8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8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8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8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8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8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9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9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9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9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9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9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9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9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79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79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0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0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0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0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0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0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0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0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0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1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1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1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1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1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1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1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1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1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1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2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2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2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2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2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2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2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2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2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2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3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3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3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3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3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3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3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3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3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3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4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4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4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4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4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4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4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4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4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4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5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5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5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5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5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5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5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5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5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5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6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6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6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6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6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6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6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6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6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6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7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7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7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7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7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7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7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7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7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7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8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8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8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8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8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8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8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8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8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8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9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9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9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9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9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9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9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9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89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89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0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0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0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0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0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0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0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0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0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1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1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1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1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1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1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1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1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1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1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2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2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2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2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2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2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2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2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2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2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3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3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3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3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3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3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3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3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3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3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4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4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4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4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4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4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4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4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4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4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5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5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5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5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5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5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5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5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5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5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6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6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6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6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6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6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6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6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6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6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7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7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7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7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7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7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7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7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7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7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8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8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8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8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8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8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8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8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8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8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9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9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9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9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9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9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9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9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399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399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0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0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0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0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0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0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0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0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0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1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1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1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1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1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1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1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1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1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1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2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2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2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2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2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2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2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2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2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2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3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3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3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3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3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3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3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3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3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3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4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4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4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4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4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4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4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4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4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4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5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5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5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5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5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5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5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5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5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6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6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6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6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6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6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6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6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6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6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7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7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7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7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7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7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7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7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7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7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8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8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8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8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8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8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8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8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8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8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9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9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9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9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9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9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9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9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09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09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0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0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0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0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0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0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0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0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0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0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1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1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1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1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1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1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1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1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1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1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2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2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2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2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2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2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2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2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2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2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3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3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3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3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3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3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3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13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13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68</xdr:row>
      <xdr:rowOff>0</xdr:rowOff>
    </xdr:from>
    <xdr:ext cx="95250" cy="300162"/>
    <xdr:sp macro="" textlink="">
      <xdr:nvSpPr>
        <xdr:cNvPr id="4139" name="Text Box 15"/>
        <xdr:cNvSpPr txBox="1">
          <a:spLocks noChangeArrowheads="1"/>
        </xdr:cNvSpPr>
      </xdr:nvSpPr>
      <xdr:spPr>
        <a:xfrm>
          <a:off x="324358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4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68</xdr:row>
      <xdr:rowOff>0</xdr:rowOff>
    </xdr:from>
    <xdr:ext cx="95250" cy="300162"/>
    <xdr:sp macro="" textlink="">
      <xdr:nvSpPr>
        <xdr:cNvPr id="4141" name="Text Box 15"/>
        <xdr:cNvSpPr txBox="1">
          <a:spLocks noChangeArrowheads="1"/>
        </xdr:cNvSpPr>
      </xdr:nvSpPr>
      <xdr:spPr>
        <a:xfrm>
          <a:off x="324358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4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4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4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4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46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47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48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49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5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51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5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5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5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5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56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57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58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59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6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61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6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6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6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6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66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67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68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69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7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71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7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7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7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7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76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177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78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79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8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81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8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18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84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85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86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87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88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89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0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1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2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3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4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5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6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7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8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199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0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1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2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3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4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5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6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7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8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09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10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11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12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13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4214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68</xdr:row>
      <xdr:rowOff>0</xdr:rowOff>
    </xdr:from>
    <xdr:to>
      <xdr:col>1</xdr:col>
      <xdr:colOff>1419225</xdr:colOff>
      <xdr:row>68</xdr:row>
      <xdr:rowOff>62865</xdr:rowOff>
    </xdr:to>
    <xdr:sp macro="" textlink="">
      <xdr:nvSpPr>
        <xdr:cNvPr id="4215" name="Text Box 15"/>
        <xdr:cNvSpPr txBox="1">
          <a:spLocks noChangeArrowheads="1"/>
        </xdr:cNvSpPr>
      </xdr:nvSpPr>
      <xdr:spPr>
        <a:xfrm>
          <a:off x="1882140" y="13367385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1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1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1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1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2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2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2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2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2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2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2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2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2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2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3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3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3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3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3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3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3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3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3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3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4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4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4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4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4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4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4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4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4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4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5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5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5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5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5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5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5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5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5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5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6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6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6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6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6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6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6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6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6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6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7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7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7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7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7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7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7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7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7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7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8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8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8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8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8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8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8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8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8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8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9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9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9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9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9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9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9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9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29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29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0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0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0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0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0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0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0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0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0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1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1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1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1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1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1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1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1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1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1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2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2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2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2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2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2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2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2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2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2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3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3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3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3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3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3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3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3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3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3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4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4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4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4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4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4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4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4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4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4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5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5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5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5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5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5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5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5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5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6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6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6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6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6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6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6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6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6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6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7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7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7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7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7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7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7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7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7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7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8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8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8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8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8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8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8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8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8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8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9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9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9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9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9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9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9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9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39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39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0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0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0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0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0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0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0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0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0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0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1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1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1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1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1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1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1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1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1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1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2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2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2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2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2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2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2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2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2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2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3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3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3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3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3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3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3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3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3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3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4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4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4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4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4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4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4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4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4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4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5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5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5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5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5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5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5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5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5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6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6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6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6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6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6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6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6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6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52400"/>
    <xdr:sp macro="" textlink="">
      <xdr:nvSpPr>
        <xdr:cNvPr id="446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</xdr:row>
      <xdr:rowOff>0</xdr:rowOff>
    </xdr:from>
    <xdr:ext cx="0" cy="114300"/>
    <xdr:sp macro="" textlink="">
      <xdr:nvSpPr>
        <xdr:cNvPr id="447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7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7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7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7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7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7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7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7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7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8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8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8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8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8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8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8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8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8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8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9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9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9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9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9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9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9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9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49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49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0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0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0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0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0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0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0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0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0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0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1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1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1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1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1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1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1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1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1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1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2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2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2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2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2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2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2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2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2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2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3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3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3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3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3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3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3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3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3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3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4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4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4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4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4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4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4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4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4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4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5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5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5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5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5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5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5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5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5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6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6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6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6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6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6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6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6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6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6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7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7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7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7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7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7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7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7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7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7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8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8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8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8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8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8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8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8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8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8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9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9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9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9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9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9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9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59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9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59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0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0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0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0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0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0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0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0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0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1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1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1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1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1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1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1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1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1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1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2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2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2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2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2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2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2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2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2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2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3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3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3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3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3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3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3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3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3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3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4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4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4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4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4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4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4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4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4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4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5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5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5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5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5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5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5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5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5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5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6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6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6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6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6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6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6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6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6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6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7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7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7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7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7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7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7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7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7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7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8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8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8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8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8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8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8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8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8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8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9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9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9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9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9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9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9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9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69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69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0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0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0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0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0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0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0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0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0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1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1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1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1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1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1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1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1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1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1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2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2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2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2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2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2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2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2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2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2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3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3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3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3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3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3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3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3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3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3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4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4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4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4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4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4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4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4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4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4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5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5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5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5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5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5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5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5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5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5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6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6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6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6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6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6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6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6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6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6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7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7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7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7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7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7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7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7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7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7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8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8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8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8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8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8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8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8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8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8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9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9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9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9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9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9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9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9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79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79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0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0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0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0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0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0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0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0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0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0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1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1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1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1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1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1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1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1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1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1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2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2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2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2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2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2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2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2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2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2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3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3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3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3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3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35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3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37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3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39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4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41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4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43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44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45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46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47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48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49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50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51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52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53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5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5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5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5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5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6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6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6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6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6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6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6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6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6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6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7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7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7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7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7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7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7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7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7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7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8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8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8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8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8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8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8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8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8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8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9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9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9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9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9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9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9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9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89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89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0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0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0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0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0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0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0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0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0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0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1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1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1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1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1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1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1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1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1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1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2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2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2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2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2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2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2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2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2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2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3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3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3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3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3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3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3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3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3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3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4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4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4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4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4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4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4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4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4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4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5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5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5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5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5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5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5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5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5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5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6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6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62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6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64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6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66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6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68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6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70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71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72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73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74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75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76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77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78" name="Text Box 32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152400</xdr:rowOff>
    </xdr:to>
    <xdr:sp macro="" textlink="">
      <xdr:nvSpPr>
        <xdr:cNvPr id="4979" name="Text Box 3"/>
        <xdr:cNvSpPr txBox="1">
          <a:spLocks noChangeArrowheads="1"/>
        </xdr:cNvSpPr>
      </xdr:nvSpPr>
      <xdr:spPr>
        <a:xfrm>
          <a:off x="2996565" y="8115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4</xdr:row>
      <xdr:rowOff>0</xdr:rowOff>
    </xdr:from>
    <xdr:to>
      <xdr:col>1</xdr:col>
      <xdr:colOff>2438400</xdr:colOff>
      <xdr:row>4</xdr:row>
      <xdr:rowOff>114300</xdr:rowOff>
    </xdr:to>
    <xdr:sp macro="" textlink="">
      <xdr:nvSpPr>
        <xdr:cNvPr id="4980" name="Text Box 63"/>
        <xdr:cNvSpPr txBox="1">
          <a:spLocks noChangeArrowheads="1"/>
        </xdr:cNvSpPr>
      </xdr:nvSpPr>
      <xdr:spPr>
        <a:xfrm>
          <a:off x="2996565" y="8115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68</xdr:row>
      <xdr:rowOff>0</xdr:rowOff>
    </xdr:from>
    <xdr:ext cx="95250" cy="300162"/>
    <xdr:sp macro="" textlink="">
      <xdr:nvSpPr>
        <xdr:cNvPr id="4981" name="Text Box 15"/>
        <xdr:cNvSpPr txBox="1">
          <a:spLocks noChangeArrowheads="1"/>
        </xdr:cNvSpPr>
      </xdr:nvSpPr>
      <xdr:spPr>
        <a:xfrm>
          <a:off x="324358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8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68</xdr:row>
      <xdr:rowOff>0</xdr:rowOff>
    </xdr:from>
    <xdr:ext cx="95250" cy="300162"/>
    <xdr:sp macro="" textlink="">
      <xdr:nvSpPr>
        <xdr:cNvPr id="4983" name="Text Box 15"/>
        <xdr:cNvSpPr txBox="1">
          <a:spLocks noChangeArrowheads="1"/>
        </xdr:cNvSpPr>
      </xdr:nvSpPr>
      <xdr:spPr>
        <a:xfrm>
          <a:off x="324358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8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8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986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987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88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89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99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991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9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9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99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99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96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4997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998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4999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0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01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0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0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0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0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06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07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08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09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1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11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1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1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1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1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16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17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18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1"/>
    <xdr:sp macro="" textlink="">
      <xdr:nvSpPr>
        <xdr:cNvPr id="5019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20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21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22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23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24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300162"/>
    <xdr:sp macro="" textlink="">
      <xdr:nvSpPr>
        <xdr:cNvPr id="5025" name="Text Box 15"/>
        <xdr:cNvSpPr txBox="1">
          <a:spLocks noChangeArrowheads="1"/>
        </xdr:cNvSpPr>
      </xdr:nvSpPr>
      <xdr:spPr>
        <a:xfrm>
          <a:off x="1844040" y="13367385"/>
          <a:ext cx="9525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26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27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28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29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0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1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2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3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4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5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6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7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8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39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0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1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2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3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4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5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6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7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8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49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50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51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52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53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54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55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68</xdr:row>
      <xdr:rowOff>114300</xdr:rowOff>
    </xdr:to>
    <xdr:sp macro="" textlink="">
      <xdr:nvSpPr>
        <xdr:cNvPr id="5056" name="Text Box 15"/>
        <xdr:cNvSpPr txBox="1">
          <a:spLocks noChangeArrowheads="1"/>
        </xdr:cNvSpPr>
      </xdr:nvSpPr>
      <xdr:spPr>
        <a:xfrm>
          <a:off x="1844040" y="1336738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68</xdr:row>
      <xdr:rowOff>0</xdr:rowOff>
    </xdr:from>
    <xdr:to>
      <xdr:col>1</xdr:col>
      <xdr:colOff>1419225</xdr:colOff>
      <xdr:row>68</xdr:row>
      <xdr:rowOff>62865</xdr:rowOff>
    </xdr:to>
    <xdr:sp macro="" textlink="">
      <xdr:nvSpPr>
        <xdr:cNvPr id="5057" name="Text Box 15"/>
        <xdr:cNvSpPr txBox="1">
          <a:spLocks noChangeArrowheads="1"/>
        </xdr:cNvSpPr>
      </xdr:nvSpPr>
      <xdr:spPr>
        <a:xfrm>
          <a:off x="1882140" y="13367385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280580</xdr:colOff>
      <xdr:row>0</xdr:row>
      <xdr:rowOff>81222</xdr:rowOff>
    </xdr:from>
    <xdr:to>
      <xdr:col>1</xdr:col>
      <xdr:colOff>354418</xdr:colOff>
      <xdr:row>3</xdr:row>
      <xdr:rowOff>59071</xdr:rowOff>
    </xdr:to>
    <xdr:pic>
      <xdr:nvPicPr>
        <xdr:cNvPr id="5058" name="Imagen 5057" descr="Resultado de imagen para inapa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7"/>
        <a:stretch>
          <a:fillRect/>
        </a:stretch>
      </xdr:blipFill>
      <xdr:spPr>
        <a:xfrm>
          <a:off x="280580" y="81222"/>
          <a:ext cx="620233" cy="4725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2685636</xdr:colOff>
      <xdr:row>133</xdr:row>
      <xdr:rowOff>0</xdr:rowOff>
    </xdr:from>
    <xdr:ext cx="95250" cy="294447"/>
    <xdr:sp macro="" textlink="">
      <xdr:nvSpPr>
        <xdr:cNvPr id="505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6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2685636</xdr:colOff>
      <xdr:row>133</xdr:row>
      <xdr:rowOff>0</xdr:rowOff>
    </xdr:from>
    <xdr:ext cx="95250" cy="294447"/>
    <xdr:sp macro="" textlink="">
      <xdr:nvSpPr>
        <xdr:cNvPr id="506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6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6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6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6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6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6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6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6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7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7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7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7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7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7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7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7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7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7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8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8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8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8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8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8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8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8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8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8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9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9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9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9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9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9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9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09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9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09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0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0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0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0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2685636</xdr:colOff>
      <xdr:row>133</xdr:row>
      <xdr:rowOff>0</xdr:rowOff>
    </xdr:from>
    <xdr:ext cx="95250" cy="294447"/>
    <xdr:sp macro="" textlink="">
      <xdr:nvSpPr>
        <xdr:cNvPr id="510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0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2685636</xdr:colOff>
      <xdr:row>133</xdr:row>
      <xdr:rowOff>0</xdr:rowOff>
    </xdr:from>
    <xdr:ext cx="95250" cy="294447"/>
    <xdr:sp macro="" textlink="">
      <xdr:nvSpPr>
        <xdr:cNvPr id="510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0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0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0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1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1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1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1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1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1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1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1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1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1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2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2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2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2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2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2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2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2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2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2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3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3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3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3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3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3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3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3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3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39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40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41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6"/>
    <xdr:sp macro="" textlink="">
      <xdr:nvSpPr>
        <xdr:cNvPr id="5142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43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44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45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46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47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133</xdr:row>
      <xdr:rowOff>0</xdr:rowOff>
    </xdr:from>
    <xdr:ext cx="95250" cy="294447"/>
    <xdr:sp macro="" textlink="">
      <xdr:nvSpPr>
        <xdr:cNvPr id="5148" name="Text Box 15"/>
        <xdr:cNvSpPr txBox="1">
          <a:spLocks noChangeArrowheads="1"/>
        </xdr:cNvSpPr>
      </xdr:nvSpPr>
      <xdr:spPr>
        <a:xfrm>
          <a:off x="558165" y="25970230"/>
          <a:ext cx="9525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5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51" name="Text Box 5150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5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5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5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5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6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6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6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6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6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7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7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7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7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7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7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8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8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8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8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8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8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8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8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8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8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9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9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9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9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9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9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9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9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19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19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0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0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0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0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0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0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0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0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0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0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1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1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1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1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1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1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1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1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1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1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2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2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2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2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2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2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2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2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2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2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3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3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3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3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3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3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3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3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3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3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4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4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4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4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4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4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4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4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4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5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5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5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5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5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5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6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6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6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6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6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7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7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7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7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7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7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7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8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8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8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8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8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8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8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8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8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8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9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9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9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9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9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9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9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9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2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29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0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0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0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0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0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1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1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1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1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1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2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2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2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2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2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3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3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3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3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3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3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3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3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3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4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4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4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4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4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4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4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4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4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4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5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5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5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5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5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5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5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5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5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5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6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6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6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6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6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6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6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6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6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6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7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7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7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7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7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7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7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7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7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7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8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8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8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8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8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8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8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8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8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8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9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9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9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9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9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9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9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9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3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39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4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40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4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40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0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0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0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1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1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1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1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1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2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2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2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2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2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3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3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3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3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3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3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3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3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3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4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4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4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4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4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4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4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4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4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4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5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5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5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5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5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5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5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5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5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5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6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6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6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6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6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6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6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6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6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6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7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7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7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7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7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7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7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7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7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7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8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8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8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8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8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8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8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8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8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8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9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9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9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9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9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9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9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9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4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49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0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0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0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0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0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1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1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1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1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1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2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2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2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2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2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3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3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3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3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3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3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3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3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3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4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4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4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4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4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4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4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4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4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5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5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5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5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5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5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6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6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6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6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6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7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7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7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7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7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7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8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8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8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8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8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8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8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8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8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8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9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9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9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9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9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9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9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9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59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59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0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0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0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0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0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0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0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0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0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0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1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1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1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1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1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1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1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1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1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1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2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2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2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2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2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2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2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2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2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2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3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3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3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3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3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3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3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3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3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3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4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4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4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4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4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4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4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4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4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5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5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5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5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5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5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6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6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6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6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6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7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7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7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7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7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7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8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8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8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8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8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8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8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8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8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8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9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9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9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9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9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9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9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9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69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69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0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0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0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0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0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0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0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0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0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0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1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1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1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1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1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1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1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1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1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1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2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2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2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2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2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2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2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2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2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2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3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3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3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3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3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3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3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3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3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3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4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4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4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4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4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4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4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4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4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5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5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5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5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5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5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6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6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6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6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6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7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7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7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7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7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7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8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8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8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8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8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8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8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8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8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8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9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9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9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9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9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9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9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9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7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79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0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0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0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0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0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1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1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1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1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1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2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2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2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2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2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3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3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3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3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3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3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3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3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3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4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4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4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4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4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4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4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4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4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4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5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5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5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5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5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5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5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5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5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5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6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6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6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6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6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6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6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6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6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6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7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7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7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7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7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7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7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7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7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7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8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8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8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8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8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8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8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8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8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8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9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9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9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9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9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9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9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9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8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89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9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90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9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90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9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90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9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90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9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90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9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91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59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591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1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1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1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2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2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2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2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2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3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3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3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3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3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3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3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3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3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4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4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4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4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4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4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4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4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4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4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5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5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5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5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5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5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5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5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5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5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6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6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6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6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6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6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6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6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6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6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7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7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7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7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7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7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7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7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7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7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8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8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8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8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8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8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8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8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8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8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9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9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9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9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9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9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9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9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59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599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0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0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0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0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0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1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1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1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1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1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2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2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2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2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2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3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3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3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3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3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3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3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3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3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4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4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4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4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4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4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4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4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4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5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5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5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5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5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5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6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6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6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6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6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7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7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7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7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7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7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8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8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8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8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8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8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8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8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8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8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9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9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9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9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9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9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9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9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09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09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0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0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0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0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0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0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0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0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0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0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1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1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1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1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1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1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1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1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1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1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2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2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2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2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2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2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2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2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2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2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3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3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3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3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3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3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3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3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3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3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4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4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4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4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4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4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4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4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4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5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5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5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5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5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5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6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6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6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6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52400"/>
    <xdr:sp macro="" textlink="">
      <xdr:nvSpPr>
        <xdr:cNvPr id="61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139</xdr:row>
      <xdr:rowOff>0</xdr:rowOff>
    </xdr:from>
    <xdr:ext cx="0" cy="114300"/>
    <xdr:sp macro="" textlink="">
      <xdr:nvSpPr>
        <xdr:cNvPr id="616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7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7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7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7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7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7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8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8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8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8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8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8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8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8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8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8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9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9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9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9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9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9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9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9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19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19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0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0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0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0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0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0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0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0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0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0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1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1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1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1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1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1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1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1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1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1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2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2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2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2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2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2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2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2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2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2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3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3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3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3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3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3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3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3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3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3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4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4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4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4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4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4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4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4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4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5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5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5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5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5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5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6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6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6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6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6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7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7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7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7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7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7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8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8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8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8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8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8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8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8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8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8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9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9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9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9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9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9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9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9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2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29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0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0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0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0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0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1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1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1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1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1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2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2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2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2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2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3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3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3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3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3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3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3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3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3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4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4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4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4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4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4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4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4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4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4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5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5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5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5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5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5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5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5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5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5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6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6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6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6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6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6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6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6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6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6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7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7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7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7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7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7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7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7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7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7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8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8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8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8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8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8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8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8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8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8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9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9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9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9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9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9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9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9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3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39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0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0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0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0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0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1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1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1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1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1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2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2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2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2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2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3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3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3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3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3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3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3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3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3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4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4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4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4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4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4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4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4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4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4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5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5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5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5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5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5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5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5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5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5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6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6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6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6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6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6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6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6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6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6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7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7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7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7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7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7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7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7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7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7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8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8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8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8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8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8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8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8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8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8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9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9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9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9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9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9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9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9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49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49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0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0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0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0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0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0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0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0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0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0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1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1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1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1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1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1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1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1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1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1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2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2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2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2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2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2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2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2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2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2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3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3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3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33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3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35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3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37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3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39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4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41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42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43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44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45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46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47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48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49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50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51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5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5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5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5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6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6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6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6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6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7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7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7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7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7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7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8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8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8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8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8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8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8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8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8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8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9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9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9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9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9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9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9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9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59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59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0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0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0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0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0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0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0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0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0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0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1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1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1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1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1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1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1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1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1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1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2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2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2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2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2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2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2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2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2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2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3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3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3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3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3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3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3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3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3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3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4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4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4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4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4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4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4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4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4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4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5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5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5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5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5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5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5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5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5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5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60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6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62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6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64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6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66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6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68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69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70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71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72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73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74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75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76" name="Text Box 32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152400</xdr:rowOff>
    </xdr:to>
    <xdr:sp macro="" textlink="">
      <xdr:nvSpPr>
        <xdr:cNvPr id="6677" name="Text Box 3"/>
        <xdr:cNvSpPr txBox="1">
          <a:spLocks noChangeArrowheads="1"/>
        </xdr:cNvSpPr>
      </xdr:nvSpPr>
      <xdr:spPr>
        <a:xfrm>
          <a:off x="2996565" y="2711323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139</xdr:row>
      <xdr:rowOff>0</xdr:rowOff>
    </xdr:from>
    <xdr:to>
      <xdr:col>1</xdr:col>
      <xdr:colOff>2438400</xdr:colOff>
      <xdr:row>139</xdr:row>
      <xdr:rowOff>114300</xdr:rowOff>
    </xdr:to>
    <xdr:sp macro="" textlink="">
      <xdr:nvSpPr>
        <xdr:cNvPr id="6678" name="Text Box 63"/>
        <xdr:cNvSpPr txBox="1">
          <a:spLocks noChangeArrowheads="1"/>
        </xdr:cNvSpPr>
      </xdr:nvSpPr>
      <xdr:spPr>
        <a:xfrm>
          <a:off x="2996565" y="2711323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66453</xdr:colOff>
      <xdr:row>281</xdr:row>
      <xdr:rowOff>7383</xdr:rowOff>
    </xdr:from>
    <xdr:to>
      <xdr:col>1</xdr:col>
      <xdr:colOff>2187931</xdr:colOff>
      <xdr:row>281</xdr:row>
      <xdr:rowOff>7384</xdr:rowOff>
    </xdr:to>
    <xdr:sp macro="" textlink="">
      <xdr:nvSpPr>
        <xdr:cNvPr id="6679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66453" y="54757674"/>
          <a:ext cx="2667873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1639186</xdr:colOff>
      <xdr:row>289</xdr:row>
      <xdr:rowOff>0</xdr:rowOff>
    </xdr:from>
    <xdr:to>
      <xdr:col>3</xdr:col>
      <xdr:colOff>533977</xdr:colOff>
      <xdr:row>289</xdr:row>
      <xdr:rowOff>1</xdr:rowOff>
    </xdr:to>
    <xdr:sp macro="" textlink="">
      <xdr:nvSpPr>
        <xdr:cNvPr id="6680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2185581" y="56049826"/>
          <a:ext cx="2667873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317500</xdr:colOff>
      <xdr:row>281</xdr:row>
      <xdr:rowOff>7383</xdr:rowOff>
    </xdr:from>
    <xdr:to>
      <xdr:col>5</xdr:col>
      <xdr:colOff>792407</xdr:colOff>
      <xdr:row>281</xdr:row>
      <xdr:rowOff>7384</xdr:rowOff>
    </xdr:to>
    <xdr:sp macro="" textlink="">
      <xdr:nvSpPr>
        <xdr:cNvPr id="6681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876453" y="54757674"/>
          <a:ext cx="2667873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3E71F2B\analisis%20el%20pino%20junumuc&#25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516E7B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webmail.codetel.net.do\Documents%20and%20Settings\Administrator\My%20Documents\PROYECTOS\LICITACION%20011-2006\PROPUESTA\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>
        <row r="201">
          <cell r="F201">
            <v>7792.2050656250012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caseta de plant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HORM__Y_MORTEROS_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0">
          <cell r="C10">
            <v>43335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>
        <row r="212">
          <cell r="H212">
            <v>2563.4295469815961</v>
          </cell>
        </row>
      </sheetData>
      <sheetData sheetId="26">
        <row r="212">
          <cell r="H212">
            <v>2563.4295469815961</v>
          </cell>
        </row>
      </sheetData>
      <sheetData sheetId="27">
        <row r="212">
          <cell r="H212">
            <v>2563.4295469815961</v>
          </cell>
        </row>
      </sheetData>
      <sheetData sheetId="28">
        <row r="212">
          <cell r="H212">
            <v>2563.4295469815961</v>
          </cell>
        </row>
      </sheetData>
      <sheetData sheetId="29"/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>
        <row r="212">
          <cell r="H212">
            <v>2563.4295469815961</v>
          </cell>
        </row>
      </sheetData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>
        <row r="212">
          <cell r="H212">
            <v>2563.4295469815961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0">
          <cell r="C10">
            <v>43335</v>
          </cell>
        </row>
      </sheetData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ECIOS"/>
      <sheetName val="analisi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>
        <row r="32">
          <cell r="J32">
            <v>120</v>
          </cell>
        </row>
      </sheetData>
      <sheetData sheetId="28">
        <row r="13">
          <cell r="O13">
            <v>50</v>
          </cell>
        </row>
      </sheetData>
      <sheetData sheetId="29"/>
      <sheetData sheetId="30"/>
      <sheetData sheetId="31"/>
      <sheetData sheetId="32"/>
      <sheetData sheetId="33">
        <row r="70">
          <cell r="D70">
            <v>3526.3227562500001</v>
          </cell>
        </row>
      </sheetData>
      <sheetData sheetId="34">
        <row r="6">
          <cell r="D6">
            <v>820.26717298649987</v>
          </cell>
        </row>
      </sheetData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>
        <row r="32">
          <cell r="J32">
            <v>120</v>
          </cell>
        </row>
      </sheetData>
      <sheetData sheetId="47">
        <row r="13">
          <cell r="O13">
            <v>50</v>
          </cell>
        </row>
      </sheetData>
      <sheetData sheetId="48"/>
      <sheetData sheetId="49"/>
      <sheetData sheetId="50"/>
      <sheetData sheetId="51"/>
      <sheetData sheetId="52">
        <row r="70">
          <cell r="D70">
            <v>3526.3227562500001</v>
          </cell>
        </row>
      </sheetData>
      <sheetData sheetId="53">
        <row r="6">
          <cell r="D6">
            <v>820.26717298649987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32">
          <cell r="J32">
            <v>120</v>
          </cell>
        </row>
      </sheetData>
      <sheetData sheetId="64">
        <row r="13">
          <cell r="O13">
            <v>50</v>
          </cell>
        </row>
      </sheetData>
      <sheetData sheetId="65"/>
      <sheetData sheetId="66"/>
      <sheetData sheetId="67"/>
      <sheetData sheetId="68"/>
      <sheetData sheetId="69">
        <row r="70">
          <cell r="D70">
            <v>3526.3227562500001</v>
          </cell>
        </row>
      </sheetData>
      <sheetData sheetId="70">
        <row r="6">
          <cell r="D6">
            <v>820.26717298649987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2">
          <cell r="J32">
            <v>120</v>
          </cell>
        </row>
      </sheetData>
      <sheetData sheetId="81">
        <row r="13">
          <cell r="O13">
            <v>50</v>
          </cell>
        </row>
      </sheetData>
      <sheetData sheetId="82"/>
      <sheetData sheetId="83"/>
      <sheetData sheetId="84"/>
      <sheetData sheetId="85"/>
      <sheetData sheetId="86">
        <row r="70">
          <cell r="D70">
            <v>3526.3227562500001</v>
          </cell>
        </row>
      </sheetData>
      <sheetData sheetId="87">
        <row r="6">
          <cell r="D6">
            <v>820.26717298649987</v>
          </cell>
        </row>
      </sheetData>
      <sheetData sheetId="88"/>
      <sheetData sheetId="8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201">
          <cell r="F201">
            <v>7792.2050656250012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201">
          <cell r="F201">
            <v>7792.2050656250012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201">
          <cell r="F201">
            <v>7792.2050656250012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  <sheetName val="CUBICACION 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>
        <row r="4">
          <cell r="A4" t="str">
            <v>Id.</v>
          </cell>
        </row>
      </sheetData>
      <sheetData sheetId="36"/>
      <sheetData sheetId="37"/>
      <sheetData sheetId="38">
        <row r="4">
          <cell r="A4" t="str">
            <v>Id.</v>
          </cell>
        </row>
      </sheetData>
      <sheetData sheetId="39"/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>
        <row r="5">
          <cell r="B5">
            <v>2</v>
          </cell>
        </row>
      </sheetData>
      <sheetData sheetId="45"/>
      <sheetData sheetId="46"/>
      <sheetData sheetId="47"/>
      <sheetData sheetId="48">
        <row r="4">
          <cell r="A4" t="str">
            <v>Id.</v>
          </cell>
        </row>
      </sheetData>
      <sheetData sheetId="49"/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>
        <row r="4">
          <cell r="A4" t="str">
            <v>Id.</v>
          </cell>
        </row>
      </sheetData>
      <sheetData sheetId="59"/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PRE Desvio Alcant.  Potable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Materiales"/>
      <sheetName val="Los Ángeles (Fase I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/>
      <sheetData sheetId="49" refreshError="1"/>
      <sheetData sheetId="50"/>
      <sheetData sheetId="51"/>
      <sheetData sheetId="52">
        <row r="7">
          <cell r="C7" t="str">
            <v>Cant.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7">
          <cell r="C7" t="str">
            <v>Cant.</v>
          </cell>
        </row>
      </sheetData>
      <sheetData sheetId="60"/>
      <sheetData sheetId="61"/>
      <sheetData sheetId="62"/>
      <sheetData sheetId="6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MOJornal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3"/>
  <sheetViews>
    <sheetView showGridLines="0" showZeros="0" tabSelected="1" topLeftCell="A257" zoomScale="129" zoomScaleNormal="129" workbookViewId="0">
      <selection activeCell="H294" sqref="H294"/>
    </sheetView>
  </sheetViews>
  <sheetFormatPr baseColWidth="10" defaultColWidth="11" defaultRowHeight="12.75"/>
  <cols>
    <col min="1" max="1" width="8.140625" style="3" customWidth="1"/>
    <col min="2" max="2" width="45.140625" customWidth="1"/>
    <col min="3" max="3" width="11.42578125" customWidth="1"/>
    <col min="4" max="4" width="9.5703125" customWidth="1"/>
    <col min="5" max="5" width="12" customWidth="1"/>
    <col min="6" max="6" width="15.140625" customWidth="1"/>
  </cols>
  <sheetData>
    <row r="1" spans="1:6" ht="13.9" customHeight="1">
      <c r="A1" s="332" t="s">
        <v>0</v>
      </c>
      <c r="B1" s="332"/>
      <c r="C1" s="332"/>
      <c r="D1" s="332"/>
      <c r="E1" s="332"/>
      <c r="F1" s="332"/>
    </row>
    <row r="2" spans="1:6" ht="13.15" customHeight="1">
      <c r="A2" s="332" t="s">
        <v>1</v>
      </c>
      <c r="B2" s="332"/>
      <c r="C2" s="332"/>
      <c r="D2" s="332"/>
      <c r="E2" s="332"/>
      <c r="F2" s="332"/>
    </row>
    <row r="3" spans="1:6">
      <c r="A3" s="333" t="s">
        <v>184</v>
      </c>
      <c r="B3" s="333"/>
      <c r="C3" s="333"/>
      <c r="D3" s="333"/>
      <c r="E3" s="333"/>
      <c r="F3" s="333"/>
    </row>
    <row r="4" spans="1:6" ht="10.5" customHeight="1">
      <c r="A4" s="5"/>
      <c r="B4" s="4"/>
      <c r="C4" s="4"/>
      <c r="D4" s="4"/>
      <c r="E4" s="4"/>
      <c r="F4" s="4"/>
    </row>
    <row r="5" spans="1:6">
      <c r="A5" s="334" t="s">
        <v>2</v>
      </c>
      <c r="B5" s="334"/>
      <c r="C5" s="334"/>
      <c r="D5" s="334"/>
      <c r="E5" s="334"/>
      <c r="F5" s="334"/>
    </row>
    <row r="6" spans="1:6">
      <c r="A6" s="334" t="s">
        <v>3</v>
      </c>
      <c r="B6" s="334"/>
      <c r="C6" s="334"/>
      <c r="D6" s="334"/>
      <c r="E6" s="334"/>
      <c r="F6" s="334"/>
    </row>
    <row r="7" spans="1:6">
      <c r="A7" s="334" t="s">
        <v>4</v>
      </c>
      <c r="B7" s="334"/>
      <c r="C7" s="323"/>
      <c r="D7" s="338" t="s">
        <v>5</v>
      </c>
      <c r="E7" s="338"/>
      <c r="F7" s="323"/>
    </row>
    <row r="8" spans="1:6">
      <c r="A8" s="7" t="s">
        <v>6</v>
      </c>
      <c r="B8" s="6"/>
      <c r="C8" s="7" t="s">
        <v>7</v>
      </c>
      <c r="D8" s="8" t="s">
        <v>187</v>
      </c>
      <c r="E8" s="324"/>
      <c r="F8" s="323"/>
    </row>
    <row r="9" spans="1:6">
      <c r="A9" s="7"/>
      <c r="B9" s="6"/>
      <c r="C9" s="7"/>
      <c r="D9" s="9"/>
      <c r="E9" s="10"/>
      <c r="F9" s="323"/>
    </row>
    <row r="10" spans="1:6">
      <c r="A10" s="325"/>
      <c r="B10" s="326" t="s">
        <v>8</v>
      </c>
      <c r="C10" s="327"/>
      <c r="D10" s="328"/>
      <c r="E10" s="329"/>
      <c r="F10" s="330"/>
    </row>
    <row r="11" spans="1:6">
      <c r="A11" s="297" t="s">
        <v>9</v>
      </c>
      <c r="B11" s="298" t="s">
        <v>10</v>
      </c>
      <c r="C11" s="299" t="s">
        <v>11</v>
      </c>
      <c r="D11" s="299" t="s">
        <v>12</v>
      </c>
      <c r="E11" s="299" t="s">
        <v>13</v>
      </c>
      <c r="F11" s="299" t="s">
        <v>14</v>
      </c>
    </row>
    <row r="12" spans="1:6">
      <c r="A12" s="14"/>
      <c r="B12" s="15"/>
      <c r="C12" s="16"/>
      <c r="D12" s="16"/>
      <c r="E12" s="16"/>
      <c r="F12" s="16"/>
    </row>
    <row r="13" spans="1:6" ht="24">
      <c r="A13" s="17" t="s">
        <v>15</v>
      </c>
      <c r="B13" s="18" t="s">
        <v>16</v>
      </c>
      <c r="C13" s="19"/>
      <c r="D13" s="20"/>
      <c r="E13" s="21"/>
      <c r="F13" s="22"/>
    </row>
    <row r="14" spans="1:6" ht="2.25" customHeight="1">
      <c r="A14" s="23"/>
      <c r="B14" s="18"/>
      <c r="C14" s="19"/>
      <c r="D14" s="20"/>
      <c r="E14" s="21"/>
      <c r="F14" s="22"/>
    </row>
    <row r="15" spans="1:6">
      <c r="A15" s="24">
        <v>1</v>
      </c>
      <c r="B15" s="25" t="s">
        <v>17</v>
      </c>
      <c r="C15" s="26">
        <v>5102</v>
      </c>
      <c r="D15" s="20" t="s">
        <v>18</v>
      </c>
      <c r="E15" s="26">
        <v>14.63</v>
      </c>
      <c r="F15" s="27">
        <f>ROUND(C15*E15,2)</f>
        <v>74642.259999999995</v>
      </c>
    </row>
    <row r="16" spans="1:6">
      <c r="A16" s="28"/>
      <c r="B16" s="29"/>
      <c r="C16" s="26"/>
      <c r="D16" s="20"/>
      <c r="E16" s="30"/>
      <c r="F16" s="27"/>
    </row>
    <row r="17" spans="1:6">
      <c r="A17" s="31">
        <v>2</v>
      </c>
      <c r="B17" s="32" t="s">
        <v>19</v>
      </c>
      <c r="C17" s="26"/>
      <c r="D17" s="20"/>
      <c r="E17" s="30"/>
      <c r="F17" s="27"/>
    </row>
    <row r="18" spans="1:6">
      <c r="A18" s="33">
        <v>2.1</v>
      </c>
      <c r="B18" s="34" t="s">
        <v>20</v>
      </c>
      <c r="C18" s="26">
        <v>3310.44</v>
      </c>
      <c r="D18" s="20" t="s">
        <v>21</v>
      </c>
      <c r="E18" s="26">
        <v>154.52000000000001</v>
      </c>
      <c r="F18" s="27">
        <f t="shared" ref="F18:F61" si="0">ROUND(C18*E18,2)</f>
        <v>511529.19</v>
      </c>
    </row>
    <row r="19" spans="1:6">
      <c r="A19" s="33">
        <v>2.2000000000000002</v>
      </c>
      <c r="B19" s="34" t="s">
        <v>22</v>
      </c>
      <c r="C19" s="26">
        <v>306.12</v>
      </c>
      <c r="D19" s="20" t="s">
        <v>21</v>
      </c>
      <c r="E19" s="26">
        <v>1110.3900000000001</v>
      </c>
      <c r="F19" s="27">
        <f t="shared" si="0"/>
        <v>339912.59</v>
      </c>
    </row>
    <row r="20" spans="1:6" ht="24">
      <c r="A20" s="35">
        <v>2.2999999999999998</v>
      </c>
      <c r="B20" s="34" t="s">
        <v>23</v>
      </c>
      <c r="C20" s="26">
        <v>2830.6</v>
      </c>
      <c r="D20" s="20" t="s">
        <v>21</v>
      </c>
      <c r="E20" s="26">
        <v>184.68</v>
      </c>
      <c r="F20" s="27">
        <f t="shared" si="0"/>
        <v>522755.21</v>
      </c>
    </row>
    <row r="21" spans="1:6">
      <c r="A21" s="35">
        <v>2.4</v>
      </c>
      <c r="B21" s="36" t="s">
        <v>24</v>
      </c>
      <c r="C21" s="26">
        <v>575.79999999999995</v>
      </c>
      <c r="D21" s="20" t="s">
        <v>21</v>
      </c>
      <c r="E21" s="26">
        <v>210</v>
      </c>
      <c r="F21" s="27">
        <f t="shared" si="0"/>
        <v>120918</v>
      </c>
    </row>
    <row r="22" spans="1:6">
      <c r="A22" s="33"/>
      <c r="B22" s="36"/>
      <c r="C22" s="26"/>
      <c r="D22" s="20"/>
      <c r="E22" s="37"/>
      <c r="F22" s="27"/>
    </row>
    <row r="23" spans="1:6">
      <c r="A23" s="31">
        <v>3</v>
      </c>
      <c r="B23" s="18" t="s">
        <v>25</v>
      </c>
      <c r="C23" s="26"/>
      <c r="D23" s="20"/>
      <c r="E23" s="37"/>
      <c r="F23" s="27"/>
    </row>
    <row r="24" spans="1:6" ht="24">
      <c r="A24" s="35">
        <v>3.1</v>
      </c>
      <c r="B24" s="25" t="s">
        <v>26</v>
      </c>
      <c r="C24" s="26">
        <v>4834.8</v>
      </c>
      <c r="D24" s="20" t="s">
        <v>18</v>
      </c>
      <c r="E24" s="26">
        <v>469.53</v>
      </c>
      <c r="F24" s="27">
        <f>ROUND(C24*E24,2)</f>
        <v>2270083.64</v>
      </c>
    </row>
    <row r="25" spans="1:6" ht="24">
      <c r="A25" s="35">
        <v>3.2</v>
      </c>
      <c r="B25" s="25" t="s">
        <v>27</v>
      </c>
      <c r="C25" s="26">
        <v>369.24</v>
      </c>
      <c r="D25" s="20" t="s">
        <v>18</v>
      </c>
      <c r="E25" s="26">
        <v>790.67</v>
      </c>
      <c r="F25" s="27">
        <f t="shared" si="0"/>
        <v>291946.99</v>
      </c>
    </row>
    <row r="26" spans="1:6">
      <c r="A26" s="38"/>
      <c r="B26" s="25"/>
      <c r="C26" s="26"/>
      <c r="D26" s="20"/>
      <c r="E26" s="37"/>
      <c r="F26" s="27"/>
    </row>
    <row r="27" spans="1:6">
      <c r="A27" s="31">
        <v>4</v>
      </c>
      <c r="B27" s="18" t="s">
        <v>28</v>
      </c>
      <c r="C27" s="26"/>
      <c r="D27" s="20"/>
      <c r="E27" s="37"/>
      <c r="F27" s="27"/>
    </row>
    <row r="28" spans="1:6" ht="24">
      <c r="A28" s="35">
        <v>4.0999999999999996</v>
      </c>
      <c r="B28" s="25" t="s">
        <v>29</v>
      </c>
      <c r="C28" s="26">
        <v>4834.8</v>
      </c>
      <c r="D28" s="20" t="s">
        <v>18</v>
      </c>
      <c r="E28" s="26">
        <v>27.98</v>
      </c>
      <c r="F28" s="27">
        <f t="shared" si="0"/>
        <v>135277.70000000001</v>
      </c>
    </row>
    <row r="29" spans="1:6" ht="24">
      <c r="A29" s="35">
        <v>4.2</v>
      </c>
      <c r="B29" s="25" t="s">
        <v>30</v>
      </c>
      <c r="C29" s="26">
        <v>369.24</v>
      </c>
      <c r="D29" s="20" t="s">
        <v>18</v>
      </c>
      <c r="E29" s="26">
        <v>32.270000000000003</v>
      </c>
      <c r="F29" s="27">
        <f t="shared" si="0"/>
        <v>11915.37</v>
      </c>
    </row>
    <row r="30" spans="1:6">
      <c r="A30" s="33"/>
      <c r="B30" s="25"/>
      <c r="C30" s="26"/>
      <c r="D30" s="20"/>
      <c r="E30" s="39"/>
      <c r="F30" s="27"/>
    </row>
    <row r="31" spans="1:6">
      <c r="A31" s="31">
        <v>5</v>
      </c>
      <c r="B31" s="18" t="s">
        <v>31</v>
      </c>
      <c r="C31" s="40"/>
      <c r="D31" s="41"/>
      <c r="E31" s="40"/>
      <c r="F31" s="27"/>
    </row>
    <row r="32" spans="1:6" ht="24">
      <c r="A32" s="35">
        <v>5.0999999999999996</v>
      </c>
      <c r="B32" s="25" t="s">
        <v>32</v>
      </c>
      <c r="C32" s="42">
        <v>4</v>
      </c>
      <c r="D32" s="41" t="s">
        <v>33</v>
      </c>
      <c r="E32" s="42">
        <v>2750.04</v>
      </c>
      <c r="F32" s="27">
        <f t="shared" si="0"/>
        <v>11000.16</v>
      </c>
    </row>
    <row r="33" spans="1:6" ht="24">
      <c r="A33" s="35">
        <v>5.2</v>
      </c>
      <c r="B33" s="25" t="s">
        <v>34</v>
      </c>
      <c r="C33" s="42">
        <v>3</v>
      </c>
      <c r="D33" s="41" t="s">
        <v>33</v>
      </c>
      <c r="E33" s="42">
        <v>1644.54</v>
      </c>
      <c r="F33" s="27">
        <f t="shared" si="0"/>
        <v>4933.62</v>
      </c>
    </row>
    <row r="34" spans="1:6" ht="24">
      <c r="A34" s="35">
        <v>5.3</v>
      </c>
      <c r="B34" s="25" t="s">
        <v>35</v>
      </c>
      <c r="C34" s="42">
        <v>13</v>
      </c>
      <c r="D34" s="41" t="s">
        <v>33</v>
      </c>
      <c r="E34" s="42">
        <v>1449.38</v>
      </c>
      <c r="F34" s="27">
        <f t="shared" si="0"/>
        <v>18841.939999999999</v>
      </c>
    </row>
    <row r="35" spans="1:6" ht="24">
      <c r="A35" s="35">
        <v>5.4</v>
      </c>
      <c r="B35" s="25" t="s">
        <v>35</v>
      </c>
      <c r="C35" s="42">
        <v>22</v>
      </c>
      <c r="D35" s="41" t="s">
        <v>33</v>
      </c>
      <c r="E35" s="42">
        <v>1449.38</v>
      </c>
      <c r="F35" s="27">
        <f t="shared" si="0"/>
        <v>31886.36</v>
      </c>
    </row>
    <row r="36" spans="1:6" ht="24">
      <c r="A36" s="35">
        <v>5.5</v>
      </c>
      <c r="B36" s="25" t="s">
        <v>36</v>
      </c>
      <c r="C36" s="42">
        <v>15</v>
      </c>
      <c r="D36" s="41" t="s">
        <v>33</v>
      </c>
      <c r="E36" s="42">
        <v>1514.74</v>
      </c>
      <c r="F36" s="27">
        <f t="shared" si="0"/>
        <v>22721.1</v>
      </c>
    </row>
    <row r="37" spans="1:6" ht="24">
      <c r="A37" s="35">
        <v>5.6</v>
      </c>
      <c r="B37" s="25" t="s">
        <v>37</v>
      </c>
      <c r="C37" s="42">
        <v>7</v>
      </c>
      <c r="D37" s="41" t="s">
        <v>33</v>
      </c>
      <c r="E37" s="42">
        <v>2054.4499999999998</v>
      </c>
      <c r="F37" s="27">
        <f t="shared" si="0"/>
        <v>14381.15</v>
      </c>
    </row>
    <row r="38" spans="1:6">
      <c r="A38" s="35">
        <v>5.7</v>
      </c>
      <c r="B38" s="25" t="s">
        <v>38</v>
      </c>
      <c r="C38" s="42">
        <v>9</v>
      </c>
      <c r="D38" s="41" t="s">
        <v>33</v>
      </c>
      <c r="E38" s="42">
        <v>1566.25</v>
      </c>
      <c r="F38" s="27">
        <f t="shared" si="0"/>
        <v>14096.25</v>
      </c>
    </row>
    <row r="39" spans="1:6">
      <c r="A39" s="35">
        <v>5.8</v>
      </c>
      <c r="B39" s="25" t="s">
        <v>39</v>
      </c>
      <c r="C39" s="42">
        <v>23</v>
      </c>
      <c r="D39" s="41" t="s">
        <v>33</v>
      </c>
      <c r="E39" s="42">
        <v>1384.48</v>
      </c>
      <c r="F39" s="27">
        <f t="shared" si="0"/>
        <v>31843.040000000001</v>
      </c>
    </row>
    <row r="40" spans="1:6">
      <c r="A40" s="35">
        <v>5.9</v>
      </c>
      <c r="B40" s="25" t="s">
        <v>40</v>
      </c>
      <c r="C40" s="42">
        <v>64</v>
      </c>
      <c r="D40" s="41" t="s">
        <v>33</v>
      </c>
      <c r="E40" s="42">
        <v>250</v>
      </c>
      <c r="F40" s="27">
        <f t="shared" si="0"/>
        <v>16000</v>
      </c>
    </row>
    <row r="41" spans="1:6">
      <c r="A41" s="43"/>
      <c r="B41" s="25"/>
      <c r="C41" s="40"/>
      <c r="D41" s="41"/>
      <c r="E41" s="40"/>
      <c r="F41" s="27"/>
    </row>
    <row r="42" spans="1:6">
      <c r="A42" s="44">
        <v>6</v>
      </c>
      <c r="B42" s="45" t="s">
        <v>41</v>
      </c>
      <c r="C42" s="46"/>
      <c r="D42" s="47"/>
      <c r="E42" s="48"/>
      <c r="F42" s="27"/>
    </row>
    <row r="43" spans="1:6">
      <c r="A43" s="49">
        <v>6.1</v>
      </c>
      <c r="B43" s="50" t="s">
        <v>42</v>
      </c>
      <c r="C43" s="51">
        <v>356</v>
      </c>
      <c r="D43" s="52" t="s">
        <v>33</v>
      </c>
      <c r="E43" s="48">
        <v>230.1</v>
      </c>
      <c r="F43" s="27">
        <f t="shared" si="0"/>
        <v>81915.600000000006</v>
      </c>
    </row>
    <row r="44" spans="1:6" ht="24">
      <c r="A44" s="49">
        <v>6.2</v>
      </c>
      <c r="B44" s="53" t="s">
        <v>43</v>
      </c>
      <c r="C44" s="54">
        <v>4272</v>
      </c>
      <c r="D44" s="55" t="s">
        <v>18</v>
      </c>
      <c r="E44" s="48">
        <v>32.1</v>
      </c>
      <c r="F44" s="27">
        <f t="shared" si="0"/>
        <v>137131.20000000001</v>
      </c>
    </row>
    <row r="45" spans="1:6">
      <c r="A45" s="49">
        <v>6.3</v>
      </c>
      <c r="B45" s="56" t="s">
        <v>44</v>
      </c>
      <c r="C45" s="51">
        <v>712</v>
      </c>
      <c r="D45" s="52" t="s">
        <v>33</v>
      </c>
      <c r="E45" s="48">
        <v>53.1</v>
      </c>
      <c r="F45" s="27">
        <f t="shared" si="0"/>
        <v>37807.199999999997</v>
      </c>
    </row>
    <row r="46" spans="1:6">
      <c r="A46" s="49">
        <v>6.4</v>
      </c>
      <c r="B46" s="50" t="s">
        <v>45</v>
      </c>
      <c r="C46" s="51">
        <v>712</v>
      </c>
      <c r="D46" s="52" t="s">
        <v>33</v>
      </c>
      <c r="E46" s="48">
        <v>26.5</v>
      </c>
      <c r="F46" s="27">
        <f t="shared" si="0"/>
        <v>18868</v>
      </c>
    </row>
    <row r="47" spans="1:6" s="2" customFormat="1">
      <c r="A47" s="57">
        <v>6.5</v>
      </c>
      <c r="B47" s="50" t="s">
        <v>46</v>
      </c>
      <c r="C47" s="58">
        <v>534</v>
      </c>
      <c r="D47" s="59" t="s">
        <v>18</v>
      </c>
      <c r="E47" s="48">
        <v>292.05</v>
      </c>
      <c r="F47" s="60">
        <f t="shared" si="0"/>
        <v>155954.70000000001</v>
      </c>
    </row>
    <row r="48" spans="1:6">
      <c r="A48" s="49">
        <v>6.6</v>
      </c>
      <c r="B48" s="50" t="s">
        <v>47</v>
      </c>
      <c r="C48" s="51">
        <v>356</v>
      </c>
      <c r="D48" s="52" t="s">
        <v>33</v>
      </c>
      <c r="E48" s="48">
        <v>35.4</v>
      </c>
      <c r="F48" s="27">
        <f t="shared" si="0"/>
        <v>12602.4</v>
      </c>
    </row>
    <row r="49" spans="1:6">
      <c r="A49" s="49">
        <v>6.7</v>
      </c>
      <c r="B49" s="50" t="s">
        <v>48</v>
      </c>
      <c r="C49" s="51">
        <v>356</v>
      </c>
      <c r="D49" s="52" t="s">
        <v>33</v>
      </c>
      <c r="E49" s="48">
        <v>28.32</v>
      </c>
      <c r="F49" s="27">
        <f t="shared" si="0"/>
        <v>10081.92</v>
      </c>
    </row>
    <row r="50" spans="1:6">
      <c r="A50" s="49">
        <v>6.8</v>
      </c>
      <c r="B50" s="50" t="s">
        <v>49</v>
      </c>
      <c r="C50" s="51">
        <v>356</v>
      </c>
      <c r="D50" s="52" t="s">
        <v>33</v>
      </c>
      <c r="E50" s="48">
        <v>286.36</v>
      </c>
      <c r="F50" s="27">
        <f t="shared" si="0"/>
        <v>101944.16</v>
      </c>
    </row>
    <row r="51" spans="1:6">
      <c r="A51" s="49">
        <v>6.9</v>
      </c>
      <c r="B51" s="50" t="s">
        <v>50</v>
      </c>
      <c r="C51" s="51">
        <v>356</v>
      </c>
      <c r="D51" s="52" t="s">
        <v>33</v>
      </c>
      <c r="E51" s="48">
        <v>380</v>
      </c>
      <c r="F51" s="27">
        <f t="shared" si="0"/>
        <v>135280</v>
      </c>
    </row>
    <row r="52" spans="1:6">
      <c r="A52" s="61">
        <v>6.1</v>
      </c>
      <c r="B52" s="62" t="s">
        <v>51</v>
      </c>
      <c r="C52" s="51">
        <v>356</v>
      </c>
      <c r="D52" s="63" t="s">
        <v>52</v>
      </c>
      <c r="E52" s="48">
        <v>12.89</v>
      </c>
      <c r="F52" s="27">
        <f t="shared" si="0"/>
        <v>4588.84</v>
      </c>
    </row>
    <row r="53" spans="1:6">
      <c r="A53" s="61">
        <v>6.11</v>
      </c>
      <c r="B53" s="50" t="s">
        <v>53</v>
      </c>
      <c r="C53" s="51">
        <v>356</v>
      </c>
      <c r="D53" s="52" t="s">
        <v>33</v>
      </c>
      <c r="E53" s="48">
        <v>200</v>
      </c>
      <c r="F53" s="27">
        <f t="shared" si="0"/>
        <v>71200</v>
      </c>
    </row>
    <row r="54" spans="1:6">
      <c r="A54" s="61">
        <v>6.12</v>
      </c>
      <c r="B54" s="50" t="s">
        <v>54</v>
      </c>
      <c r="C54" s="51">
        <v>704.88</v>
      </c>
      <c r="D54" s="52" t="s">
        <v>21</v>
      </c>
      <c r="E54" s="48">
        <v>409.39</v>
      </c>
      <c r="F54" s="27">
        <f t="shared" si="0"/>
        <v>288570.82</v>
      </c>
    </row>
    <row r="55" spans="1:6">
      <c r="A55" s="61">
        <v>6.13</v>
      </c>
      <c r="B55" s="50" t="s">
        <v>55</v>
      </c>
      <c r="C55" s="51">
        <v>356</v>
      </c>
      <c r="D55" s="52" t="s">
        <v>33</v>
      </c>
      <c r="E55" s="48">
        <v>250</v>
      </c>
      <c r="F55" s="27">
        <f t="shared" si="0"/>
        <v>89000</v>
      </c>
    </row>
    <row r="56" spans="1:6">
      <c r="A56" s="64"/>
      <c r="B56" s="65"/>
      <c r="C56" s="21"/>
      <c r="D56" s="20"/>
      <c r="E56" s="21"/>
      <c r="F56" s="27"/>
    </row>
    <row r="57" spans="1:6">
      <c r="A57" s="44">
        <v>7</v>
      </c>
      <c r="B57" s="66" t="s">
        <v>56</v>
      </c>
      <c r="C57" s="21"/>
      <c r="D57" s="20"/>
      <c r="E57" s="21"/>
      <c r="F57" s="27"/>
    </row>
    <row r="58" spans="1:6" ht="24">
      <c r="A58" s="67">
        <v>7.1</v>
      </c>
      <c r="B58" s="25" t="s">
        <v>29</v>
      </c>
      <c r="C58" s="26">
        <v>4740</v>
      </c>
      <c r="D58" s="20" t="s">
        <v>18</v>
      </c>
      <c r="E58" s="26">
        <v>7.68</v>
      </c>
      <c r="F58" s="27">
        <f t="shared" si="0"/>
        <v>36403.199999999997</v>
      </c>
    </row>
    <row r="59" spans="1:6" ht="24">
      <c r="A59" s="67">
        <v>7.2</v>
      </c>
      <c r="B59" s="25" t="s">
        <v>30</v>
      </c>
      <c r="C59" s="26">
        <v>362</v>
      </c>
      <c r="D59" s="20" t="s">
        <v>18</v>
      </c>
      <c r="E59" s="26">
        <v>10.050000000000001</v>
      </c>
      <c r="F59" s="27">
        <f t="shared" si="0"/>
        <v>3638.1</v>
      </c>
    </row>
    <row r="60" spans="1:6">
      <c r="A60" s="68"/>
      <c r="B60" s="69"/>
      <c r="C60" s="70"/>
      <c r="D60" s="71"/>
      <c r="E60" s="72"/>
      <c r="F60" s="27"/>
    </row>
    <row r="61" spans="1:6">
      <c r="A61" s="73">
        <v>8</v>
      </c>
      <c r="B61" s="25" t="s">
        <v>57</v>
      </c>
      <c r="C61" s="26">
        <v>5102</v>
      </c>
      <c r="D61" s="74" t="s">
        <v>18</v>
      </c>
      <c r="E61" s="26">
        <v>15</v>
      </c>
      <c r="F61" s="27">
        <f t="shared" si="0"/>
        <v>76530</v>
      </c>
    </row>
    <row r="62" spans="1:6">
      <c r="A62" s="75"/>
      <c r="B62" s="76" t="s">
        <v>58</v>
      </c>
      <c r="C62" s="77"/>
      <c r="D62" s="78"/>
      <c r="E62" s="79"/>
      <c r="F62" s="80">
        <f>SUM(F15:F61)</f>
        <v>5706200.7100000018</v>
      </c>
    </row>
    <row r="63" spans="1:6">
      <c r="A63" s="28"/>
      <c r="B63" s="65"/>
      <c r="C63" s="39"/>
      <c r="D63" s="39"/>
      <c r="E63" s="21"/>
      <c r="F63" s="81"/>
    </row>
    <row r="64" spans="1:6">
      <c r="A64" s="14" t="s">
        <v>59</v>
      </c>
      <c r="B64" s="18" t="s">
        <v>60</v>
      </c>
      <c r="C64" s="39"/>
      <c r="D64" s="82"/>
      <c r="E64" s="21"/>
      <c r="F64" s="83"/>
    </row>
    <row r="65" spans="1:6" ht="24">
      <c r="A65" s="84">
        <v>1</v>
      </c>
      <c r="B65" s="85" t="s">
        <v>61</v>
      </c>
      <c r="C65" s="37">
        <v>5</v>
      </c>
      <c r="D65" s="19" t="s">
        <v>62</v>
      </c>
      <c r="E65" s="26">
        <f>35500+2500</f>
        <v>38000</v>
      </c>
      <c r="F65" s="27">
        <f>ROUND(C65*E65,2)</f>
        <v>190000</v>
      </c>
    </row>
    <row r="66" spans="1:6">
      <c r="A66" s="86"/>
      <c r="B66" s="76" t="s">
        <v>63</v>
      </c>
      <c r="C66" s="87"/>
      <c r="D66" s="87"/>
      <c r="E66" s="87"/>
      <c r="F66" s="88">
        <f>SUM(F65:F65)</f>
        <v>190000</v>
      </c>
    </row>
    <row r="67" spans="1:6">
      <c r="A67" s="38"/>
      <c r="B67" s="89"/>
      <c r="C67" s="39"/>
      <c r="D67" s="39"/>
      <c r="E67" s="39"/>
      <c r="F67" s="90"/>
    </row>
    <row r="68" spans="1:6">
      <c r="A68" s="91"/>
      <c r="B68" s="92" t="s">
        <v>64</v>
      </c>
      <c r="C68" s="93"/>
      <c r="D68" s="94"/>
      <c r="E68" s="95"/>
      <c r="F68" s="96">
        <f>+F66+F62</f>
        <v>5896200.7100000018</v>
      </c>
    </row>
    <row r="69" spans="1:6">
      <c r="A69" s="97"/>
      <c r="B69" s="98"/>
      <c r="C69" s="98"/>
      <c r="D69" s="98"/>
      <c r="E69" s="98"/>
      <c r="F69" s="98"/>
    </row>
    <row r="70" spans="1:6">
      <c r="A70" s="339" t="s">
        <v>65</v>
      </c>
      <c r="B70" s="339"/>
      <c r="C70" s="339"/>
      <c r="D70" s="339"/>
      <c r="E70" s="339"/>
      <c r="F70" s="339"/>
    </row>
    <row r="71" spans="1:6" s="331" customFormat="1">
      <c r="A71" s="15"/>
      <c r="B71" s="15"/>
      <c r="C71" s="15"/>
      <c r="D71" s="15"/>
      <c r="E71" s="15"/>
      <c r="F71" s="15"/>
    </row>
    <row r="72" spans="1:6" ht="13.15" customHeight="1">
      <c r="A72" s="335" t="s">
        <v>66</v>
      </c>
      <c r="B72" s="335"/>
      <c r="C72" s="335"/>
      <c r="D72" s="99"/>
      <c r="E72" s="99"/>
      <c r="F72" s="99"/>
    </row>
    <row r="73" spans="1:6" ht="14.25" customHeight="1">
      <c r="A73" s="335" t="s">
        <v>67</v>
      </c>
      <c r="B73" s="335"/>
      <c r="C73" s="335"/>
      <c r="D73" s="100" t="s">
        <v>5</v>
      </c>
      <c r="E73" s="99"/>
      <c r="F73" s="98"/>
    </row>
    <row r="74" spans="1:6" ht="10.5" customHeight="1">
      <c r="A74" s="99"/>
      <c r="B74" s="99"/>
      <c r="C74" s="99"/>
      <c r="D74" s="100"/>
      <c r="E74" s="99"/>
      <c r="F74" s="98"/>
    </row>
    <row r="75" spans="1:6">
      <c r="A75" s="336" t="s">
        <v>68</v>
      </c>
      <c r="B75" s="336"/>
      <c r="C75" s="101"/>
      <c r="D75" s="101"/>
      <c r="E75" s="102"/>
      <c r="F75" s="101"/>
    </row>
    <row r="76" spans="1:6">
      <c r="A76" s="103" t="s">
        <v>9</v>
      </c>
      <c r="B76" s="104" t="s">
        <v>10</v>
      </c>
      <c r="C76" s="105" t="s">
        <v>69</v>
      </c>
      <c r="D76" s="105" t="s">
        <v>12</v>
      </c>
      <c r="E76" s="105" t="s">
        <v>13</v>
      </c>
      <c r="F76" s="106" t="s">
        <v>14</v>
      </c>
    </row>
    <row r="77" spans="1:6">
      <c r="A77" s="107"/>
      <c r="B77" s="108"/>
      <c r="C77" s="109"/>
      <c r="D77" s="109"/>
      <c r="E77" s="110"/>
      <c r="F77" s="111"/>
    </row>
    <row r="78" spans="1:6" ht="24">
      <c r="A78" s="112" t="s">
        <v>15</v>
      </c>
      <c r="B78" s="113" t="s">
        <v>70</v>
      </c>
      <c r="C78" s="110"/>
      <c r="D78" s="114"/>
      <c r="E78" s="110"/>
      <c r="F78" s="111"/>
    </row>
    <row r="79" spans="1:6">
      <c r="A79" s="115"/>
      <c r="B79" s="116"/>
      <c r="C79" s="110"/>
      <c r="D79" s="114"/>
      <c r="E79" s="110"/>
      <c r="F79" s="111"/>
    </row>
    <row r="80" spans="1:6">
      <c r="A80" s="117">
        <v>1</v>
      </c>
      <c r="B80" s="118" t="s">
        <v>17</v>
      </c>
      <c r="C80" s="119">
        <v>2046.09</v>
      </c>
      <c r="D80" s="120" t="s">
        <v>18</v>
      </c>
      <c r="E80" s="121">
        <v>38.595999999999997</v>
      </c>
      <c r="F80" s="122">
        <f>C80*E80</f>
        <v>78970.889639999994</v>
      </c>
    </row>
    <row r="81" spans="1:6">
      <c r="A81" s="107"/>
      <c r="B81" s="123"/>
      <c r="C81" s="124"/>
      <c r="D81" s="120"/>
      <c r="E81" s="125"/>
      <c r="F81" s="122"/>
    </row>
    <row r="82" spans="1:6">
      <c r="A82" s="126">
        <v>2</v>
      </c>
      <c r="B82" s="127" t="s">
        <v>19</v>
      </c>
      <c r="C82" s="124"/>
      <c r="D82" s="120"/>
      <c r="E82" s="125"/>
      <c r="F82" s="122"/>
    </row>
    <row r="83" spans="1:6" ht="14.25" customHeight="1">
      <c r="A83" s="107">
        <v>2.1</v>
      </c>
      <c r="B83" s="128" t="s">
        <v>20</v>
      </c>
      <c r="C83" s="124">
        <v>1324.1</v>
      </c>
      <c r="D83" s="120" t="s">
        <v>21</v>
      </c>
      <c r="E83" s="121">
        <v>255.69793103448299</v>
      </c>
      <c r="F83" s="129">
        <f>C83*E83</f>
        <v>338569.63048275892</v>
      </c>
    </row>
    <row r="84" spans="1:6" ht="14.25" customHeight="1">
      <c r="A84" s="107">
        <v>2.2000000000000002</v>
      </c>
      <c r="B84" s="128" t="s">
        <v>22</v>
      </c>
      <c r="C84" s="124">
        <v>122.77</v>
      </c>
      <c r="D84" s="120" t="s">
        <v>21</v>
      </c>
      <c r="E84" s="121">
        <v>1970.75</v>
      </c>
      <c r="F84" s="129">
        <f t="shared" ref="F84:F130" si="1">C84*E84</f>
        <v>241948.97749999998</v>
      </c>
    </row>
    <row r="85" spans="1:6" ht="24">
      <c r="A85" s="107">
        <v>2.2999999999999998</v>
      </c>
      <c r="B85" s="128" t="s">
        <v>23</v>
      </c>
      <c r="C85" s="119">
        <v>1900.54</v>
      </c>
      <c r="D85" s="120" t="s">
        <v>21</v>
      </c>
      <c r="E85" s="121">
        <v>268.59482142857098</v>
      </c>
      <c r="F85" s="129">
        <f t="shared" si="1"/>
        <v>510475.20191785629</v>
      </c>
    </row>
    <row r="86" spans="1:6" ht="25.5" customHeight="1">
      <c r="A86" s="107">
        <v>2.4</v>
      </c>
      <c r="B86" s="130" t="s">
        <v>71</v>
      </c>
      <c r="C86" s="124">
        <v>231.57</v>
      </c>
      <c r="D86" s="120" t="s">
        <v>21</v>
      </c>
      <c r="E86" s="121">
        <v>385.94606666666698</v>
      </c>
      <c r="F86" s="129">
        <f t="shared" si="1"/>
        <v>89373.530658000076</v>
      </c>
    </row>
    <row r="87" spans="1:6">
      <c r="A87" s="131"/>
      <c r="B87" s="132"/>
      <c r="C87" s="124"/>
      <c r="D87" s="133"/>
      <c r="E87" s="134"/>
      <c r="F87" s="135"/>
    </row>
    <row r="88" spans="1:6" ht="13.5" customHeight="1">
      <c r="A88" s="126">
        <v>3</v>
      </c>
      <c r="B88" s="116" t="s">
        <v>25</v>
      </c>
      <c r="C88" s="124"/>
      <c r="D88" s="133"/>
      <c r="E88" s="134"/>
      <c r="F88" s="135"/>
    </row>
    <row r="89" spans="1:6" ht="24.75" customHeight="1">
      <c r="A89" s="131">
        <v>3.1</v>
      </c>
      <c r="B89" s="136" t="s">
        <v>29</v>
      </c>
      <c r="C89" s="124">
        <v>0</v>
      </c>
      <c r="D89" s="133" t="s">
        <v>18</v>
      </c>
      <c r="E89" s="134">
        <v>154.52000000000001</v>
      </c>
      <c r="F89" s="135"/>
    </row>
    <row r="90" spans="1:6" ht="25.5" customHeight="1">
      <c r="A90" s="131">
        <v>3.2</v>
      </c>
      <c r="B90" s="136" t="s">
        <v>30</v>
      </c>
      <c r="C90" s="124">
        <v>0</v>
      </c>
      <c r="D90" s="133" t="s">
        <v>18</v>
      </c>
      <c r="E90" s="134">
        <v>1110.3900000000001</v>
      </c>
      <c r="F90" s="135"/>
    </row>
    <row r="91" spans="1:6" ht="12" customHeight="1">
      <c r="A91" s="126"/>
      <c r="B91" s="136"/>
      <c r="C91" s="124">
        <v>0</v>
      </c>
      <c r="D91" s="133"/>
      <c r="E91" s="134"/>
      <c r="F91" s="135"/>
    </row>
    <row r="92" spans="1:6" ht="15.75" customHeight="1">
      <c r="A92" s="126">
        <v>4</v>
      </c>
      <c r="B92" s="116" t="s">
        <v>28</v>
      </c>
      <c r="C92" s="124">
        <v>0</v>
      </c>
      <c r="D92" s="133"/>
      <c r="E92" s="134"/>
      <c r="F92" s="135"/>
    </row>
    <row r="93" spans="1:6" ht="24">
      <c r="A93" s="107">
        <v>4.0999999999999996</v>
      </c>
      <c r="B93" s="136" t="s">
        <v>29</v>
      </c>
      <c r="C93" s="119">
        <v>1778.89</v>
      </c>
      <c r="D93" s="120" t="s">
        <v>18</v>
      </c>
      <c r="E93" s="121">
        <v>46.963730569948197</v>
      </c>
      <c r="F93" s="129">
        <f t="shared" si="1"/>
        <v>83543.31067357515</v>
      </c>
    </row>
    <row r="94" spans="1:6" ht="24">
      <c r="A94" s="107">
        <v>4.2</v>
      </c>
      <c r="B94" s="136" t="s">
        <v>30</v>
      </c>
      <c r="C94" s="124">
        <v>369.24</v>
      </c>
      <c r="D94" s="120" t="s">
        <v>18</v>
      </c>
      <c r="E94" s="121">
        <v>58.7046632124352</v>
      </c>
      <c r="F94" s="129">
        <f t="shared" si="1"/>
        <v>21676.109844559574</v>
      </c>
    </row>
    <row r="95" spans="1:6">
      <c r="A95" s="107"/>
      <c r="B95" s="136"/>
      <c r="C95" s="124">
        <v>0</v>
      </c>
      <c r="D95" s="133"/>
      <c r="E95" s="134"/>
      <c r="F95" s="135"/>
    </row>
    <row r="96" spans="1:6">
      <c r="A96" s="137">
        <v>5</v>
      </c>
      <c r="B96" s="116" t="s">
        <v>31</v>
      </c>
      <c r="C96" s="124">
        <v>0</v>
      </c>
      <c r="D96" s="138"/>
      <c r="E96" s="139"/>
      <c r="F96" s="135"/>
    </row>
    <row r="97" spans="1:6" ht="25.5" customHeight="1">
      <c r="A97" s="140">
        <v>5.0999999999999996</v>
      </c>
      <c r="B97" s="136" t="s">
        <v>72</v>
      </c>
      <c r="C97" s="124">
        <v>4</v>
      </c>
      <c r="D97" s="138" t="s">
        <v>33</v>
      </c>
      <c r="E97" s="139">
        <v>4448.0200000000004</v>
      </c>
      <c r="F97" s="135">
        <f t="shared" si="1"/>
        <v>17792.080000000002</v>
      </c>
    </row>
    <row r="98" spans="1:6" ht="27" customHeight="1">
      <c r="A98" s="140">
        <v>5.2</v>
      </c>
      <c r="B98" s="136" t="s">
        <v>73</v>
      </c>
      <c r="C98" s="124">
        <v>3</v>
      </c>
      <c r="D98" s="138" t="s">
        <v>33</v>
      </c>
      <c r="E98" s="139">
        <v>2957.0687499999999</v>
      </c>
      <c r="F98" s="135">
        <f t="shared" si="1"/>
        <v>8871.2062499999993</v>
      </c>
    </row>
    <row r="99" spans="1:6" ht="27" customHeight="1">
      <c r="A99" s="140">
        <v>5.3</v>
      </c>
      <c r="B99" s="136" t="s">
        <v>35</v>
      </c>
      <c r="C99" s="124">
        <v>13</v>
      </c>
      <c r="D99" s="138" t="s">
        <v>33</v>
      </c>
      <c r="E99" s="139">
        <v>2367.49166666667</v>
      </c>
      <c r="F99" s="135">
        <f t="shared" si="1"/>
        <v>30777.39166666671</v>
      </c>
    </row>
    <row r="100" spans="1:6" ht="26.25" customHeight="1">
      <c r="A100" s="140">
        <v>5.4</v>
      </c>
      <c r="B100" s="136" t="s">
        <v>74</v>
      </c>
      <c r="C100" s="124">
        <v>22</v>
      </c>
      <c r="D100" s="138"/>
      <c r="E100" s="139">
        <v>2367.49166666667</v>
      </c>
      <c r="F100" s="135">
        <f t="shared" si="1"/>
        <v>52084.816666666738</v>
      </c>
    </row>
    <row r="101" spans="1:6" ht="25.5" customHeight="1">
      <c r="A101" s="140">
        <v>5.5</v>
      </c>
      <c r="B101" s="136" t="s">
        <v>36</v>
      </c>
      <c r="C101" s="124">
        <v>15</v>
      </c>
      <c r="D101" s="138"/>
      <c r="E101" s="139">
        <v>6388.9285714285697</v>
      </c>
      <c r="F101" s="135">
        <f t="shared" si="1"/>
        <v>95833.928571428551</v>
      </c>
    </row>
    <row r="102" spans="1:6" ht="24">
      <c r="A102" s="140">
        <v>5.6</v>
      </c>
      <c r="B102" s="136" t="s">
        <v>37</v>
      </c>
      <c r="C102" s="124">
        <v>7</v>
      </c>
      <c r="D102" s="138"/>
      <c r="E102" s="139">
        <v>6937.0833333333303</v>
      </c>
      <c r="F102" s="135">
        <f t="shared" si="1"/>
        <v>48559.583333333314</v>
      </c>
    </row>
    <row r="103" spans="1:6">
      <c r="A103" s="140">
        <v>5.7</v>
      </c>
      <c r="B103" s="136" t="s">
        <v>38</v>
      </c>
      <c r="C103" s="124">
        <v>9</v>
      </c>
      <c r="D103" s="138" t="s">
        <v>33</v>
      </c>
      <c r="E103" s="141">
        <v>4813.5</v>
      </c>
      <c r="F103" s="135">
        <f t="shared" si="1"/>
        <v>43321.5</v>
      </c>
    </row>
    <row r="104" spans="1:6">
      <c r="A104" s="140">
        <v>5.8</v>
      </c>
      <c r="B104" s="136" t="s">
        <v>39</v>
      </c>
      <c r="C104" s="124">
        <v>23</v>
      </c>
      <c r="D104" s="138"/>
      <c r="E104" s="141">
        <v>4470.2</v>
      </c>
      <c r="F104" s="135">
        <f t="shared" si="1"/>
        <v>102814.59999999999</v>
      </c>
    </row>
    <row r="105" spans="1:6">
      <c r="A105" s="140">
        <v>5.9</v>
      </c>
      <c r="B105" s="136" t="s">
        <v>75</v>
      </c>
      <c r="C105" s="124">
        <v>64</v>
      </c>
      <c r="D105" s="133" t="s">
        <v>33</v>
      </c>
      <c r="E105" s="134">
        <v>574.54964501999996</v>
      </c>
      <c r="F105" s="135">
        <f t="shared" si="1"/>
        <v>36771.177281279997</v>
      </c>
    </row>
    <row r="106" spans="1:6">
      <c r="A106" s="142"/>
      <c r="B106" s="136"/>
      <c r="C106" s="124">
        <v>0</v>
      </c>
      <c r="D106" s="133"/>
      <c r="E106" s="134"/>
      <c r="F106" s="135"/>
    </row>
    <row r="107" spans="1:6">
      <c r="A107" s="143">
        <v>6</v>
      </c>
      <c r="B107" s="144" t="s">
        <v>41</v>
      </c>
      <c r="C107" s="124">
        <v>0</v>
      </c>
      <c r="D107" s="145"/>
      <c r="E107" s="146"/>
      <c r="F107" s="135"/>
    </row>
    <row r="108" spans="1:6">
      <c r="A108" s="147">
        <v>6.1</v>
      </c>
      <c r="B108" s="148" t="s">
        <v>42</v>
      </c>
      <c r="C108" s="124">
        <v>161</v>
      </c>
      <c r="D108" s="149" t="s">
        <v>33</v>
      </c>
      <c r="E108" s="146">
        <v>292</v>
      </c>
      <c r="F108" s="135">
        <f t="shared" si="1"/>
        <v>47012</v>
      </c>
    </row>
    <row r="109" spans="1:6" ht="24">
      <c r="A109" s="147">
        <v>6.2</v>
      </c>
      <c r="B109" s="150" t="s">
        <v>43</v>
      </c>
      <c r="C109" s="119">
        <v>1932</v>
      </c>
      <c r="D109" s="151" t="s">
        <v>18</v>
      </c>
      <c r="E109" s="146">
        <v>55</v>
      </c>
      <c r="F109" s="135">
        <f t="shared" si="1"/>
        <v>106260</v>
      </c>
    </row>
    <row r="110" spans="1:6">
      <c r="A110" s="147">
        <v>6.3</v>
      </c>
      <c r="B110" s="152" t="s">
        <v>44</v>
      </c>
      <c r="C110" s="124">
        <v>397</v>
      </c>
      <c r="D110" s="149" t="s">
        <v>33</v>
      </c>
      <c r="E110" s="153">
        <v>85</v>
      </c>
      <c r="F110" s="135">
        <f t="shared" si="1"/>
        <v>33745</v>
      </c>
    </row>
    <row r="111" spans="1:6">
      <c r="A111" s="147">
        <v>6.4</v>
      </c>
      <c r="B111" s="148" t="s">
        <v>45</v>
      </c>
      <c r="C111" s="124">
        <v>472</v>
      </c>
      <c r="D111" s="149" t="s">
        <v>33</v>
      </c>
      <c r="E111" s="153">
        <v>67</v>
      </c>
      <c r="F111" s="135">
        <f t="shared" si="1"/>
        <v>31624</v>
      </c>
    </row>
    <row r="112" spans="1:6" s="2" customFormat="1">
      <c r="A112" s="147">
        <v>6.5</v>
      </c>
      <c r="B112" s="148" t="s">
        <v>46</v>
      </c>
      <c r="C112" s="97">
        <v>323.7</v>
      </c>
      <c r="D112" s="154" t="s">
        <v>18</v>
      </c>
      <c r="E112" s="155">
        <v>450</v>
      </c>
      <c r="F112" s="156">
        <f t="shared" si="1"/>
        <v>145665</v>
      </c>
    </row>
    <row r="113" spans="1:6">
      <c r="A113" s="147">
        <v>6.6</v>
      </c>
      <c r="B113" s="148" t="s">
        <v>47</v>
      </c>
      <c r="C113" s="124">
        <v>236</v>
      </c>
      <c r="D113" s="149" t="s">
        <v>33</v>
      </c>
      <c r="E113" s="153">
        <v>53</v>
      </c>
      <c r="F113" s="135">
        <f t="shared" si="1"/>
        <v>12508</v>
      </c>
    </row>
    <row r="114" spans="1:6">
      <c r="A114" s="147">
        <v>6.7</v>
      </c>
      <c r="B114" s="148" t="s">
        <v>48</v>
      </c>
      <c r="C114" s="124">
        <v>236</v>
      </c>
      <c r="D114" s="149" t="s">
        <v>33</v>
      </c>
      <c r="E114" s="153">
        <v>36</v>
      </c>
      <c r="F114" s="135">
        <f t="shared" si="1"/>
        <v>8496</v>
      </c>
    </row>
    <row r="115" spans="1:6">
      <c r="A115" s="147">
        <v>6.8</v>
      </c>
      <c r="B115" s="148" t="s">
        <v>49</v>
      </c>
      <c r="C115" s="124">
        <v>236</v>
      </c>
      <c r="D115" s="149" t="s">
        <v>33</v>
      </c>
      <c r="E115" s="153">
        <v>380</v>
      </c>
      <c r="F115" s="135">
        <f t="shared" si="1"/>
        <v>89680</v>
      </c>
    </row>
    <row r="116" spans="1:6">
      <c r="A116" s="147">
        <v>6.9</v>
      </c>
      <c r="B116" s="148" t="s">
        <v>50</v>
      </c>
      <c r="C116" s="124">
        <v>236</v>
      </c>
      <c r="D116" s="149" t="s">
        <v>33</v>
      </c>
      <c r="E116" s="153">
        <v>535</v>
      </c>
      <c r="F116" s="135">
        <f t="shared" si="1"/>
        <v>126260</v>
      </c>
    </row>
    <row r="117" spans="1:6">
      <c r="A117" s="157">
        <v>6.1</v>
      </c>
      <c r="B117" s="148" t="s">
        <v>51</v>
      </c>
      <c r="C117" s="124">
        <v>236</v>
      </c>
      <c r="D117" s="149" t="s">
        <v>52</v>
      </c>
      <c r="E117" s="153">
        <v>175</v>
      </c>
      <c r="F117" s="135">
        <f t="shared" si="1"/>
        <v>41300</v>
      </c>
    </row>
    <row r="118" spans="1:6">
      <c r="A118" s="157">
        <v>6.11</v>
      </c>
      <c r="B118" s="148" t="s">
        <v>76</v>
      </c>
      <c r="C118" s="124">
        <v>236</v>
      </c>
      <c r="D118" s="149" t="s">
        <v>33</v>
      </c>
      <c r="E118" s="153">
        <v>242</v>
      </c>
      <c r="F118" s="135">
        <f t="shared" si="1"/>
        <v>57112</v>
      </c>
    </row>
    <row r="119" spans="1:6">
      <c r="A119" s="157">
        <v>6.12</v>
      </c>
      <c r="B119" s="148" t="s">
        <v>77</v>
      </c>
      <c r="C119" s="124">
        <v>704.88</v>
      </c>
      <c r="D119" s="149" t="s">
        <v>21</v>
      </c>
      <c r="E119" s="153">
        <v>492</v>
      </c>
      <c r="F119" s="135">
        <f t="shared" si="1"/>
        <v>346800.96</v>
      </c>
    </row>
    <row r="120" spans="1:6" ht="14.25" customHeight="1">
      <c r="A120" s="157">
        <v>6.13</v>
      </c>
      <c r="B120" s="148" t="s">
        <v>78</v>
      </c>
      <c r="C120" s="124">
        <v>236</v>
      </c>
      <c r="D120" s="149" t="s">
        <v>33</v>
      </c>
      <c r="E120" s="153">
        <v>592.25</v>
      </c>
      <c r="F120" s="135">
        <f t="shared" si="1"/>
        <v>139771</v>
      </c>
    </row>
    <row r="121" spans="1:6" ht="14.25" customHeight="1">
      <c r="A121" s="147"/>
      <c r="B121" s="148"/>
      <c r="C121" s="124">
        <v>0</v>
      </c>
      <c r="D121" s="149"/>
      <c r="E121" s="153"/>
      <c r="F121" s="135"/>
    </row>
    <row r="122" spans="1:6">
      <c r="A122" s="143">
        <v>7</v>
      </c>
      <c r="B122" s="158" t="s">
        <v>79</v>
      </c>
      <c r="C122" s="124">
        <v>0</v>
      </c>
      <c r="D122" s="149"/>
      <c r="E122" s="153"/>
      <c r="F122" s="135"/>
    </row>
    <row r="123" spans="1:6" ht="24">
      <c r="A123" s="147">
        <v>7.1</v>
      </c>
      <c r="B123" s="152" t="s">
        <v>80</v>
      </c>
      <c r="C123" s="119">
        <v>4740</v>
      </c>
      <c r="D123" s="159" t="s">
        <v>18</v>
      </c>
      <c r="E123" s="160"/>
      <c r="F123" s="129"/>
    </row>
    <row r="124" spans="1:6" ht="24">
      <c r="A124" s="147">
        <v>7.2</v>
      </c>
      <c r="B124" s="152" t="s">
        <v>81</v>
      </c>
      <c r="C124" s="124">
        <v>362</v>
      </c>
      <c r="D124" s="159" t="s">
        <v>18</v>
      </c>
      <c r="E124" s="160">
        <v>85.186136071999996</v>
      </c>
      <c r="F124" s="129">
        <f t="shared" si="1"/>
        <v>30837.381258063997</v>
      </c>
    </row>
    <row r="125" spans="1:6">
      <c r="A125" s="147"/>
      <c r="B125" s="148"/>
      <c r="C125" s="124">
        <v>0</v>
      </c>
      <c r="D125" s="149"/>
      <c r="E125" s="153"/>
      <c r="F125" s="135"/>
    </row>
    <row r="126" spans="1:6">
      <c r="A126" s="161">
        <v>8</v>
      </c>
      <c r="B126" s="148" t="s">
        <v>82</v>
      </c>
      <c r="C126" s="119">
        <v>0</v>
      </c>
      <c r="D126" s="149" t="s">
        <v>18</v>
      </c>
      <c r="E126" s="153">
        <v>15</v>
      </c>
      <c r="F126" s="135"/>
    </row>
    <row r="127" spans="1:6" ht="15.75" customHeight="1">
      <c r="A127" s="162"/>
      <c r="B127" s="163" t="s">
        <v>58</v>
      </c>
      <c r="C127" s="164"/>
      <c r="D127" s="165"/>
      <c r="E127" s="166"/>
      <c r="F127" s="167">
        <f>SUM(F80:F126)</f>
        <v>3018455.2757441895</v>
      </c>
    </row>
    <row r="128" spans="1:6">
      <c r="A128" s="147"/>
      <c r="B128" s="148"/>
      <c r="C128" s="98"/>
      <c r="D128" s="149"/>
      <c r="E128" s="168"/>
      <c r="F128" s="169"/>
    </row>
    <row r="129" spans="1:6">
      <c r="A129" s="147" t="s">
        <v>59</v>
      </c>
      <c r="B129" s="148" t="s">
        <v>60</v>
      </c>
      <c r="C129" s="98"/>
      <c r="D129" s="149"/>
      <c r="E129" s="168"/>
      <c r="F129" s="169"/>
    </row>
    <row r="130" spans="1:6" ht="26.45" customHeight="1">
      <c r="A130" s="161">
        <v>1</v>
      </c>
      <c r="B130" s="170" t="s">
        <v>83</v>
      </c>
      <c r="C130" s="171">
        <v>3</v>
      </c>
      <c r="D130" s="159" t="s">
        <v>62</v>
      </c>
      <c r="E130" s="172">
        <v>10000</v>
      </c>
      <c r="F130" s="173">
        <f t="shared" si="1"/>
        <v>30000</v>
      </c>
    </row>
    <row r="131" spans="1:6">
      <c r="A131" s="162"/>
      <c r="B131" s="163" t="s">
        <v>84</v>
      </c>
      <c r="C131" s="174"/>
      <c r="D131" s="165"/>
      <c r="E131" s="166"/>
      <c r="F131" s="175">
        <f>F130</f>
        <v>30000</v>
      </c>
    </row>
    <row r="132" spans="1:6" ht="4.5" customHeight="1">
      <c r="A132" s="147"/>
      <c r="B132" s="148"/>
      <c r="C132" s="176"/>
      <c r="D132" s="149"/>
      <c r="E132" s="168"/>
      <c r="F132" s="177"/>
    </row>
    <row r="133" spans="1:6">
      <c r="A133" s="107"/>
      <c r="B133" s="178"/>
      <c r="C133" s="109"/>
      <c r="D133" s="109"/>
      <c r="E133" s="109"/>
      <c r="F133" s="179"/>
    </row>
    <row r="134" spans="1:6" ht="24">
      <c r="A134" s="180"/>
      <c r="B134" s="181" t="s">
        <v>85</v>
      </c>
      <c r="C134" s="182"/>
      <c r="D134" s="183"/>
      <c r="E134" s="184"/>
      <c r="F134" s="175">
        <f>F127+F131</f>
        <v>3048455.2757441895</v>
      </c>
    </row>
    <row r="135" spans="1:6">
      <c r="A135" s="185"/>
      <c r="B135" s="186"/>
      <c r="C135" s="187"/>
      <c r="D135" s="188"/>
      <c r="E135" s="189"/>
      <c r="F135" s="190"/>
    </row>
    <row r="136" spans="1:6" ht="25.5">
      <c r="A136" s="185"/>
      <c r="B136" s="191" t="s">
        <v>8</v>
      </c>
      <c r="C136" s="187"/>
      <c r="D136" s="188"/>
      <c r="E136" s="189"/>
      <c r="F136" s="190"/>
    </row>
    <row r="137" spans="1:6">
      <c r="A137" s="185"/>
      <c r="B137" s="186"/>
      <c r="C137" s="187"/>
      <c r="D137" s="188"/>
      <c r="E137" s="189"/>
      <c r="F137" s="190"/>
    </row>
    <row r="138" spans="1:6">
      <c r="A138" s="185"/>
      <c r="B138" s="192" t="s">
        <v>86</v>
      </c>
      <c r="C138" s="187"/>
      <c r="D138" s="188"/>
      <c r="E138" s="189"/>
      <c r="F138" s="190"/>
    </row>
    <row r="139" spans="1:6">
      <c r="A139" s="185"/>
      <c r="B139" s="192"/>
      <c r="C139" s="187"/>
      <c r="D139" s="188"/>
      <c r="E139" s="189"/>
      <c r="F139" s="190"/>
    </row>
    <row r="140" spans="1:6" ht="24">
      <c r="A140" s="112" t="s">
        <v>15</v>
      </c>
      <c r="B140" s="113" t="s">
        <v>70</v>
      </c>
      <c r="C140" s="110"/>
      <c r="D140" s="114"/>
      <c r="E140" s="110"/>
      <c r="F140" s="111"/>
    </row>
    <row r="141" spans="1:6">
      <c r="A141" s="193"/>
      <c r="B141" s="194"/>
      <c r="C141" s="195"/>
      <c r="D141" s="196"/>
      <c r="E141" s="195"/>
      <c r="F141" s="197"/>
    </row>
    <row r="142" spans="1:6">
      <c r="A142" s="198">
        <v>1</v>
      </c>
      <c r="B142" s="199" t="s">
        <v>17</v>
      </c>
      <c r="C142" s="200">
        <v>664.43</v>
      </c>
      <c r="D142" s="201" t="s">
        <v>18</v>
      </c>
      <c r="E142" s="202">
        <v>38.595999999999997</v>
      </c>
      <c r="F142" s="202">
        <f>C142*E142</f>
        <v>25644.340279999997</v>
      </c>
    </row>
    <row r="143" spans="1:6">
      <c r="A143" s="203"/>
      <c r="B143" s="204"/>
      <c r="C143" s="205"/>
      <c r="D143" s="201"/>
      <c r="E143" s="202"/>
      <c r="F143" s="202"/>
    </row>
    <row r="144" spans="1:6">
      <c r="A144" s="206">
        <v>2</v>
      </c>
      <c r="B144" s="207" t="s">
        <v>19</v>
      </c>
      <c r="C144" s="205"/>
      <c r="D144" s="201"/>
      <c r="E144" s="202"/>
      <c r="F144" s="202"/>
    </row>
    <row r="145" spans="1:6">
      <c r="A145" s="203">
        <v>2.1</v>
      </c>
      <c r="B145" s="208" t="s">
        <v>20</v>
      </c>
      <c r="C145" s="205">
        <v>494.06</v>
      </c>
      <c r="D145" s="201" t="s">
        <v>21</v>
      </c>
      <c r="E145" s="202">
        <v>255.69793103448299</v>
      </c>
      <c r="F145" s="202">
        <f t="shared" ref="F145:F177" si="2">C145*E145</f>
        <v>126330.11980689666</v>
      </c>
    </row>
    <row r="146" spans="1:6">
      <c r="A146" s="203">
        <v>2.2000000000000002</v>
      </c>
      <c r="B146" s="208" t="s">
        <v>22</v>
      </c>
      <c r="C146" s="205">
        <v>44.91</v>
      </c>
      <c r="D146" s="201" t="s">
        <v>21</v>
      </c>
      <c r="E146" s="202">
        <v>1970.75</v>
      </c>
      <c r="F146" s="202">
        <f>C146*E146</f>
        <v>88506.382499999992</v>
      </c>
    </row>
    <row r="147" spans="1:6" ht="25.5">
      <c r="A147" s="203">
        <v>2.2999999999999998</v>
      </c>
      <c r="B147" s="208" t="s">
        <v>23</v>
      </c>
      <c r="C147" s="200">
        <v>421.44</v>
      </c>
      <c r="D147" s="201" t="s">
        <v>21</v>
      </c>
      <c r="E147" s="202">
        <v>268.59482142857098</v>
      </c>
      <c r="F147" s="202">
        <f t="shared" si="2"/>
        <v>113196.60154285695</v>
      </c>
    </row>
    <row r="148" spans="1:6" ht="25.5">
      <c r="A148" s="203">
        <v>2.4</v>
      </c>
      <c r="B148" s="209" t="s">
        <v>71</v>
      </c>
      <c r="C148" s="205">
        <v>87.14</v>
      </c>
      <c r="D148" s="201" t="s">
        <v>21</v>
      </c>
      <c r="E148" s="202">
        <v>385.94606666666698</v>
      </c>
      <c r="F148" s="202">
        <f t="shared" si="2"/>
        <v>33631.340249333363</v>
      </c>
    </row>
    <row r="149" spans="1:6">
      <c r="A149" s="210"/>
      <c r="B149" s="209"/>
      <c r="C149" s="205"/>
      <c r="D149" s="201"/>
      <c r="E149" s="202"/>
      <c r="F149" s="202"/>
    </row>
    <row r="150" spans="1:6">
      <c r="A150" s="206">
        <v>3</v>
      </c>
      <c r="B150" s="194" t="s">
        <v>25</v>
      </c>
      <c r="C150" s="205"/>
      <c r="D150" s="201"/>
      <c r="E150" s="202"/>
      <c r="F150" s="202"/>
    </row>
    <row r="151" spans="1:6" ht="25.5">
      <c r="A151" s="210">
        <v>3.1</v>
      </c>
      <c r="B151" s="199" t="s">
        <v>29</v>
      </c>
      <c r="C151" s="205">
        <v>325.55</v>
      </c>
      <c r="D151" s="201" t="s">
        <v>18</v>
      </c>
      <c r="E151" s="202">
        <f>+E24</f>
        <v>469.53</v>
      </c>
      <c r="F151" s="202">
        <f t="shared" si="2"/>
        <v>152855.4915</v>
      </c>
    </row>
    <row r="152" spans="1:6" ht="25.5">
      <c r="A152" s="210">
        <v>3.2</v>
      </c>
      <c r="B152" s="199" t="s">
        <v>30</v>
      </c>
      <c r="C152" s="205">
        <v>352.17</v>
      </c>
      <c r="D152" s="201" t="s">
        <v>18</v>
      </c>
      <c r="E152" s="202">
        <f>+E25</f>
        <v>790.67</v>
      </c>
      <c r="F152" s="202">
        <f t="shared" si="2"/>
        <v>278450.25390000001</v>
      </c>
    </row>
    <row r="153" spans="1:6">
      <c r="A153" s="206"/>
      <c r="B153" s="199"/>
      <c r="C153" s="205">
        <v>0</v>
      </c>
      <c r="D153" s="201"/>
      <c r="E153" s="202"/>
      <c r="F153" s="202"/>
    </row>
    <row r="154" spans="1:6">
      <c r="A154" s="206">
        <v>4</v>
      </c>
      <c r="B154" s="194" t="s">
        <v>28</v>
      </c>
      <c r="C154" s="205">
        <v>0</v>
      </c>
      <c r="D154" s="201"/>
      <c r="E154" s="202"/>
      <c r="F154" s="202"/>
    </row>
    <row r="155" spans="1:6" ht="25.5">
      <c r="A155" s="203">
        <v>4.0999999999999996</v>
      </c>
      <c r="B155" s="199" t="s">
        <v>29</v>
      </c>
      <c r="C155" s="200">
        <v>319.17</v>
      </c>
      <c r="D155" s="201" t="s">
        <v>18</v>
      </c>
      <c r="E155" s="202">
        <v>46.963730569948197</v>
      </c>
      <c r="F155" s="202">
        <f t="shared" si="2"/>
        <v>14989.413886010367</v>
      </c>
    </row>
    <row r="156" spans="1:6" ht="25.5">
      <c r="A156" s="203">
        <v>4.2</v>
      </c>
      <c r="B156" s="199" t="s">
        <v>30</v>
      </c>
      <c r="C156" s="211">
        <v>345.26</v>
      </c>
      <c r="D156" s="201" t="s">
        <v>18</v>
      </c>
      <c r="E156" s="202">
        <v>58.7046632124352</v>
      </c>
      <c r="F156" s="202">
        <f t="shared" si="2"/>
        <v>20268.372020725375</v>
      </c>
    </row>
    <row r="157" spans="1:6">
      <c r="A157" s="107"/>
      <c r="B157" s="136"/>
      <c r="C157" s="212">
        <v>0</v>
      </c>
      <c r="D157" s="133"/>
      <c r="E157" s="134"/>
      <c r="F157" s="202"/>
    </row>
    <row r="158" spans="1:6">
      <c r="A158" s="143">
        <v>6</v>
      </c>
      <c r="B158" s="144" t="s">
        <v>176</v>
      </c>
      <c r="C158" s="213">
        <v>0</v>
      </c>
      <c r="D158" s="145"/>
      <c r="E158" s="214"/>
      <c r="F158" s="202"/>
    </row>
    <row r="159" spans="1:6">
      <c r="A159" s="147">
        <v>6.1</v>
      </c>
      <c r="B159" s="148" t="s">
        <v>42</v>
      </c>
      <c r="C159" s="215">
        <v>216</v>
      </c>
      <c r="D159" s="149" t="s">
        <v>33</v>
      </c>
      <c r="E159" s="214">
        <v>292</v>
      </c>
      <c r="F159" s="202">
        <f t="shared" si="2"/>
        <v>63072</v>
      </c>
    </row>
    <row r="160" spans="1:6" ht="24">
      <c r="A160" s="147">
        <v>6.2</v>
      </c>
      <c r="B160" s="150" t="s">
        <v>43</v>
      </c>
      <c r="C160" s="215">
        <v>2592</v>
      </c>
      <c r="D160" s="151" t="s">
        <v>18</v>
      </c>
      <c r="E160" s="214">
        <v>55</v>
      </c>
      <c r="F160" s="202">
        <f t="shared" si="2"/>
        <v>142560</v>
      </c>
    </row>
    <row r="161" spans="1:6">
      <c r="A161" s="147">
        <v>6.3</v>
      </c>
      <c r="B161" s="152" t="s">
        <v>44</v>
      </c>
      <c r="C161" s="215">
        <v>216</v>
      </c>
      <c r="D161" s="149" t="s">
        <v>33</v>
      </c>
      <c r="E161" s="214">
        <v>85</v>
      </c>
      <c r="F161" s="202">
        <f t="shared" si="2"/>
        <v>18360</v>
      </c>
    </row>
    <row r="162" spans="1:6">
      <c r="A162" s="147">
        <v>6.4</v>
      </c>
      <c r="B162" s="148" t="s">
        <v>45</v>
      </c>
      <c r="C162" s="215">
        <v>216</v>
      </c>
      <c r="D162" s="149" t="s">
        <v>33</v>
      </c>
      <c r="E162" s="214">
        <v>67</v>
      </c>
      <c r="F162" s="202">
        <f t="shared" si="2"/>
        <v>14472</v>
      </c>
    </row>
    <row r="163" spans="1:6" s="2" customFormat="1">
      <c r="A163" s="147">
        <v>6.5</v>
      </c>
      <c r="B163" s="148" t="s">
        <v>46</v>
      </c>
      <c r="C163" s="216">
        <v>216</v>
      </c>
      <c r="D163" s="154" t="s">
        <v>18</v>
      </c>
      <c r="E163" s="217">
        <v>450</v>
      </c>
      <c r="F163" s="202">
        <f t="shared" si="2"/>
        <v>97200</v>
      </c>
    </row>
    <row r="164" spans="1:6">
      <c r="A164" s="147">
        <v>6.6</v>
      </c>
      <c r="B164" s="148" t="s">
        <v>47</v>
      </c>
      <c r="C164" s="215">
        <v>216</v>
      </c>
      <c r="D164" s="149" t="s">
        <v>33</v>
      </c>
      <c r="E164" s="214">
        <v>53</v>
      </c>
      <c r="F164" s="202">
        <f t="shared" si="2"/>
        <v>11448</v>
      </c>
    </row>
    <row r="165" spans="1:6">
      <c r="A165" s="147">
        <v>6.7</v>
      </c>
      <c r="B165" s="148" t="s">
        <v>48</v>
      </c>
      <c r="C165" s="215">
        <v>216</v>
      </c>
      <c r="D165" s="149" t="s">
        <v>33</v>
      </c>
      <c r="E165" s="214">
        <v>36</v>
      </c>
      <c r="F165" s="202">
        <f t="shared" si="2"/>
        <v>7776</v>
      </c>
    </row>
    <row r="166" spans="1:6">
      <c r="A166" s="147">
        <v>6.8</v>
      </c>
      <c r="B166" s="148" t="s">
        <v>49</v>
      </c>
      <c r="C166" s="215">
        <v>216</v>
      </c>
      <c r="D166" s="149" t="s">
        <v>33</v>
      </c>
      <c r="E166" s="214">
        <v>380</v>
      </c>
      <c r="F166" s="202">
        <f t="shared" si="2"/>
        <v>82080</v>
      </c>
    </row>
    <row r="167" spans="1:6">
      <c r="A167" s="147">
        <v>6.9</v>
      </c>
      <c r="B167" s="148" t="s">
        <v>50</v>
      </c>
      <c r="C167" s="215">
        <v>216</v>
      </c>
      <c r="D167" s="149" t="s">
        <v>33</v>
      </c>
      <c r="E167" s="214">
        <v>535</v>
      </c>
      <c r="F167" s="202">
        <f t="shared" si="2"/>
        <v>115560</v>
      </c>
    </row>
    <row r="168" spans="1:6">
      <c r="A168" s="157">
        <v>6.1</v>
      </c>
      <c r="B168" s="148" t="s">
        <v>51</v>
      </c>
      <c r="C168" s="215">
        <v>230</v>
      </c>
      <c r="D168" s="149" t="s">
        <v>52</v>
      </c>
      <c r="E168" s="214">
        <v>175</v>
      </c>
      <c r="F168" s="202">
        <f t="shared" si="2"/>
        <v>40250</v>
      </c>
    </row>
    <row r="169" spans="1:6">
      <c r="A169" s="157">
        <v>6.11</v>
      </c>
      <c r="B169" s="148" t="s">
        <v>76</v>
      </c>
      <c r="C169" s="215">
        <v>159</v>
      </c>
      <c r="D169" s="149" t="s">
        <v>33</v>
      </c>
      <c r="E169" s="214">
        <v>242</v>
      </c>
      <c r="F169" s="202">
        <f t="shared" si="2"/>
        <v>38478</v>
      </c>
    </row>
    <row r="170" spans="1:6">
      <c r="A170" s="157">
        <v>6.12</v>
      </c>
      <c r="B170" s="148" t="s">
        <v>77</v>
      </c>
      <c r="C170" s="215">
        <v>427.68</v>
      </c>
      <c r="D170" s="149" t="s">
        <v>21</v>
      </c>
      <c r="E170" s="214">
        <v>492</v>
      </c>
      <c r="F170" s="202">
        <f t="shared" si="2"/>
        <v>210418.56</v>
      </c>
    </row>
    <row r="171" spans="1:6">
      <c r="A171" s="157">
        <v>6.13</v>
      </c>
      <c r="B171" s="148" t="s">
        <v>78</v>
      </c>
      <c r="C171" s="215">
        <v>216</v>
      </c>
      <c r="D171" s="149" t="s">
        <v>33</v>
      </c>
      <c r="E171" s="214">
        <v>592.25</v>
      </c>
      <c r="F171" s="202">
        <f t="shared" si="2"/>
        <v>127926</v>
      </c>
    </row>
    <row r="172" spans="1:6">
      <c r="A172" s="147"/>
      <c r="B172" s="148"/>
      <c r="C172" s="218">
        <v>0</v>
      </c>
      <c r="D172" s="149"/>
      <c r="E172" s="153"/>
      <c r="F172" s="202"/>
    </row>
    <row r="173" spans="1:6">
      <c r="A173" s="143">
        <v>7</v>
      </c>
      <c r="B173" s="158" t="s">
        <v>79</v>
      </c>
      <c r="C173" s="218">
        <v>0</v>
      </c>
      <c r="D173" s="149"/>
      <c r="E173" s="153"/>
      <c r="F173" s="202"/>
    </row>
    <row r="174" spans="1:6" ht="24">
      <c r="A174" s="147">
        <v>7.1</v>
      </c>
      <c r="B174" s="152" t="s">
        <v>80</v>
      </c>
      <c r="C174" s="219">
        <v>325.55340000000001</v>
      </c>
      <c r="D174" s="159" t="s">
        <v>18</v>
      </c>
      <c r="E174" s="220">
        <v>50.33</v>
      </c>
      <c r="F174" s="202">
        <f t="shared" si="2"/>
        <v>16385.102621999999</v>
      </c>
    </row>
    <row r="175" spans="1:6" ht="24">
      <c r="A175" s="147">
        <v>7.2</v>
      </c>
      <c r="B175" s="152" t="s">
        <v>81</v>
      </c>
      <c r="C175" s="219">
        <f>+C152</f>
        <v>352.17</v>
      </c>
      <c r="D175" s="159" t="s">
        <v>18</v>
      </c>
      <c r="E175" s="220">
        <v>85.186136071999996</v>
      </c>
      <c r="F175" s="202">
        <f t="shared" si="2"/>
        <v>30000.001540476242</v>
      </c>
    </row>
    <row r="176" spans="1:6">
      <c r="A176" s="147"/>
      <c r="B176" s="148"/>
      <c r="C176" s="213">
        <v>0</v>
      </c>
      <c r="D176" s="149"/>
      <c r="E176" s="214"/>
      <c r="F176" s="202"/>
    </row>
    <row r="177" spans="1:6">
      <c r="A177" s="161">
        <v>8</v>
      </c>
      <c r="B177" s="148" t="s">
        <v>82</v>
      </c>
      <c r="C177" s="219">
        <f>+C142</f>
        <v>664.43</v>
      </c>
      <c r="D177" s="149" t="s">
        <v>18</v>
      </c>
      <c r="E177" s="214">
        <v>15</v>
      </c>
      <c r="F177" s="202">
        <f t="shared" si="2"/>
        <v>9966.4499999999989</v>
      </c>
    </row>
    <row r="178" spans="1:6">
      <c r="A178" s="162"/>
      <c r="B178" s="163" t="s">
        <v>87</v>
      </c>
      <c r="C178" s="164"/>
      <c r="D178" s="165"/>
      <c r="E178" s="166"/>
      <c r="F178" s="167">
        <f>SUM(F142:F177)</f>
        <v>1879824.4298482989</v>
      </c>
    </row>
    <row r="179" spans="1:6">
      <c r="A179" s="147"/>
      <c r="B179" s="148"/>
      <c r="C179" s="98"/>
      <c r="D179" s="149"/>
      <c r="E179" s="168"/>
      <c r="F179" s="169"/>
    </row>
    <row r="180" spans="1:6">
      <c r="A180" s="221" t="s">
        <v>59</v>
      </c>
      <c r="B180" s="158" t="s">
        <v>60</v>
      </c>
      <c r="C180" s="98"/>
      <c r="D180" s="149"/>
      <c r="E180" s="168"/>
      <c r="F180" s="169"/>
    </row>
    <row r="181" spans="1:6" ht="24">
      <c r="A181" s="161">
        <v>1</v>
      </c>
      <c r="B181" s="170" t="s">
        <v>83</v>
      </c>
      <c r="C181" s="222">
        <v>10</v>
      </c>
      <c r="D181" s="159" t="s">
        <v>134</v>
      </c>
      <c r="E181" s="172">
        <f>+E65+E130</f>
        <v>48000</v>
      </c>
      <c r="F181" s="173">
        <f>C181*E181</f>
        <v>480000</v>
      </c>
    </row>
    <row r="182" spans="1:6">
      <c r="A182" s="162"/>
      <c r="B182" s="163" t="s">
        <v>136</v>
      </c>
      <c r="C182" s="174"/>
      <c r="D182" s="165"/>
      <c r="E182" s="166"/>
      <c r="F182" s="175">
        <f>SUM(F180:F181)</f>
        <v>480000</v>
      </c>
    </row>
    <row r="183" spans="1:6">
      <c r="A183" s="185"/>
      <c r="B183" s="186"/>
      <c r="C183" s="187"/>
      <c r="D183" s="188"/>
      <c r="E183" s="189"/>
      <c r="F183" s="190"/>
    </row>
    <row r="184" spans="1:6">
      <c r="A184" s="162"/>
      <c r="B184" s="163" t="s">
        <v>137</v>
      </c>
      <c r="C184" s="174"/>
      <c r="D184" s="165"/>
      <c r="E184" s="166"/>
      <c r="F184" s="175">
        <f>+F182+F178</f>
        <v>2359824.4298482989</v>
      </c>
    </row>
    <row r="185" spans="1:6">
      <c r="A185" s="185"/>
      <c r="B185" s="186"/>
      <c r="C185" s="187"/>
      <c r="D185" s="188"/>
      <c r="E185" s="189"/>
      <c r="F185" s="190"/>
    </row>
    <row r="186" spans="1:6">
      <c r="A186" s="185"/>
      <c r="B186" s="192" t="s">
        <v>88</v>
      </c>
      <c r="C186" s="187"/>
      <c r="D186" s="188"/>
      <c r="E186" s="189"/>
      <c r="F186" s="190"/>
    </row>
    <row r="187" spans="1:6">
      <c r="A187" s="185"/>
      <c r="B187" s="186"/>
      <c r="C187" s="187"/>
      <c r="D187" s="188"/>
      <c r="E187" s="189"/>
      <c r="F187" s="190"/>
    </row>
    <row r="188" spans="1:6" ht="24">
      <c r="A188" s="223" t="s">
        <v>15</v>
      </c>
      <c r="B188" s="224" t="s">
        <v>16</v>
      </c>
      <c r="C188" s="187"/>
      <c r="D188" s="188"/>
      <c r="E188" s="189"/>
      <c r="F188" s="190"/>
    </row>
    <row r="189" spans="1:6">
      <c r="A189" s="185"/>
      <c r="B189" s="186"/>
      <c r="C189" s="187"/>
      <c r="D189" s="188"/>
      <c r="E189" s="189"/>
      <c r="F189" s="190"/>
    </row>
    <row r="190" spans="1:6">
      <c r="A190" s="225">
        <v>9</v>
      </c>
      <c r="B190" s="116" t="s">
        <v>31</v>
      </c>
      <c r="C190" s="212">
        <v>0</v>
      </c>
      <c r="D190" s="138"/>
      <c r="E190" s="139"/>
      <c r="F190" s="190"/>
    </row>
    <row r="191" spans="1:6" ht="24">
      <c r="A191" s="226">
        <f>+A190+0.1</f>
        <v>9.1</v>
      </c>
      <c r="B191" s="136" t="s">
        <v>74</v>
      </c>
      <c r="C191" s="227">
        <v>25</v>
      </c>
      <c r="D191" s="228" t="s">
        <v>33</v>
      </c>
      <c r="E191" s="220">
        <f>1362.9+195.76</f>
        <v>1558.66</v>
      </c>
      <c r="F191" s="229">
        <f t="shared" ref="F191:F196" si="3">+C191*E191</f>
        <v>38966.5</v>
      </c>
    </row>
    <row r="192" spans="1:6" ht="24">
      <c r="A192" s="226">
        <f t="shared" ref="A192:A196" si="4">+A191+0.1</f>
        <v>9.1999999999999993</v>
      </c>
      <c r="B192" s="136" t="s">
        <v>36</v>
      </c>
      <c r="C192" s="227">
        <v>37</v>
      </c>
      <c r="D192" s="228" t="s">
        <v>33</v>
      </c>
      <c r="E192" s="220">
        <v>1600.15</v>
      </c>
      <c r="F192" s="229">
        <f t="shared" si="3"/>
        <v>59205.55</v>
      </c>
    </row>
    <row r="193" spans="1:6" ht="24">
      <c r="A193" s="226">
        <f t="shared" si="4"/>
        <v>9.2999999999999989</v>
      </c>
      <c r="B193" s="136" t="s">
        <v>37</v>
      </c>
      <c r="C193" s="227">
        <v>4</v>
      </c>
      <c r="D193" s="228" t="s">
        <v>33</v>
      </c>
      <c r="E193" s="220">
        <v>2054.4499999999998</v>
      </c>
      <c r="F193" s="229">
        <f t="shared" si="3"/>
        <v>8217.7999999999993</v>
      </c>
    </row>
    <row r="194" spans="1:6">
      <c r="A194" s="226">
        <f t="shared" si="4"/>
        <v>9.3999999999999986</v>
      </c>
      <c r="B194" s="136" t="s">
        <v>38</v>
      </c>
      <c r="C194" s="227">
        <v>8</v>
      </c>
      <c r="D194" s="228" t="s">
        <v>33</v>
      </c>
      <c r="E194" s="220">
        <v>1752.9</v>
      </c>
      <c r="F194" s="229">
        <f t="shared" si="3"/>
        <v>14023.2</v>
      </c>
    </row>
    <row r="195" spans="1:6">
      <c r="A195" s="226">
        <f t="shared" si="4"/>
        <v>9.4999999999999982</v>
      </c>
      <c r="B195" s="136" t="s">
        <v>39</v>
      </c>
      <c r="C195" s="227">
        <v>115</v>
      </c>
      <c r="D195" s="228" t="s">
        <v>33</v>
      </c>
      <c r="E195" s="220">
        <v>1480.78</v>
      </c>
      <c r="F195" s="229">
        <f t="shared" si="3"/>
        <v>170289.69999999998</v>
      </c>
    </row>
    <row r="196" spans="1:6">
      <c r="A196" s="226">
        <f t="shared" si="4"/>
        <v>9.5999999999999979</v>
      </c>
      <c r="B196" s="136" t="s">
        <v>75</v>
      </c>
      <c r="C196" s="227">
        <f>+C191+C192+C193</f>
        <v>66</v>
      </c>
      <c r="D196" s="230" t="s">
        <v>33</v>
      </c>
      <c r="E196" s="231">
        <v>824.54964501999996</v>
      </c>
      <c r="F196" s="229">
        <f t="shared" si="3"/>
        <v>54420.276571319999</v>
      </c>
    </row>
    <row r="197" spans="1:6">
      <c r="A197" s="185"/>
      <c r="B197" s="186"/>
      <c r="C197" s="187"/>
      <c r="D197" s="232"/>
      <c r="E197" s="189"/>
      <c r="F197" s="233"/>
    </row>
    <row r="198" spans="1:6" s="1" customFormat="1">
      <c r="A198" s="44">
        <v>10</v>
      </c>
      <c r="B198" s="45" t="s">
        <v>135</v>
      </c>
      <c r="C198" s="46"/>
      <c r="D198" s="47"/>
      <c r="E198" s="46"/>
      <c r="F198" s="27"/>
    </row>
    <row r="199" spans="1:6" s="1" customFormat="1">
      <c r="A199" s="49">
        <f>+A198+0.1</f>
        <v>10.1</v>
      </c>
      <c r="B199" s="50" t="s">
        <v>138</v>
      </c>
      <c r="C199" s="234">
        <v>40</v>
      </c>
      <c r="D199" s="235" t="s">
        <v>33</v>
      </c>
      <c r="E199" s="236">
        <v>466.09999999999997</v>
      </c>
      <c r="F199" s="237">
        <f t="shared" ref="F199:F211" si="5">ROUND(C199*E199,2)</f>
        <v>18644</v>
      </c>
    </row>
    <row r="200" spans="1:6" s="1" customFormat="1" ht="24">
      <c r="A200" s="49">
        <f t="shared" ref="A200:A207" si="6">+A199+0.1</f>
        <v>10.199999999999999</v>
      </c>
      <c r="B200" s="53" t="s">
        <v>139</v>
      </c>
      <c r="C200" s="234">
        <v>240</v>
      </c>
      <c r="D200" s="235" t="s">
        <v>21</v>
      </c>
      <c r="E200" s="236">
        <v>53.099999999999994</v>
      </c>
      <c r="F200" s="237">
        <f t="shared" si="5"/>
        <v>12744</v>
      </c>
    </row>
    <row r="201" spans="1:6" s="1" customFormat="1">
      <c r="A201" s="49">
        <f t="shared" si="6"/>
        <v>10.299999999999999</v>
      </c>
      <c r="B201" s="56" t="s">
        <v>140</v>
      </c>
      <c r="C201" s="234">
        <v>40</v>
      </c>
      <c r="D201" s="238" t="s">
        <v>33</v>
      </c>
      <c r="E201" s="236">
        <v>88.5</v>
      </c>
      <c r="F201" s="237">
        <f t="shared" si="5"/>
        <v>3540</v>
      </c>
    </row>
    <row r="202" spans="1:6" s="1" customFormat="1">
      <c r="A202" s="49">
        <f t="shared" si="6"/>
        <v>10.399999999999999</v>
      </c>
      <c r="B202" s="50" t="s">
        <v>141</v>
      </c>
      <c r="C202" s="234">
        <v>80</v>
      </c>
      <c r="D202" s="238" t="s">
        <v>33</v>
      </c>
      <c r="E202" s="236">
        <v>92.039999999999992</v>
      </c>
      <c r="F202" s="237">
        <f t="shared" si="5"/>
        <v>7363.2</v>
      </c>
    </row>
    <row r="203" spans="1:6" s="13" customFormat="1">
      <c r="A203" s="49">
        <f t="shared" si="6"/>
        <v>10.499999999999998</v>
      </c>
      <c r="B203" s="50" t="s">
        <v>142</v>
      </c>
      <c r="C203" s="234">
        <v>40</v>
      </c>
      <c r="D203" s="239" t="s">
        <v>33</v>
      </c>
      <c r="E203" s="236">
        <v>407.09999999999997</v>
      </c>
      <c r="F203" s="240">
        <f t="shared" si="5"/>
        <v>16284</v>
      </c>
    </row>
    <row r="204" spans="1:6" s="1" customFormat="1">
      <c r="A204" s="49">
        <f t="shared" si="6"/>
        <v>10.599999999999998</v>
      </c>
      <c r="B204" s="50" t="s">
        <v>143</v>
      </c>
      <c r="C204" s="234">
        <v>40</v>
      </c>
      <c r="D204" s="238" t="s">
        <v>33</v>
      </c>
      <c r="E204" s="236">
        <v>1711</v>
      </c>
      <c r="F204" s="237">
        <f t="shared" si="5"/>
        <v>68440</v>
      </c>
    </row>
    <row r="205" spans="1:6" s="1" customFormat="1">
      <c r="A205" s="49">
        <f t="shared" si="6"/>
        <v>10.699999999999998</v>
      </c>
      <c r="B205" s="50" t="s">
        <v>144</v>
      </c>
      <c r="C205" s="234">
        <v>40</v>
      </c>
      <c r="D205" s="238" t="s">
        <v>33</v>
      </c>
      <c r="E205" s="236">
        <v>77.443868739205527</v>
      </c>
      <c r="F205" s="237">
        <f t="shared" si="5"/>
        <v>3097.75</v>
      </c>
    </row>
    <row r="206" spans="1:6" s="1" customFormat="1">
      <c r="A206" s="49">
        <f t="shared" si="6"/>
        <v>10.799999999999997</v>
      </c>
      <c r="B206" s="50" t="s">
        <v>145</v>
      </c>
      <c r="C206" s="234">
        <v>40</v>
      </c>
      <c r="D206" s="238" t="s">
        <v>33</v>
      </c>
      <c r="E206" s="236">
        <v>250</v>
      </c>
      <c r="F206" s="237">
        <f t="shared" si="5"/>
        <v>10000</v>
      </c>
    </row>
    <row r="207" spans="1:6" s="1" customFormat="1">
      <c r="A207" s="49">
        <f t="shared" si="6"/>
        <v>10.899999999999997</v>
      </c>
      <c r="B207" s="50" t="s">
        <v>146</v>
      </c>
      <c r="C207" s="234">
        <v>40</v>
      </c>
      <c r="D207" s="238" t="s">
        <v>33</v>
      </c>
      <c r="E207" s="236">
        <v>15</v>
      </c>
      <c r="F207" s="237">
        <f t="shared" si="5"/>
        <v>600</v>
      </c>
    </row>
    <row r="208" spans="1:6" s="1" customFormat="1">
      <c r="A208" s="61">
        <v>10.1</v>
      </c>
      <c r="B208" s="62" t="s">
        <v>147</v>
      </c>
      <c r="C208" s="234">
        <v>40</v>
      </c>
      <c r="D208" s="63" t="s">
        <v>33</v>
      </c>
      <c r="E208" s="236">
        <v>11.799999999999999</v>
      </c>
      <c r="F208" s="237">
        <f t="shared" si="5"/>
        <v>472</v>
      </c>
    </row>
    <row r="209" spans="1:6" s="1" customFormat="1">
      <c r="A209" s="72">
        <f>+A208+0.01</f>
        <v>10.11</v>
      </c>
      <c r="B209" s="50" t="s">
        <v>148</v>
      </c>
      <c r="C209" s="234">
        <v>79.2</v>
      </c>
      <c r="D209" s="238" t="s">
        <v>21</v>
      </c>
      <c r="E209" s="236">
        <v>542.89</v>
      </c>
      <c r="F209" s="237">
        <f t="shared" si="5"/>
        <v>42996.89</v>
      </c>
    </row>
    <row r="210" spans="1:6" s="1" customFormat="1">
      <c r="A210" s="72">
        <f t="shared" ref="A210:A211" si="7">+A209+0.01</f>
        <v>10.119999999999999</v>
      </c>
      <c r="B210" s="50" t="s">
        <v>149</v>
      </c>
      <c r="C210" s="234">
        <v>40</v>
      </c>
      <c r="D210" s="238" t="s">
        <v>33</v>
      </c>
      <c r="E210" s="236">
        <v>430.7</v>
      </c>
      <c r="F210" s="237">
        <f t="shared" si="5"/>
        <v>17228</v>
      </c>
    </row>
    <row r="211" spans="1:6" s="1" customFormat="1">
      <c r="A211" s="72">
        <f t="shared" si="7"/>
        <v>10.129999999999999</v>
      </c>
      <c r="B211" s="50" t="s">
        <v>150</v>
      </c>
      <c r="C211" s="234">
        <v>40</v>
      </c>
      <c r="D211" s="238" t="s">
        <v>33</v>
      </c>
      <c r="E211" s="236">
        <v>400</v>
      </c>
      <c r="F211" s="237">
        <f t="shared" si="5"/>
        <v>16000</v>
      </c>
    </row>
    <row r="212" spans="1:6">
      <c r="A212" s="185"/>
      <c r="B212" s="186" t="s">
        <v>151</v>
      </c>
      <c r="C212" s="187"/>
      <c r="D212" s="188"/>
      <c r="E212" s="189"/>
      <c r="F212" s="190"/>
    </row>
    <row r="213" spans="1:6">
      <c r="A213" s="241">
        <v>11</v>
      </c>
      <c r="B213" s="242" t="s">
        <v>89</v>
      </c>
      <c r="C213" s="187"/>
      <c r="D213" s="188"/>
      <c r="E213" s="189"/>
      <c r="F213" s="190"/>
    </row>
    <row r="214" spans="1:6">
      <c r="A214" s="185">
        <f>+A213+0.1</f>
        <v>11.1</v>
      </c>
      <c r="B214" s="243" t="s">
        <v>90</v>
      </c>
      <c r="C214" s="187">
        <f>709.8+(15*6*2)</f>
        <v>889.8</v>
      </c>
      <c r="D214" s="232" t="s">
        <v>91</v>
      </c>
      <c r="E214" s="187">
        <v>51.26</v>
      </c>
      <c r="F214" s="177">
        <f>+E214*C214</f>
        <v>45611.147999999994</v>
      </c>
    </row>
    <row r="215" spans="1:6">
      <c r="A215" s="185">
        <f t="shared" ref="A215:A216" si="8">+A214+0.1</f>
        <v>11.2</v>
      </c>
      <c r="B215" s="243" t="s">
        <v>92</v>
      </c>
      <c r="C215" s="187">
        <f>+((C175+C25)*0.7)+(15*6*2)</f>
        <v>684.98700000000008</v>
      </c>
      <c r="D215" s="232" t="s">
        <v>93</v>
      </c>
      <c r="E215" s="187">
        <v>54.26</v>
      </c>
      <c r="F215" s="177">
        <f>+E215*C215</f>
        <v>37167.394620000006</v>
      </c>
    </row>
    <row r="216" spans="1:6">
      <c r="A216" s="185">
        <f t="shared" si="8"/>
        <v>11.299999999999999</v>
      </c>
      <c r="B216" s="243" t="s">
        <v>94</v>
      </c>
      <c r="C216" s="187">
        <f>+C215*1.3*0.05</f>
        <v>44.524155000000007</v>
      </c>
      <c r="D216" s="232" t="s">
        <v>21</v>
      </c>
      <c r="E216" s="187">
        <v>276.35000000000002</v>
      </c>
      <c r="F216" s="177">
        <f>+E216*C216</f>
        <v>12304.250234250003</v>
      </c>
    </row>
    <row r="217" spans="1:6">
      <c r="A217" s="185"/>
      <c r="B217" s="243"/>
      <c r="C217" s="187"/>
      <c r="D217" s="188"/>
      <c r="E217" s="189"/>
      <c r="F217" s="177"/>
    </row>
    <row r="218" spans="1:6">
      <c r="A218" s="241">
        <v>12</v>
      </c>
      <c r="B218" s="242" t="s">
        <v>95</v>
      </c>
      <c r="C218" s="187"/>
      <c r="D218" s="188"/>
      <c r="E218" s="189"/>
      <c r="F218" s="177"/>
    </row>
    <row r="219" spans="1:6" ht="24">
      <c r="A219" s="185">
        <f>+A218+0.1</f>
        <v>12.1</v>
      </c>
      <c r="B219" s="243" t="s">
        <v>96</v>
      </c>
      <c r="C219" s="244">
        <v>16</v>
      </c>
      <c r="D219" s="245" t="s">
        <v>93</v>
      </c>
      <c r="E219" s="244">
        <v>157.81402499999999</v>
      </c>
      <c r="F219" s="122">
        <f t="shared" ref="F219:F250" si="9">+E219*C219</f>
        <v>2525.0243999999998</v>
      </c>
    </row>
    <row r="220" spans="1:6" ht="24">
      <c r="A220" s="185">
        <f t="shared" ref="A220:A222" si="10">+A219+0.1</f>
        <v>12.2</v>
      </c>
      <c r="B220" s="243" t="s">
        <v>97</v>
      </c>
      <c r="C220" s="244">
        <v>12</v>
      </c>
      <c r="D220" s="245" t="s">
        <v>91</v>
      </c>
      <c r="E220" s="244">
        <v>189.95910599999999</v>
      </c>
      <c r="F220" s="122">
        <f t="shared" si="9"/>
        <v>2279.5092719999998</v>
      </c>
    </row>
    <row r="221" spans="1:6" ht="24">
      <c r="A221" s="185">
        <f t="shared" si="10"/>
        <v>12.299999999999999</v>
      </c>
      <c r="B221" s="243" t="s">
        <v>98</v>
      </c>
      <c r="C221" s="244">
        <v>16</v>
      </c>
      <c r="D221" s="245" t="s">
        <v>93</v>
      </c>
      <c r="E221" s="244">
        <v>1072.18</v>
      </c>
      <c r="F221" s="122">
        <f t="shared" si="9"/>
        <v>17154.88</v>
      </c>
    </row>
    <row r="222" spans="1:6" ht="24">
      <c r="A222" s="185">
        <f t="shared" si="10"/>
        <v>12.399999999999999</v>
      </c>
      <c r="B222" s="243" t="s">
        <v>99</v>
      </c>
      <c r="C222" s="244">
        <v>12</v>
      </c>
      <c r="D222" s="245" t="s">
        <v>91</v>
      </c>
      <c r="E222" s="244">
        <v>1106.81</v>
      </c>
      <c r="F222" s="122">
        <f t="shared" si="9"/>
        <v>13281.72</v>
      </c>
    </row>
    <row r="223" spans="1:6">
      <c r="A223" s="185"/>
      <c r="B223" s="243"/>
      <c r="C223" s="244"/>
      <c r="D223" s="246"/>
      <c r="E223" s="244"/>
      <c r="F223" s="122"/>
    </row>
    <row r="224" spans="1:6">
      <c r="A224" s="241">
        <v>13</v>
      </c>
      <c r="B224" s="242" t="s">
        <v>100</v>
      </c>
      <c r="C224" s="187"/>
      <c r="D224" s="188"/>
      <c r="E224" s="187"/>
      <c r="F224" s="177"/>
    </row>
    <row r="225" spans="1:6">
      <c r="A225" s="241"/>
      <c r="B225" s="242"/>
      <c r="C225" s="187"/>
      <c r="D225" s="188"/>
      <c r="E225" s="187"/>
      <c r="F225" s="177"/>
    </row>
    <row r="226" spans="1:6" ht="24">
      <c r="A226" s="247">
        <v>13.1</v>
      </c>
      <c r="B226" s="224" t="s">
        <v>101</v>
      </c>
      <c r="C226" s="187"/>
      <c r="D226" s="188"/>
      <c r="E226" s="187"/>
      <c r="F226" s="177"/>
    </row>
    <row r="227" spans="1:6">
      <c r="A227" s="185" t="s">
        <v>156</v>
      </c>
      <c r="B227" s="243" t="s">
        <v>102</v>
      </c>
      <c r="C227" s="244">
        <v>1</v>
      </c>
      <c r="D227" s="246" t="s">
        <v>103</v>
      </c>
      <c r="E227" s="244">
        <v>1000</v>
      </c>
      <c r="F227" s="122">
        <f t="shared" si="9"/>
        <v>1000</v>
      </c>
    </row>
    <row r="228" spans="1:6">
      <c r="A228" s="185" t="s">
        <v>157</v>
      </c>
      <c r="B228" s="243" t="s">
        <v>104</v>
      </c>
      <c r="C228" s="244">
        <v>4</v>
      </c>
      <c r="D228" s="246" t="s">
        <v>21</v>
      </c>
      <c r="E228" s="244">
        <v>420.84</v>
      </c>
      <c r="F228" s="122">
        <f t="shared" si="9"/>
        <v>1683.36</v>
      </c>
    </row>
    <row r="229" spans="1:6" ht="24">
      <c r="A229" s="185" t="s">
        <v>158</v>
      </c>
      <c r="B229" s="243" t="s">
        <v>105</v>
      </c>
      <c r="C229" s="244">
        <v>3.4</v>
      </c>
      <c r="D229" s="246" t="s">
        <v>21</v>
      </c>
      <c r="E229" s="244">
        <v>112.72166666666701</v>
      </c>
      <c r="F229" s="122">
        <f t="shared" si="9"/>
        <v>383.25366666666781</v>
      </c>
    </row>
    <row r="230" spans="1:6">
      <c r="A230" s="185" t="s">
        <v>159</v>
      </c>
      <c r="B230" s="243" t="s">
        <v>106</v>
      </c>
      <c r="C230" s="244">
        <v>0.78</v>
      </c>
      <c r="D230" s="246" t="s">
        <v>21</v>
      </c>
      <c r="E230" s="244">
        <v>276.35000000000002</v>
      </c>
      <c r="F230" s="122">
        <f t="shared" si="9"/>
        <v>215.55300000000003</v>
      </c>
    </row>
    <row r="231" spans="1:6">
      <c r="A231" s="185" t="s">
        <v>160</v>
      </c>
      <c r="B231" s="243" t="s">
        <v>107</v>
      </c>
      <c r="C231" s="244">
        <v>4</v>
      </c>
      <c r="D231" s="246" t="s">
        <v>18</v>
      </c>
      <c r="E231" s="244">
        <v>3324.9913644214162</v>
      </c>
      <c r="F231" s="122">
        <f t="shared" si="9"/>
        <v>13299.965457685665</v>
      </c>
    </row>
    <row r="232" spans="1:6" ht="24">
      <c r="A232" s="185" t="s">
        <v>161</v>
      </c>
      <c r="B232" s="243" t="s">
        <v>108</v>
      </c>
      <c r="C232" s="244">
        <v>2</v>
      </c>
      <c r="D232" s="246" t="s">
        <v>12</v>
      </c>
      <c r="E232" s="244">
        <v>10890</v>
      </c>
      <c r="F232" s="122">
        <f t="shared" si="9"/>
        <v>21780</v>
      </c>
    </row>
    <row r="233" spans="1:6">
      <c r="A233" s="185" t="s">
        <v>162</v>
      </c>
      <c r="B233" s="248" t="s">
        <v>154</v>
      </c>
      <c r="C233" s="244">
        <v>2</v>
      </c>
      <c r="D233" s="246" t="s">
        <v>12</v>
      </c>
      <c r="E233" s="244">
        <v>1492.6984000000002</v>
      </c>
      <c r="F233" s="122">
        <f t="shared" si="9"/>
        <v>2985.3968000000004</v>
      </c>
    </row>
    <row r="234" spans="1:6">
      <c r="A234" s="185" t="s">
        <v>163</v>
      </c>
      <c r="B234" s="243" t="s">
        <v>110</v>
      </c>
      <c r="C234" s="244">
        <v>2</v>
      </c>
      <c r="D234" s="246" t="s">
        <v>21</v>
      </c>
      <c r="E234" s="244">
        <v>10145.392250000001</v>
      </c>
      <c r="F234" s="122">
        <f t="shared" si="9"/>
        <v>20290.784500000002</v>
      </c>
    </row>
    <row r="235" spans="1:6">
      <c r="A235" s="185" t="s">
        <v>164</v>
      </c>
      <c r="B235" s="243" t="s">
        <v>111</v>
      </c>
      <c r="C235" s="244">
        <v>1.5</v>
      </c>
      <c r="D235" s="246" t="s">
        <v>93</v>
      </c>
      <c r="E235" s="244">
        <v>236.33</v>
      </c>
      <c r="F235" s="122">
        <f t="shared" si="9"/>
        <v>354.495</v>
      </c>
    </row>
    <row r="236" spans="1:6">
      <c r="A236" s="185" t="s">
        <v>165</v>
      </c>
      <c r="B236" s="243" t="s">
        <v>112</v>
      </c>
      <c r="C236" s="244">
        <v>1</v>
      </c>
      <c r="D236" s="246" t="s">
        <v>103</v>
      </c>
      <c r="E236" s="244">
        <v>10000</v>
      </c>
      <c r="F236" s="122">
        <f t="shared" si="9"/>
        <v>10000</v>
      </c>
    </row>
    <row r="237" spans="1:6">
      <c r="A237" s="185"/>
      <c r="B237" s="243"/>
      <c r="C237" s="187"/>
      <c r="D237" s="188"/>
      <c r="E237" s="187"/>
      <c r="F237" s="177"/>
    </row>
    <row r="238" spans="1:6">
      <c r="A238" s="247">
        <v>13.2</v>
      </c>
      <c r="B238" s="224" t="s">
        <v>113</v>
      </c>
      <c r="C238" s="187"/>
      <c r="D238" s="249"/>
      <c r="E238" s="187"/>
      <c r="F238" s="177"/>
    </row>
    <row r="239" spans="1:6">
      <c r="A239" s="185" t="s">
        <v>166</v>
      </c>
      <c r="B239" s="243" t="s">
        <v>102</v>
      </c>
      <c r="C239" s="244">
        <v>1</v>
      </c>
      <c r="D239" s="246" t="s">
        <v>103</v>
      </c>
      <c r="E239" s="244">
        <v>1000</v>
      </c>
      <c r="F239" s="122">
        <f t="shared" si="9"/>
        <v>1000</v>
      </c>
    </row>
    <row r="240" spans="1:6">
      <c r="A240" s="185" t="s">
        <v>167</v>
      </c>
      <c r="B240" s="243" t="s">
        <v>104</v>
      </c>
      <c r="C240" s="244">
        <v>26.4</v>
      </c>
      <c r="D240" s="246" t="s">
        <v>21</v>
      </c>
      <c r="E240" s="244">
        <f>+E228</f>
        <v>420.84</v>
      </c>
      <c r="F240" s="122">
        <f t="shared" si="9"/>
        <v>11110.175999999999</v>
      </c>
    </row>
    <row r="241" spans="1:6" ht="24">
      <c r="A241" s="185" t="s">
        <v>168</v>
      </c>
      <c r="B241" s="243" t="s">
        <v>105</v>
      </c>
      <c r="C241" s="244">
        <v>24.72</v>
      </c>
      <c r="D241" s="246" t="s">
        <v>21</v>
      </c>
      <c r="E241" s="244">
        <f t="shared" ref="E241:E242" si="11">+E229</f>
        <v>112.72166666666701</v>
      </c>
      <c r="F241" s="122">
        <f t="shared" si="9"/>
        <v>2786.4796000000083</v>
      </c>
    </row>
    <row r="242" spans="1:6">
      <c r="A242" s="185" t="s">
        <v>169</v>
      </c>
      <c r="B242" s="243" t="s">
        <v>106</v>
      </c>
      <c r="C242" s="244">
        <v>2.1800000000000002</v>
      </c>
      <c r="D242" s="246" t="s">
        <v>21</v>
      </c>
      <c r="E242" s="244">
        <f t="shared" si="11"/>
        <v>276.35000000000002</v>
      </c>
      <c r="F242" s="122">
        <f t="shared" si="9"/>
        <v>602.4430000000001</v>
      </c>
    </row>
    <row r="243" spans="1:6">
      <c r="A243" s="185" t="s">
        <v>170</v>
      </c>
      <c r="B243" s="243" t="s">
        <v>152</v>
      </c>
      <c r="C243" s="244">
        <v>16</v>
      </c>
      <c r="D243" s="246" t="s">
        <v>18</v>
      </c>
      <c r="E243" s="244">
        <v>2163.3333333333335</v>
      </c>
      <c r="F243" s="122">
        <f t="shared" si="9"/>
        <v>34613.333333333336</v>
      </c>
    </row>
    <row r="244" spans="1:6" ht="24">
      <c r="A244" s="185" t="s">
        <v>171</v>
      </c>
      <c r="B244" s="243" t="s">
        <v>153</v>
      </c>
      <c r="C244" s="244">
        <v>8</v>
      </c>
      <c r="D244" s="246" t="s">
        <v>18</v>
      </c>
      <c r="E244" s="244">
        <v>8890</v>
      </c>
      <c r="F244" s="122">
        <f t="shared" si="9"/>
        <v>71120</v>
      </c>
    </row>
    <row r="245" spans="1:6">
      <c r="A245" s="185" t="s">
        <v>172</v>
      </c>
      <c r="B245" s="248" t="s">
        <v>109</v>
      </c>
      <c r="C245" s="244">
        <v>8</v>
      </c>
      <c r="D245" s="246" t="s">
        <v>33</v>
      </c>
      <c r="E245" s="244">
        <v>1285.02</v>
      </c>
      <c r="F245" s="122">
        <f t="shared" si="9"/>
        <v>10280.16</v>
      </c>
    </row>
    <row r="246" spans="1:6">
      <c r="A246" s="185" t="s">
        <v>173</v>
      </c>
      <c r="B246" s="243" t="s">
        <v>110</v>
      </c>
      <c r="C246" s="244">
        <v>8</v>
      </c>
      <c r="D246" s="246" t="s">
        <v>21</v>
      </c>
      <c r="E246" s="244">
        <v>10145.392250000001</v>
      </c>
      <c r="F246" s="122">
        <f t="shared" si="9"/>
        <v>81163.138000000006</v>
      </c>
    </row>
    <row r="247" spans="1:6">
      <c r="A247" s="185" t="s">
        <v>174</v>
      </c>
      <c r="B247" s="243" t="s">
        <v>111</v>
      </c>
      <c r="C247" s="244">
        <v>5.12</v>
      </c>
      <c r="D247" s="246" t="s">
        <v>93</v>
      </c>
      <c r="E247" s="244">
        <v>236.33</v>
      </c>
      <c r="F247" s="122">
        <f t="shared" si="9"/>
        <v>1210.0096000000001</v>
      </c>
    </row>
    <row r="248" spans="1:6">
      <c r="A248" s="185" t="s">
        <v>175</v>
      </c>
      <c r="B248" s="243" t="s">
        <v>112</v>
      </c>
      <c r="C248" s="244">
        <v>1</v>
      </c>
      <c r="D248" s="246" t="s">
        <v>103</v>
      </c>
      <c r="E248" s="244">
        <f>10000*4</f>
        <v>40000</v>
      </c>
      <c r="F248" s="122">
        <f t="shared" si="9"/>
        <v>40000</v>
      </c>
    </row>
    <row r="249" spans="1:6">
      <c r="A249" s="185"/>
      <c r="B249" s="243"/>
      <c r="C249" s="187"/>
      <c r="D249" s="188"/>
      <c r="E249" s="187"/>
      <c r="F249" s="177"/>
    </row>
    <row r="250" spans="1:6" ht="24">
      <c r="A250" s="250">
        <v>14</v>
      </c>
      <c r="B250" s="243" t="s">
        <v>114</v>
      </c>
      <c r="C250" s="244">
        <v>96</v>
      </c>
      <c r="D250" s="246" t="s">
        <v>21</v>
      </c>
      <c r="E250" s="244">
        <v>1112.94</v>
      </c>
      <c r="F250" s="122">
        <f t="shared" si="9"/>
        <v>106842.24000000001</v>
      </c>
    </row>
    <row r="251" spans="1:6">
      <c r="A251" s="162"/>
      <c r="B251" s="163" t="s">
        <v>155</v>
      </c>
      <c r="C251" s="174"/>
      <c r="D251" s="165"/>
      <c r="E251" s="166"/>
      <c r="F251" s="175">
        <f>SUM(F187:F250)</f>
        <v>1125577.5810552556</v>
      </c>
    </row>
    <row r="252" spans="1:6">
      <c r="A252" s="185"/>
      <c r="B252" s="186"/>
      <c r="C252" s="187"/>
      <c r="D252" s="188"/>
      <c r="E252" s="189"/>
      <c r="F252" s="190"/>
    </row>
    <row r="253" spans="1:6">
      <c r="A253" s="162"/>
      <c r="B253" s="163" t="s">
        <v>115</v>
      </c>
      <c r="C253" s="174"/>
      <c r="D253" s="165"/>
      <c r="E253" s="166"/>
      <c r="F253" s="175">
        <f>+F251+F184</f>
        <v>3485402.0109035545</v>
      </c>
    </row>
    <row r="254" spans="1:6">
      <c r="A254" s="185"/>
      <c r="B254" s="186"/>
      <c r="C254" s="187"/>
      <c r="D254" s="188"/>
      <c r="E254" s="189"/>
      <c r="F254" s="190"/>
    </row>
    <row r="255" spans="1:6">
      <c r="A255" s="337" t="s">
        <v>116</v>
      </c>
      <c r="B255" s="337"/>
      <c r="C255" s="337"/>
      <c r="D255" s="337"/>
      <c r="E255" s="337"/>
      <c r="F255" s="175">
        <f>F68+F134+F253</f>
        <v>12430057.996647745</v>
      </c>
    </row>
    <row r="256" spans="1:6">
      <c r="A256" s="251"/>
      <c r="B256" s="252"/>
      <c r="C256" s="253"/>
      <c r="D256" s="254"/>
      <c r="E256" s="253"/>
      <c r="F256" s="255"/>
    </row>
    <row r="257" spans="1:6">
      <c r="A257" s="251"/>
      <c r="B257" s="256" t="s">
        <v>117</v>
      </c>
      <c r="C257" s="257"/>
      <c r="D257" s="258"/>
      <c r="E257" s="259"/>
      <c r="F257" s="260"/>
    </row>
    <row r="258" spans="1:6">
      <c r="A258" s="251"/>
      <c r="B258" s="261" t="s">
        <v>118</v>
      </c>
      <c r="C258" s="262">
        <v>0.1</v>
      </c>
      <c r="D258" s="258"/>
      <c r="E258" s="259"/>
      <c r="F258" s="263">
        <f>F255*C258</f>
        <v>1243005.7996647747</v>
      </c>
    </row>
    <row r="259" spans="1:6">
      <c r="A259" s="251"/>
      <c r="B259" s="264" t="s">
        <v>119</v>
      </c>
      <c r="C259" s="265">
        <v>0.03</v>
      </c>
      <c r="D259" s="258"/>
      <c r="E259" s="259"/>
      <c r="F259" s="263">
        <f>F255*C259</f>
        <v>372901.73989943234</v>
      </c>
    </row>
    <row r="260" spans="1:6">
      <c r="A260" s="251"/>
      <c r="B260" s="261" t="s">
        <v>120</v>
      </c>
      <c r="C260" s="262">
        <v>0.04</v>
      </c>
      <c r="D260" s="258"/>
      <c r="E260" s="259"/>
      <c r="F260" s="263">
        <f>F255*C260</f>
        <v>497202.31986590981</v>
      </c>
    </row>
    <row r="261" spans="1:6">
      <c r="A261" s="251"/>
      <c r="B261" s="261" t="s">
        <v>121</v>
      </c>
      <c r="C261" s="262">
        <v>0.03</v>
      </c>
      <c r="D261" s="258"/>
      <c r="E261" s="259"/>
      <c r="F261" s="263">
        <f>F255*C261</f>
        <v>372901.73989943234</v>
      </c>
    </row>
    <row r="262" spans="1:6">
      <c r="A262" s="251"/>
      <c r="B262" s="261" t="s">
        <v>122</v>
      </c>
      <c r="C262" s="262">
        <v>0.05</v>
      </c>
      <c r="D262" s="258"/>
      <c r="E262" s="259"/>
      <c r="F262" s="263">
        <f>F255*C262</f>
        <v>621502.89983238734</v>
      </c>
    </row>
    <row r="263" spans="1:6">
      <c r="A263" s="261"/>
      <c r="B263" s="261" t="s">
        <v>123</v>
      </c>
      <c r="C263" s="262">
        <v>0.01</v>
      </c>
      <c r="D263" s="258"/>
      <c r="E263" s="259"/>
      <c r="F263" s="263">
        <f>F255*C263</f>
        <v>124300.57996647745</v>
      </c>
    </row>
    <row r="264" spans="1:6">
      <c r="A264" s="261"/>
      <c r="B264" s="261" t="s">
        <v>124</v>
      </c>
      <c r="C264" s="262">
        <v>0.18</v>
      </c>
      <c r="D264" s="258"/>
      <c r="E264" s="259"/>
      <c r="F264" s="263">
        <f>F258*C264</f>
        <v>223741.04393965943</v>
      </c>
    </row>
    <row r="265" spans="1:6">
      <c r="A265" s="261"/>
      <c r="B265" s="261" t="s">
        <v>125</v>
      </c>
      <c r="C265" s="266">
        <v>1E-3</v>
      </c>
      <c r="D265" s="258"/>
      <c r="E265" s="258"/>
      <c r="F265" s="267">
        <f>F255*C265</f>
        <v>12430.057996647745</v>
      </c>
    </row>
    <row r="266" spans="1:6">
      <c r="A266" s="261"/>
      <c r="B266" s="261" t="s">
        <v>126</v>
      </c>
      <c r="C266" s="262">
        <v>0.05</v>
      </c>
      <c r="D266" s="258"/>
      <c r="E266" s="268">
        <v>8944655.9900000002</v>
      </c>
      <c r="F266" s="269">
        <v>447232.8</v>
      </c>
    </row>
    <row r="267" spans="1:6">
      <c r="A267" s="261"/>
      <c r="B267" s="270" t="s">
        <v>127</v>
      </c>
      <c r="C267" s="262"/>
      <c r="D267" s="258"/>
      <c r="E267" s="268"/>
      <c r="F267" s="271">
        <f>-F266</f>
        <v>-447232.8</v>
      </c>
    </row>
    <row r="268" spans="1:6">
      <c r="A268" s="261"/>
      <c r="B268" s="261" t="s">
        <v>128</v>
      </c>
      <c r="C268" s="262">
        <v>0.1</v>
      </c>
      <c r="D268" s="258"/>
      <c r="E268" s="268">
        <f>+E266</f>
        <v>8944655.9900000002</v>
      </c>
      <c r="F268" s="263">
        <v>894465.6</v>
      </c>
    </row>
    <row r="269" spans="1:6" ht="24">
      <c r="A269" s="261"/>
      <c r="B269" s="272" t="s">
        <v>129</v>
      </c>
      <c r="C269" s="273"/>
      <c r="D269" s="274"/>
      <c r="E269" s="275"/>
      <c r="F269" s="276">
        <f>-F268</f>
        <v>-894465.6</v>
      </c>
    </row>
    <row r="270" spans="1:6" ht="24">
      <c r="A270" s="261"/>
      <c r="B270" s="277" t="s">
        <v>130</v>
      </c>
      <c r="C270" s="278">
        <v>0.03</v>
      </c>
      <c r="D270" s="279"/>
      <c r="E270" s="263"/>
      <c r="F270" s="263">
        <f>F255*C270</f>
        <v>372901.73989943234</v>
      </c>
    </row>
    <row r="271" spans="1:6">
      <c r="A271" s="264"/>
      <c r="B271" s="280" t="s">
        <v>131</v>
      </c>
      <c r="C271" s="281">
        <v>1.4999999999999999E-2</v>
      </c>
      <c r="D271" s="282"/>
      <c r="E271" s="283"/>
      <c r="F271" s="263">
        <f>F255*C271</f>
        <v>186450.86994971617</v>
      </c>
    </row>
    <row r="272" spans="1:6">
      <c r="A272" s="284"/>
      <c r="B272" s="285" t="s">
        <v>132</v>
      </c>
      <c r="C272" s="286"/>
      <c r="D272" s="287"/>
      <c r="E272" s="286"/>
      <c r="F272" s="288">
        <f>ROUND(SUM(F258:F271),1)</f>
        <v>4027338.8</v>
      </c>
    </row>
    <row r="273" spans="1:6">
      <c r="A273" s="264"/>
      <c r="B273" s="264"/>
      <c r="C273" s="289"/>
      <c r="D273" s="290"/>
      <c r="E273" s="291"/>
      <c r="F273" s="292"/>
    </row>
    <row r="274" spans="1:6" s="2" customFormat="1" ht="11.25" customHeight="1">
      <c r="A274" s="293"/>
      <c r="B274" s="294" t="s">
        <v>133</v>
      </c>
      <c r="C274" s="295"/>
      <c r="D274" s="295"/>
      <c r="E274" s="295"/>
      <c r="F274" s="296">
        <f>F255+F272</f>
        <v>16457396.796647746</v>
      </c>
    </row>
    <row r="275" spans="1:6">
      <c r="A275" s="11"/>
      <c r="B275" s="12"/>
      <c r="C275" s="12"/>
      <c r="D275" s="12"/>
      <c r="E275" s="12"/>
      <c r="F275" s="12"/>
    </row>
    <row r="276" spans="1:6">
      <c r="A276" s="303"/>
      <c r="B276" s="303"/>
      <c r="C276" s="303"/>
      <c r="D276" s="303"/>
      <c r="E276" s="303"/>
      <c r="F276" s="303"/>
    </row>
    <row r="277" spans="1:6">
      <c r="A277" s="305"/>
      <c r="B277" s="306"/>
      <c r="C277" s="307"/>
      <c r="D277" s="307"/>
      <c r="E277" s="307"/>
      <c r="F277" s="307"/>
    </row>
    <row r="278" spans="1:6">
      <c r="A278" s="305"/>
      <c r="B278" s="306"/>
      <c r="C278" s="307"/>
      <c r="D278" s="307"/>
      <c r="E278" s="307"/>
      <c r="F278" s="307"/>
    </row>
    <row r="279" spans="1:6">
      <c r="A279" s="308"/>
      <c r="B279" s="308" t="s">
        <v>177</v>
      </c>
      <c r="C279" s="342" t="s">
        <v>178</v>
      </c>
      <c r="D279" s="342"/>
      <c r="E279" s="342"/>
      <c r="F279" s="342"/>
    </row>
    <row r="280" spans="1:6">
      <c r="A280" s="308"/>
      <c r="B280" s="309"/>
      <c r="C280" s="308"/>
      <c r="D280" s="310"/>
      <c r="E280" s="311"/>
      <c r="F280" s="311"/>
    </row>
    <row r="281" spans="1:6">
      <c r="A281" s="312"/>
      <c r="B281" s="313"/>
      <c r="C281" s="312"/>
      <c r="D281" s="314"/>
      <c r="E281" s="312"/>
      <c r="F281" s="312"/>
    </row>
    <row r="282" spans="1:6">
      <c r="A282" s="315"/>
      <c r="B282" s="315" t="s">
        <v>179</v>
      </c>
      <c r="C282" s="340" t="s">
        <v>180</v>
      </c>
      <c r="D282" s="340"/>
      <c r="E282" s="340"/>
      <c r="F282" s="340"/>
    </row>
    <row r="283" spans="1:6">
      <c r="A283" s="343" t="s">
        <v>185</v>
      </c>
      <c r="B283" s="343"/>
      <c r="C283" s="341" t="s">
        <v>181</v>
      </c>
      <c r="D283" s="341"/>
      <c r="E283" s="341"/>
      <c r="F283" s="341"/>
    </row>
    <row r="284" spans="1:6">
      <c r="A284" s="316"/>
      <c r="B284" s="317"/>
      <c r="C284" s="316"/>
      <c r="D284" s="322"/>
      <c r="E284" s="311"/>
      <c r="F284" s="311"/>
    </row>
    <row r="285" spans="1:6">
      <c r="A285" s="318"/>
      <c r="B285" s="318"/>
      <c r="C285" s="319" t="s">
        <v>182</v>
      </c>
      <c r="D285" s="320"/>
      <c r="E285" s="321"/>
      <c r="F285" s="321"/>
    </row>
    <row r="286" spans="1:6">
      <c r="A286" s="318"/>
      <c r="B286" s="318"/>
      <c r="C286" s="319"/>
      <c r="D286" s="320"/>
      <c r="E286" s="321"/>
      <c r="F286" s="321"/>
    </row>
    <row r="287" spans="1:6">
      <c r="A287" s="312"/>
      <c r="B287" s="313"/>
      <c r="C287" s="312"/>
      <c r="D287" s="314"/>
      <c r="E287" s="312"/>
      <c r="F287" s="312"/>
    </row>
    <row r="288" spans="1:6">
      <c r="A288" s="312"/>
      <c r="B288" s="308"/>
      <c r="C288" s="310"/>
      <c r="D288" s="311"/>
      <c r="E288" s="311"/>
      <c r="F288" s="312"/>
    </row>
    <row r="289" spans="1:6">
      <c r="A289" s="312"/>
      <c r="B289" s="308"/>
      <c r="C289" s="310"/>
      <c r="D289" s="311"/>
      <c r="E289" s="311"/>
      <c r="F289" s="312"/>
    </row>
    <row r="290" spans="1:6">
      <c r="A290" s="340" t="s">
        <v>183</v>
      </c>
      <c r="B290" s="340"/>
      <c r="C290" s="340"/>
      <c r="D290" s="340"/>
      <c r="E290" s="340"/>
      <c r="F290" s="340"/>
    </row>
    <row r="291" spans="1:6">
      <c r="A291" s="341" t="s">
        <v>186</v>
      </c>
      <c r="B291" s="341"/>
      <c r="C291" s="341"/>
      <c r="D291" s="341"/>
      <c r="E291" s="341"/>
      <c r="F291" s="341"/>
    </row>
    <row r="292" spans="1:6">
      <c r="A292" s="312"/>
      <c r="B292" s="313"/>
      <c r="C292" s="312"/>
      <c r="D292" s="314"/>
      <c r="E292" s="312"/>
      <c r="F292" s="312"/>
    </row>
    <row r="293" spans="1:6">
      <c r="A293" s="304"/>
      <c r="B293" s="302"/>
      <c r="C293" s="301"/>
      <c r="D293" s="301"/>
      <c r="E293" s="301"/>
      <c r="F293" s="300"/>
    </row>
  </sheetData>
  <mergeCells count="18">
    <mergeCell ref="A290:F290"/>
    <mergeCell ref="A291:F291"/>
    <mergeCell ref="C279:F279"/>
    <mergeCell ref="C282:F282"/>
    <mergeCell ref="A283:B283"/>
    <mergeCell ref="C283:F283"/>
    <mergeCell ref="A75:B75"/>
    <mergeCell ref="A255:E255"/>
    <mergeCell ref="A6:F6"/>
    <mergeCell ref="A7:B7"/>
    <mergeCell ref="D7:E7"/>
    <mergeCell ref="A70:F70"/>
    <mergeCell ref="A72:C72"/>
    <mergeCell ref="A1:F1"/>
    <mergeCell ref="A2:F2"/>
    <mergeCell ref="A3:F3"/>
    <mergeCell ref="A5:F5"/>
    <mergeCell ref="A73:C73"/>
  </mergeCells>
  <pageMargins left="0.27559055118110237" right="0.23622047244094491" top="0.39370078740157483" bottom="0.2755905511811023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Presup. Act. No.2-2023</vt:lpstr>
      <vt:lpstr>'Presup. Act. No.2-2023'!Títulos_a_imprimir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Marino Quezada Blanco</cp:lastModifiedBy>
  <cp:lastPrinted>2023-04-27T18:54:50Z</cp:lastPrinted>
  <dcterms:created xsi:type="dcterms:W3CDTF">2008-02-19T10:28:00Z</dcterms:created>
  <dcterms:modified xsi:type="dcterms:W3CDTF">2023-07-13T13:42:40Z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D3C05391F643494D8C159E9A08A5071B</vt:lpwstr>
  </property>
  <property fmtid="{D5CDD505-2E9C-101B-9397-08002B2CF9AE}" pid="3" name="KSOProductBuildVer">
    <vt:lpwstr>1033-11.2.0.11513</vt:lpwstr>
  </property>
</Properties>
</file>