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rdaliza.guillen\Desktop\ENVIAR A IVAN\"/>
    </mc:Choice>
  </mc:AlternateContent>
  <bookViews>
    <workbookView xWindow="0" yWindow="0" windowWidth="24000" windowHeight="9735"/>
  </bookViews>
  <sheets>
    <sheet name="ACT. NO. 1 DSFO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'ACT. NO. 1 DSFO'!$A$1:$F$287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esupuesto2">#REF!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'ACT. NO. 1 DSFO'!$1:$13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/>
</workbook>
</file>

<file path=xl/calcChain.xml><?xml version="1.0" encoding="utf-8"?>
<calcChain xmlns="http://schemas.openxmlformats.org/spreadsheetml/2006/main">
  <c r="F153" i="11" l="1"/>
  <c r="G247" i="11" l="1"/>
  <c r="G246" i="11"/>
  <c r="G245" i="11"/>
  <c r="F187" i="11" l="1"/>
  <c r="F186" i="11"/>
  <c r="F200" i="11" l="1"/>
  <c r="F201" i="11" l="1"/>
  <c r="F123" i="11"/>
  <c r="F122" i="11"/>
  <c r="F152" i="11" l="1"/>
  <c r="F204" i="11"/>
  <c r="C195" i="11" l="1"/>
  <c r="C197" i="11" l="1"/>
  <c r="C191" i="11"/>
  <c r="F193" i="11"/>
  <c r="F241" i="11"/>
  <c r="F240" i="11"/>
  <c r="F239" i="11"/>
  <c r="F190" i="11"/>
  <c r="F181" i="11"/>
  <c r="C157" i="11"/>
  <c r="C156" i="11"/>
  <c r="F157" i="11" l="1"/>
  <c r="C159" i="11"/>
  <c r="F156" i="11"/>
  <c r="C192" i="11"/>
  <c r="C158" i="11"/>
  <c r="F159" i="11" l="1"/>
  <c r="F158" i="11"/>
  <c r="C194" i="11"/>
  <c r="F192" i="11" l="1"/>
  <c r="F198" i="11"/>
  <c r="F195" i="11"/>
  <c r="F194" i="11" l="1"/>
  <c r="F191" i="11"/>
  <c r="C218" i="11" l="1"/>
  <c r="C216" i="11"/>
  <c r="F218" i="11" l="1"/>
  <c r="F217" i="11"/>
  <c r="F216" i="11"/>
  <c r="F215" i="11"/>
  <c r="F214" i="11"/>
  <c r="F213" i="11"/>
  <c r="F212" i="11"/>
  <c r="F242" i="11" l="1"/>
  <c r="F237" i="11"/>
  <c r="F236" i="11"/>
  <c r="F234" i="11"/>
  <c r="F232" i="11"/>
  <c r="F231" i="11"/>
  <c r="F229" i="11"/>
  <c r="F228" i="11"/>
  <c r="F227" i="11"/>
  <c r="F226" i="11"/>
  <c r="F224" i="11"/>
  <c r="F223" i="11"/>
  <c r="F222" i="11"/>
  <c r="F221" i="11"/>
  <c r="F220" i="11"/>
  <c r="F219" i="11"/>
  <c r="F197" i="11"/>
  <c r="F196" i="11"/>
  <c r="F184" i="11"/>
  <c r="F189" i="11"/>
  <c r="F176" i="11"/>
  <c r="F175" i="11"/>
  <c r="F177" i="11"/>
  <c r="F174" i="11"/>
  <c r="F179" i="11"/>
  <c r="F180" i="11"/>
  <c r="F178" i="11"/>
  <c r="F173" i="11"/>
  <c r="F172" i="11"/>
  <c r="F171" i="11"/>
  <c r="F170" i="11"/>
  <c r="F166" i="11"/>
  <c r="F169" i="11"/>
  <c r="F168" i="11"/>
  <c r="F167" i="11"/>
  <c r="F165" i="11"/>
  <c r="F164" i="11"/>
  <c r="F162" i="11"/>
  <c r="F161" i="11"/>
  <c r="F110" i="11"/>
  <c r="F109" i="11"/>
  <c r="F108" i="11"/>
  <c r="F107" i="11"/>
  <c r="F106" i="11"/>
  <c r="F104" i="11"/>
  <c r="F103" i="11"/>
  <c r="F102" i="11"/>
  <c r="F101" i="11"/>
  <c r="F100" i="11"/>
  <c r="F98" i="11"/>
  <c r="F97" i="11"/>
  <c r="F96" i="11"/>
  <c r="F95" i="11"/>
  <c r="F94" i="11"/>
  <c r="F120" i="11"/>
  <c r="F119" i="11"/>
  <c r="F138" i="11"/>
  <c r="F137" i="11"/>
  <c r="F136" i="11"/>
  <c r="F141" i="11"/>
  <c r="F140" i="11"/>
  <c r="F133" i="11"/>
  <c r="F134" i="11"/>
  <c r="F82" i="11"/>
  <c r="F83" i="11" s="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25" i="11" l="1"/>
  <c r="F127" i="11" s="1"/>
  <c r="F243" i="11"/>
  <c r="F245" i="11" s="1"/>
  <c r="F206" i="11"/>
  <c r="F208" i="11" s="1"/>
  <c r="F143" i="11"/>
  <c r="F145" i="11" s="1"/>
  <c r="F112" i="11"/>
  <c r="F114" i="11" s="1"/>
  <c r="F78" i="11"/>
  <c r="F85" i="11" s="1"/>
  <c r="F247" i="11" l="1"/>
  <c r="F249" i="11" s="1"/>
  <c r="F256" i="11" l="1"/>
  <c r="F259" i="11" l="1"/>
  <c r="F257" i="11"/>
  <c r="F254" i="11"/>
  <c r="F252" i="11"/>
  <c r="F258" i="11" s="1"/>
  <c r="F253" i="11"/>
  <c r="F262" i="11"/>
  <c r="F261" i="11"/>
  <c r="F255" i="11"/>
  <c r="F264" i="11" l="1"/>
  <c r="F266" i="11" s="1"/>
</calcChain>
</file>

<file path=xl/sharedStrings.xml><?xml version="1.0" encoding="utf-8"?>
<sst xmlns="http://schemas.openxmlformats.org/spreadsheetml/2006/main" count="368" uniqueCount="172">
  <si>
    <t>INSTITUTO NACIONAL DE AGUAS POTABLES Y ALCANTARILLADOS</t>
  </si>
  <si>
    <t>***INAPA***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</si>
  <si>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</si>
  <si>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</si>
  <si>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</si>
  <si>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</si>
  <si>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</si>
  <si>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</si>
  <si>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</si>
  <si>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</si>
  <si>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</si>
  <si>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</si>
  <si>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</si>
  <si>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</si>
  <si>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</si>
  <si>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</si>
  <si>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</si>
  <si>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</si>
  <si>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</si>
  <si>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</si>
  <si>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</si>
  <si>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VISTO BUENO:</t>
  </si>
  <si>
    <t>REVISADO POR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</si>
  <si>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</si>
  <si>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</si>
  <si>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</si>
  <si>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</si>
  <si>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</si>
  <si>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</si>
  <si>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</si>
  <si>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</si>
  <si>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</si>
  <si>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</si>
  <si>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</si>
  <si>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</si>
  <si>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</si>
  <si>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</si>
  <si>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</si>
  <si>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</si>
  <si>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</si>
  <si>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</si>
  <si>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</si>
  <si>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 xml:space="preserve">REPLANTEO </t>
  </si>
  <si>
    <t xml:space="preserve">ESTUDIOS(SOCIALES, AMBIENTALES, GEOTECNICOS, TOPOGRAFICOS, DE CALIDAD) </t>
  </si>
  <si>
    <t>SUBTOTAL FASE A</t>
  </si>
  <si>
    <t xml:space="preserve">SUMINISTRO  Y COLOCACION DE PIEZAS ESPECIALES DE PRESION </t>
  </si>
  <si>
    <t>TEE 12X6"  ACERO (SCH-30) C/PROTECCION ANTICORROSIVA</t>
  </si>
  <si>
    <t>MEDIDAS DE COMPENSACION AMBIENTAL</t>
  </si>
  <si>
    <t>CODO 12X45"  ACERO (SCH-30) C/PROTECCION ANTICORROSIVA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</si>
  <si>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</si>
  <si>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</si>
  <si>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</si>
  <si>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</si>
  <si>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ANCLAJE P/PIEZAS ESPECIALES (SEGUN DISEÑO)</t>
  </si>
  <si>
    <t>JUNTA MECANICA TIPO DRESSER DE Ø 12" HF</t>
  </si>
  <si>
    <t>BOTE DE MATERIAL CON CAMION, INCLUYE CARGIO Y ESPARCIMIENTO EN BOTADERO (DIST.=5.0 KM)</t>
  </si>
  <si>
    <t>JUNTA MECANICA TIPO DRESSER DE Ø 6" HF</t>
  </si>
  <si>
    <t>CAJA TELESCOPICA PARA VALVULA</t>
  </si>
  <si>
    <t>REDUCCION 12"X 8" ACERO (SCH-30) C/PROTECCION ANTICORROSIVA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</si>
  <si>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</si>
  <si>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</si>
  <si>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</si>
  <si>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</si>
  <si>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</si>
  <si>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</si>
  <si>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</si>
  <si>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</si>
  <si>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</si>
  <si>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</si>
  <si>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MESES</t>
  </si>
  <si>
    <t>Presupuesto No.:162  d/f 20/10/2020</t>
  </si>
  <si>
    <t>JUNTA MECANICA TIPO DRESSER DE Ø 8" HF</t>
  </si>
  <si>
    <t>TEE 12X8"  ACERO (SCH-30) C/PROTECCION ANTICORROSIVA</t>
  </si>
  <si>
    <t>TEE 8"X8"  ACERO (SCH-30) C/PROTECCION ANTICORROSIVA</t>
  </si>
  <si>
    <t xml:space="preserve">TUBERIA Ø8" ACERO 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</si>
  <si>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</si>
  <si>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</si>
  <si>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</si>
  <si>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</si>
  <si>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</si>
  <si>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</si>
  <si>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</si>
  <si>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</si>
  <si>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</si>
  <si>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VALVULA DE  COMPUERTA Ø6" H.F. PLATILLADA (INC.  2 JUNTAS DE GOMA, 2 NIPLE PLATILLADOS, 2 JUNTAS MECANICAS TIPO DRESSER Y 2 PARES DE TORNILLOS)</t>
  </si>
  <si>
    <t>LINEA DE CONDUCCION (DESDE ESTACION 2+359 H/ ESTACION 3+162)</t>
  </si>
  <si>
    <t>REGISTRO PARA VALVULA  EN TUBO DE Ø36" H.A. (INC. BASE Y TAPA DE H.S.)</t>
  </si>
  <si>
    <t>VALVULA DE  COMPUERTA Ø8" H.F. PLATILLADA (INC.  2 JUNTAS DE GOMA, 2 NIPLE PLATILLADOS, 2 JUNTAS MECANICAS TIPO DRESSER Y 2 PARES DE TORNILLOS)</t>
  </si>
  <si>
    <t>6.1.10</t>
  </si>
  <si>
    <t>INTERCONEXION A LINEA CONDUCCION Ø8" EXISTENTE</t>
  </si>
  <si>
    <t>SUMINISTRO Y COLOCACION:</t>
  </si>
  <si>
    <t>NIPLE 12" X 1.00M ACERO (SCH-30) C/PROTECCION ANTICORROSIVA</t>
  </si>
  <si>
    <t>NIPLE 8" X 1.00M ACERO (SCH-40) C/PROTECCION ANTICORROSIVA</t>
  </si>
  <si>
    <t>RELLENO  COMPACTADO C/COMPACTADOR MECANICO EN CAPAS DE 0.20M</t>
  </si>
  <si>
    <t>REGISTRO PARA VALVULA  (SEGUN DETALLE)</t>
  </si>
  <si>
    <t>Zona : IV</t>
  </si>
  <si>
    <t xml:space="preserve">DIRECCIÓN DE SUPERVISION Y FISCALIZACION DE OBRAS </t>
  </si>
  <si>
    <t>ContratIsta: ING. TEOFILA VILLA NIVAR</t>
  </si>
  <si>
    <t>Contrato: No. 033-2021</t>
  </si>
  <si>
    <t xml:space="preserve">REDUCCION DE CANTIDAD (R.C) </t>
  </si>
  <si>
    <t xml:space="preserve">SUBTOTAL REDUCCION DE CANTIDAD (R.C) </t>
  </si>
  <si>
    <t xml:space="preserve">AUMENTO DE CANTIDAD (A.C) </t>
  </si>
  <si>
    <t xml:space="preserve">SUBTOTAL AUMENTO DE CANTIDAD (A.C) </t>
  </si>
  <si>
    <t>ELIMINACION DE PARTIDAS (E.P)</t>
  </si>
  <si>
    <t>SUBTOTAL ELIMINACION DE PARTIDAS (E.P)</t>
  </si>
  <si>
    <t>NUEVAS PARTIDAS (N.P)</t>
  </si>
  <si>
    <t>TEE 12"X 8" X 6" ACERO (SCH-30) C/PROTECCION ANTICORROSIVA</t>
  </si>
  <si>
    <t>CORTE DE ASFALTO e=2" (AMBOS LADOS)</t>
  </si>
  <si>
    <t>VALVULA DE  COMPUERTA Ø8" H.F. PLATILLADA (INC.  2 JUNTAS DE GOMA, 2 NIPLE PLATILLADOS Y 2 PARES DE TORNILLOS)</t>
  </si>
  <si>
    <t>USO DE RETROEXCAVADORA  CAT 416 (INC. COMBUSTIBLE Y OPERADOR)</t>
  </si>
  <si>
    <t>HR</t>
  </si>
  <si>
    <t>6.1.11</t>
  </si>
  <si>
    <t xml:space="preserve">EXCAVACION MATERIAL COMPACTO </t>
  </si>
  <si>
    <t>6.1.12</t>
  </si>
  <si>
    <t>6.1.13</t>
  </si>
  <si>
    <t>6.1.14</t>
  </si>
  <si>
    <t>6.1.15</t>
  </si>
  <si>
    <t>6.1.16</t>
  </si>
  <si>
    <t>6.1.17</t>
  </si>
  <si>
    <t>6.1.18</t>
  </si>
  <si>
    <t>6.1.19</t>
  </si>
  <si>
    <t>6.1.20</t>
  </si>
  <si>
    <t>6.1.21</t>
  </si>
  <si>
    <t>6.1.22</t>
  </si>
  <si>
    <t>6.1.23</t>
  </si>
  <si>
    <t>6.1.24</t>
  </si>
  <si>
    <t>6.1.25</t>
  </si>
  <si>
    <t>SUBTOTAL NUEVAS PARTIDAS (N.P)</t>
  </si>
  <si>
    <t>VARIACION DE PRECIOS  (V.P)</t>
  </si>
  <si>
    <t>SUBTOTAL VARIACION DE PRECIOS  (V.P)</t>
  </si>
  <si>
    <t>USO DE PLANTA ELECTRICA  PARA CORTE DE TUBERIAS)</t>
  </si>
  <si>
    <t>DIA</t>
  </si>
  <si>
    <t>SUMINISTRO Y COLOCACION DE ASFALTO CALIENTE+25% DESP e= 4"</t>
  </si>
  <si>
    <t>NIVELACION Y COMPACTACION DE TERRENO</t>
  </si>
  <si>
    <t xml:space="preserve">SUMINISTRO, ACARREO, COLOCACION , NIVELACION Y COMPACTACION  MATERIAL DE BASE </t>
  </si>
  <si>
    <t xml:space="preserve">MANEJO DE TRANSITO </t>
  </si>
  <si>
    <t>MOVIMIENTO DE TIERRA ADICIONAL PARA CONECTAR TUBERIA  DEL CRUCE A TUBERIA DE Ø8"  PVC PREVIAMENTE COLOCADA</t>
  </si>
  <si>
    <t xml:space="preserve">LIMPIEZA Y DESYERBE </t>
  </si>
  <si>
    <t>MOVIMIENTO DE TIERRA  DESDE ESTACION EST. 2+359 HASTA EST. 2+429</t>
  </si>
  <si>
    <t>REMOCION DE MATERIAL CALICHE EN ZANJA</t>
  </si>
  <si>
    <t>SUMINISTRO MATERIAL DE MINA</t>
  </si>
  <si>
    <t xml:space="preserve">PRUEBA HIDROSTATICA DE Ø8"  PVC  </t>
  </si>
  <si>
    <t xml:space="preserve">TUBERIA  Ø8" PVC (SDR-26) C/JUNTA DE GOMA  + 3 %  PERD. P/CAMPANA </t>
  </si>
  <si>
    <t>CORTE DE ASFALTO e=4¨</t>
  </si>
  <si>
    <t>EXTRACCION MATERIAL EN ZANJA 25%</t>
  </si>
  <si>
    <t xml:space="preserve">BOTE DE MATERIAL EXTRAIDO e=20% </t>
  </si>
  <si>
    <t xml:space="preserve">ASFALTO  </t>
  </si>
  <si>
    <t xml:space="preserve">CORRECCION AVERIAS </t>
  </si>
  <si>
    <t>EN ACOMETIDAS  1/2"PVC</t>
  </si>
  <si>
    <t>6.1.26</t>
  </si>
  <si>
    <t>SUB-TOTAL PRESUPUESTO CONTRATADO + PRESUPUESTO ACTUALIZADO No. 1</t>
  </si>
  <si>
    <t>NOTAS:</t>
  </si>
  <si>
    <t>1)</t>
  </si>
  <si>
    <t>SUBTOTAL PRESUPUESTO ACTUALIZADO No. 1</t>
  </si>
  <si>
    <t xml:space="preserve">               ING. FIOR D"ALIZA GUILLEN S.</t>
  </si>
  <si>
    <t>ING RAYDI CASTRO JIMENEZ</t>
  </si>
  <si>
    <t xml:space="preserve">                     INGENIERO CIVIL I</t>
  </si>
  <si>
    <t xml:space="preserve">                      ANALISTA DE PROYECTOS </t>
  </si>
  <si>
    <t>ARQ. RENE GARCIA VILLANUEVA</t>
  </si>
  <si>
    <t>DIRECTOR DE SUPERVISION Y FISCALIZACION DE OBRAS</t>
  </si>
  <si>
    <t>TRANSPORTE INTERNO DE MATERIALES 2.00 KM</t>
  </si>
  <si>
    <t xml:space="preserve">TUBERIA 12'' PVC, (SDR-26) C/JUNTA DE GOMA </t>
  </si>
  <si>
    <t xml:space="preserve">PERSONAL DE APOYO  EN REALIZACION DE PRUEBA </t>
  </si>
  <si>
    <t>REGISTRO PARA VALVULA  (SEGUN DETALLE) (1.40 x 1.40 x 1.70)</t>
  </si>
  <si>
    <t xml:space="preserve">CATEOS O CALICATAS C/EQUIPO PARA VERIFICAR TUBERIAS </t>
  </si>
  <si>
    <t>2.7.1</t>
  </si>
  <si>
    <t>2.7.2</t>
  </si>
  <si>
    <t>2.7.3</t>
  </si>
  <si>
    <t>2.7.4</t>
  </si>
  <si>
    <t>PRESUPUESTO ACTUALIZADO No. 1 D/F JULIO 2022</t>
  </si>
  <si>
    <t>ESTE PRESUPUESTO SE ACTUALIZA  A SOLICITUD, MEDIANTE  MEMO COORD. No. 075-2022 D/F 21 /04/2022.</t>
  </si>
  <si>
    <t>Obra: LINEA  CONDUCCION  12" PVC TRAMO  DESDE EST. 2+359 HASTA EST. 3+162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</si>
</sst>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8" formatCode="#,##0.00\ &quot;€&quot;;[Red]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0\ _€;\-#,##0.000\ _€"/>
    <numFmt numFmtId="179" formatCode="#,##0.000000000000"/>
    <numFmt numFmtId="180" formatCode="#,##0.0000000000000"/>
    <numFmt numFmtId="181" formatCode="#,##0.0000000"/>
    <numFmt numFmtId="185" formatCode="#,##0.0\ _€;\-#,##0.0\ _€"/>
    <numFmt numFmtId="186" formatCode="0_)"/>
    <numFmt numFmtId="189" formatCode="General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4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5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43" fontId="2" fillId="0" borderId="0" applyFont="0" applyFill="0" applyBorder="0" applyAlignment="0" applyProtection="0"/>
    <xf numFmtId="39" fontId="23" fillId="0" borderId="0"/>
    <xf numFmtId="43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0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8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0" fontId="2" fillId="22" borderId="2" xfId="0" applyFont="1" applyFill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1" xfId="1" applyFont="1" applyFill="1" applyBorder="1" applyAlignment="1">
      <alignment horizontal="center" vertical="center" wrapText="1"/>
    </xf>
    <xf numFmtId="167" fontId="26" fillId="0" borderId="1" xfId="2" applyFont="1" applyFill="1" applyBorder="1" applyAlignment="1">
      <alignment horizontal="center" vertical="center" wrapText="1"/>
    </xf>
    <xf numFmtId="4" fontId="26" fillId="0" borderId="1" xfId="1" applyNumberFormat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horizontal="right" vertical="center"/>
    </xf>
    <xf numFmtId="175" fontId="26" fillId="2" borderId="2" xfId="0" applyNumberFormat="1" applyFont="1" applyFill="1" applyBorder="1" applyAlignment="1">
      <alignment horizontal="right" vertical="center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0" fontId="2" fillId="22" borderId="2" xfId="0" applyFont="1" applyFill="1" applyBorder="1" applyAlignment="1">
      <alignment horizontal="center" vertical="center"/>
    </xf>
    <xf numFmtId="0" fontId="26" fillId="22" borderId="2" xfId="0" applyFont="1" applyFill="1" applyBorder="1" applyAlignment="1">
      <alignment horizontal="center" wrapText="1"/>
    </xf>
    <xf numFmtId="4" fontId="2" fillId="22" borderId="2" xfId="0" applyNumberFormat="1" applyFont="1" applyFill="1" applyBorder="1"/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174" fontId="2" fillId="2" borderId="6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1" borderId="0" xfId="0" applyFont="1" applyFill="1" applyBorder="1"/>
    <xf numFmtId="0" fontId="2" fillId="21" borderId="0" xfId="1" applyFont="1" applyFill="1" applyAlignment="1">
      <alignment vertical="top"/>
    </xf>
    <xf numFmtId="0" fontId="2" fillId="2" borderId="0" xfId="1" applyFont="1" applyFill="1" applyBorder="1" applyAlignment="1"/>
    <xf numFmtId="0" fontId="2" fillId="2" borderId="2" xfId="0" applyFont="1" applyFill="1" applyBorder="1" applyAlignment="1">
      <alignment horizontal="left" vertical="center" wrapText="1"/>
    </xf>
    <xf numFmtId="0" fontId="26" fillId="2" borderId="2" xfId="61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right" vertical="center" wrapText="1"/>
    </xf>
    <xf numFmtId="165" fontId="2" fillId="2" borderId="2" xfId="94" applyFont="1" applyFill="1" applyBorder="1" applyAlignment="1">
      <alignment horizontal="center" vertical="center"/>
    </xf>
    <xf numFmtId="165" fontId="2" fillId="2" borderId="2" xfId="94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" fontId="2" fillId="0" borderId="0" xfId="0" applyNumberFormat="1" applyFont="1" applyFill="1" applyAlignment="1">
      <alignment vertical="top" wrapText="1"/>
    </xf>
    <xf numFmtId="4" fontId="2" fillId="25" borderId="0" xfId="1" applyNumberFormat="1" applyFont="1" applyFill="1" applyBorder="1" applyAlignment="1">
      <alignment horizontal="right"/>
    </xf>
    <xf numFmtId="0" fontId="3" fillId="25" borderId="0" xfId="0" applyFont="1" applyFill="1" applyBorder="1"/>
    <xf numFmtId="0" fontId="3" fillId="25" borderId="0" xfId="0" applyFont="1" applyFill="1"/>
    <xf numFmtId="165" fontId="3" fillId="25" borderId="0" xfId="0" applyNumberFormat="1" applyFont="1" applyFill="1" applyBorder="1"/>
    <xf numFmtId="4" fontId="3" fillId="25" borderId="0" xfId="0" applyNumberFormat="1" applyFont="1" applyFill="1" applyBorder="1"/>
    <xf numFmtId="0" fontId="29" fillId="2" borderId="2" xfId="0" applyFont="1" applyFill="1" applyBorder="1" applyAlignment="1">
      <alignment horizontal="center" vertical="center"/>
    </xf>
    <xf numFmtId="0" fontId="3" fillId="21" borderId="0" xfId="0" applyFont="1" applyFill="1"/>
    <xf numFmtId="4" fontId="3" fillId="21" borderId="0" xfId="0" applyNumberFormat="1" applyFont="1" applyFill="1" applyBorder="1"/>
    <xf numFmtId="0" fontId="3" fillId="24" borderId="0" xfId="0" applyFont="1" applyFill="1" applyBorder="1"/>
    <xf numFmtId="0" fontId="3" fillId="24" borderId="0" xfId="0" applyFont="1" applyFill="1"/>
    <xf numFmtId="0" fontId="28" fillId="2" borderId="2" xfId="0" applyFont="1" applyFill="1" applyBorder="1"/>
    <xf numFmtId="0" fontId="28" fillId="2" borderId="2" xfId="0" applyFont="1" applyFill="1" applyBorder="1" applyAlignment="1">
      <alignment horizontal="center" vertical="center"/>
    </xf>
    <xf numFmtId="4" fontId="28" fillId="2" borderId="2" xfId="0" applyNumberFormat="1" applyFont="1" applyFill="1" applyBorder="1"/>
    <xf numFmtId="39" fontId="28" fillId="2" borderId="2" xfId="0" applyNumberFormat="1" applyFont="1" applyFill="1" applyBorder="1" applyProtection="1">
      <protection locked="0"/>
    </xf>
    <xf numFmtId="0" fontId="28" fillId="2" borderId="2" xfId="0" applyFont="1" applyFill="1" applyBorder="1" applyAlignment="1">
      <alignment wrapText="1"/>
    </xf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175" fontId="26" fillId="2" borderId="2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wrapText="1"/>
    </xf>
    <xf numFmtId="0" fontId="26" fillId="2" borderId="0" xfId="0" applyFont="1" applyFill="1" applyBorder="1" applyAlignment="1">
      <alignment vertical="top" wrapText="1"/>
    </xf>
    <xf numFmtId="0" fontId="2" fillId="2" borderId="2" xfId="95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37" fontId="2" fillId="2" borderId="4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right"/>
    </xf>
    <xf numFmtId="0" fontId="26" fillId="0" borderId="0" xfId="1" applyFont="1" applyFill="1" applyAlignment="1">
      <alignment horizontal="center"/>
    </xf>
    <xf numFmtId="4" fontId="2" fillId="0" borderId="0" xfId="73" applyNumberFormat="1" applyFont="1" applyFill="1" applyBorder="1" applyAlignment="1">
      <alignment horizontal="center"/>
    </xf>
    <xf numFmtId="0" fontId="2" fillId="2" borderId="2" xfId="72" applyFont="1" applyFill="1" applyBorder="1" applyAlignment="1">
      <alignment horizontal="left" wrapText="1"/>
    </xf>
    <xf numFmtId="178" fontId="2" fillId="2" borderId="2" xfId="0" applyNumberFormat="1" applyFont="1" applyFill="1" applyBorder="1" applyAlignment="1">
      <alignment horizontal="right" vertical="center"/>
    </xf>
    <xf numFmtId="165" fontId="3" fillId="20" borderId="0" xfId="94" applyFont="1" applyFill="1" applyBorder="1"/>
    <xf numFmtId="4" fontId="3" fillId="20" borderId="0" xfId="0" applyNumberFormat="1" applyFont="1" applyFill="1" applyBorder="1"/>
    <xf numFmtId="165" fontId="3" fillId="21" borderId="0" xfId="94" applyFont="1" applyFill="1" applyBorder="1" applyAlignment="1">
      <alignment vertical="top" wrapText="1"/>
    </xf>
    <xf numFmtId="179" fontId="3" fillId="20" borderId="0" xfId="0" applyNumberFormat="1" applyFont="1" applyFill="1" applyBorder="1"/>
    <xf numFmtId="180" fontId="3" fillId="20" borderId="0" xfId="0" applyNumberFormat="1" applyFont="1" applyFill="1" applyBorder="1"/>
    <xf numFmtId="181" fontId="3" fillId="20" borderId="0" xfId="0" applyNumberFormat="1" applyFont="1" applyFill="1" applyBorder="1"/>
    <xf numFmtId="165" fontId="28" fillId="2" borderId="2" xfId="94" applyFont="1" applyFill="1" applyBorder="1" applyAlignment="1">
      <alignment horizontal="right" vertical="center" wrapText="1"/>
    </xf>
    <xf numFmtId="165" fontId="28" fillId="2" borderId="2" xfId="94" applyFont="1" applyFill="1" applyBorder="1" applyAlignment="1">
      <alignment horizontal="center" vertical="center"/>
    </xf>
    <xf numFmtId="165" fontId="28" fillId="2" borderId="2" xfId="94" applyFont="1" applyFill="1" applyBorder="1" applyAlignment="1">
      <alignment horizontal="right" wrapText="1"/>
    </xf>
    <xf numFmtId="0" fontId="2" fillId="2" borderId="2" xfId="61" applyFont="1" applyFill="1" applyBorder="1" applyAlignment="1">
      <alignment horizontal="left" vertical="top" wrapText="1"/>
    </xf>
    <xf numFmtId="165" fontId="2" fillId="2" borderId="2" xfId="94" applyFont="1" applyFill="1" applyBorder="1" applyAlignment="1">
      <alignment horizontal="center" wrapText="1"/>
    </xf>
    <xf numFmtId="165" fontId="2" fillId="2" borderId="3" xfId="94" applyFont="1" applyFill="1" applyBorder="1" applyAlignment="1">
      <alignment horizontal="right" vertical="center" wrapText="1"/>
    </xf>
    <xf numFmtId="39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39" fontId="2" fillId="2" borderId="2" xfId="0" applyNumberFormat="1" applyFont="1" applyFill="1" applyBorder="1" applyAlignment="1" applyProtection="1">
      <alignment horizontal="right" wrapText="1"/>
      <protection locked="0"/>
    </xf>
    <xf numFmtId="39" fontId="2" fillId="2" borderId="2" xfId="0" applyNumberFormat="1" applyFont="1" applyFill="1" applyBorder="1" applyAlignment="1" applyProtection="1">
      <alignment wrapText="1"/>
      <protection locked="0"/>
    </xf>
    <xf numFmtId="39" fontId="26" fillId="22" borderId="2" xfId="0" applyNumberFormat="1" applyFont="1" applyFill="1" applyBorder="1" applyAlignment="1" applyProtection="1">
      <alignment wrapText="1"/>
      <protection locked="0"/>
    </xf>
    <xf numFmtId="4" fontId="2" fillId="2" borderId="2" xfId="75" applyNumberFormat="1" applyFont="1" applyFill="1" applyBorder="1" applyAlignment="1">
      <alignment horizontal="center" vertical="top" wrapText="1"/>
    </xf>
    <xf numFmtId="165" fontId="3" fillId="20" borderId="0" xfId="0" applyNumberFormat="1" applyFont="1" applyFill="1" applyBorder="1"/>
    <xf numFmtId="0" fontId="26" fillId="2" borderId="2" xfId="72" applyFont="1" applyFill="1" applyBorder="1" applyAlignment="1">
      <alignment horizontal="left"/>
    </xf>
    <xf numFmtId="0" fontId="2" fillId="2" borderId="2" xfId="72" applyFont="1" applyFill="1" applyBorder="1" applyAlignment="1">
      <alignment horizontal="left"/>
    </xf>
    <xf numFmtId="186" fontId="26" fillId="2" borderId="2" xfId="76" applyNumberFormat="1" applyFont="1" applyFill="1" applyBorder="1" applyAlignment="1">
      <alignment horizontal="right" vertical="top"/>
    </xf>
    <xf numFmtId="4" fontId="2" fillId="2" borderId="3" xfId="0" applyNumberFormat="1" applyFont="1" applyFill="1" applyBorder="1" applyAlignment="1">
      <alignment horizontal="right" vertical="top" wrapText="1"/>
    </xf>
    <xf numFmtId="178" fontId="2" fillId="0" borderId="2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right" vertical="center"/>
    </xf>
    <xf numFmtId="39" fontId="2" fillId="0" borderId="2" xfId="0" applyNumberFormat="1" applyFont="1" applyFill="1" applyBorder="1" applyAlignment="1" applyProtection="1">
      <alignment vertical="center" wrapText="1"/>
      <protection locked="0"/>
    </xf>
    <xf numFmtId="175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top" wrapText="1"/>
    </xf>
    <xf numFmtId="4" fontId="2" fillId="0" borderId="2" xfId="0" applyNumberFormat="1" applyFont="1" applyFill="1" applyBorder="1"/>
    <xf numFmtId="4" fontId="2" fillId="0" borderId="2" xfId="0" applyNumberFormat="1" applyFont="1" applyFill="1" applyBorder="1" applyAlignment="1">
      <alignment horizontal="center" vertical="top"/>
    </xf>
    <xf numFmtId="4" fontId="3" fillId="0" borderId="0" xfId="0" applyNumberFormat="1" applyFont="1" applyBorder="1"/>
    <xf numFmtId="185" fontId="2" fillId="2" borderId="2" xfId="0" applyNumberFormat="1" applyFont="1" applyFill="1" applyBorder="1" applyAlignment="1">
      <alignment horizontal="right" vertical="top" wrapText="1"/>
    </xf>
    <xf numFmtId="2" fontId="3" fillId="2" borderId="0" xfId="0" applyNumberFormat="1" applyFont="1" applyFill="1" applyBorder="1"/>
    <xf numFmtId="39" fontId="2" fillId="2" borderId="2" xfId="0" applyNumberFormat="1" applyFont="1" applyFill="1" applyBorder="1" applyAlignment="1">
      <alignment horizontal="right" vertical="top" wrapText="1"/>
    </xf>
    <xf numFmtId="0" fontId="2" fillId="22" borderId="4" xfId="0" applyFont="1" applyFill="1" applyBorder="1" applyAlignment="1">
      <alignment horizontal="center" vertical="center"/>
    </xf>
    <xf numFmtId="0" fontId="26" fillId="22" borderId="4" xfId="0" applyFont="1" applyFill="1" applyBorder="1" applyAlignment="1">
      <alignment horizontal="center" wrapText="1"/>
    </xf>
    <xf numFmtId="0" fontId="2" fillId="22" borderId="4" xfId="0" applyFont="1" applyFill="1" applyBorder="1"/>
    <xf numFmtId="4" fontId="2" fillId="22" borderId="4" xfId="0" applyNumberFormat="1" applyFont="1" applyFill="1" applyBorder="1"/>
    <xf numFmtId="178" fontId="2" fillId="2" borderId="4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top" wrapText="1"/>
    </xf>
    <xf numFmtId="165" fontId="2" fillId="2" borderId="4" xfId="94" applyFont="1" applyFill="1" applyBorder="1" applyAlignment="1">
      <alignment horizontal="right" vertical="center" wrapText="1"/>
    </xf>
    <xf numFmtId="165" fontId="2" fillId="2" borderId="4" xfId="94" applyFont="1" applyFill="1" applyBorder="1" applyAlignment="1">
      <alignment horizontal="center" vertical="center"/>
    </xf>
    <xf numFmtId="0" fontId="26" fillId="22" borderId="2" xfId="72" applyFont="1" applyFill="1" applyBorder="1" applyAlignment="1">
      <alignment horizontal="center" wrapText="1"/>
    </xf>
    <xf numFmtId="0" fontId="2" fillId="2" borderId="0" xfId="80" applyFont="1" applyFill="1" applyBorder="1" applyAlignment="1"/>
    <xf numFmtId="2" fontId="2" fillId="2" borderId="0" xfId="0" applyNumberFormat="1" applyFont="1" applyFill="1" applyBorder="1"/>
    <xf numFmtId="39" fontId="2" fillId="2" borderId="0" xfId="0" applyNumberFormat="1" applyFont="1" applyFill="1" applyBorder="1" applyAlignment="1" applyProtection="1">
      <alignment horizontal="left"/>
      <protection locked="0"/>
    </xf>
    <xf numFmtId="4" fontId="2" fillId="2" borderId="0" xfId="0" applyNumberFormat="1" applyFont="1" applyFill="1" applyBorder="1" applyAlignment="1" applyProtection="1">
      <alignment horizontal="left"/>
      <protection locked="0"/>
    </xf>
    <xf numFmtId="39" fontId="2" fillId="2" borderId="0" xfId="0" applyNumberFormat="1" applyFont="1" applyFill="1" applyBorder="1"/>
    <xf numFmtId="4" fontId="2" fillId="0" borderId="0" xfId="73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39" fontId="2" fillId="0" borderId="2" xfId="0" applyNumberFormat="1" applyFont="1" applyFill="1" applyBorder="1" applyAlignment="1" applyProtection="1">
      <alignment wrapText="1"/>
      <protection locked="0"/>
    </xf>
    <xf numFmtId="39" fontId="2" fillId="2" borderId="2" xfId="0" applyNumberFormat="1" applyFont="1" applyFill="1" applyBorder="1" applyAlignment="1" applyProtection="1">
      <alignment vertical="center" wrapText="1"/>
      <protection locked="0"/>
    </xf>
    <xf numFmtId="39" fontId="2" fillId="2" borderId="4" xfId="0" applyNumberFormat="1" applyFont="1" applyFill="1" applyBorder="1" applyAlignment="1" applyProtection="1">
      <alignment wrapText="1"/>
      <protection locked="0"/>
    </xf>
    <xf numFmtId="39" fontId="28" fillId="2" borderId="2" xfId="0" applyNumberFormat="1" applyFont="1" applyFill="1" applyBorder="1" applyAlignment="1" applyProtection="1">
      <alignment wrapText="1"/>
      <protection locked="0"/>
    </xf>
    <xf numFmtId="39" fontId="26" fillId="22" borderId="4" xfId="0" applyNumberFormat="1" applyFont="1" applyFill="1" applyBorder="1" applyAlignment="1" applyProtection="1">
      <alignment wrapText="1"/>
      <protection locked="0"/>
    </xf>
    <xf numFmtId="4" fontId="3" fillId="0" borderId="2" xfId="1" applyNumberFormat="1" applyFont="1" applyFill="1" applyBorder="1" applyAlignment="1">
      <alignment vertical="top" wrapText="1"/>
    </xf>
    <xf numFmtId="4" fontId="3" fillId="2" borderId="0" xfId="0" applyNumberFormat="1" applyFont="1" applyFill="1" applyBorder="1" applyAlignment="1">
      <alignment vertical="center"/>
    </xf>
    <xf numFmtId="0" fontId="2" fillId="2" borderId="2" xfId="76" applyNumberFormat="1" applyFont="1" applyFill="1" applyBorder="1" applyAlignment="1">
      <alignment horizontal="right" vertical="top" wrapText="1"/>
    </xf>
    <xf numFmtId="39" fontId="2" fillId="2" borderId="2" xfId="59" applyFont="1" applyFill="1" applyBorder="1" applyAlignment="1">
      <alignment vertical="center" wrapText="1"/>
    </xf>
    <xf numFmtId="4" fontId="2" fillId="0" borderId="2" xfId="59" applyNumberFormat="1" applyFont="1" applyFill="1" applyBorder="1" applyAlignment="1" applyProtection="1">
      <alignment horizontal="right" vertical="center" wrapText="1"/>
    </xf>
    <xf numFmtId="4" fontId="2" fillId="2" borderId="2" xfId="59" applyNumberFormat="1" applyFont="1" applyFill="1" applyBorder="1" applyAlignment="1">
      <alignment horizontal="center" vertical="center" wrapText="1"/>
    </xf>
    <xf numFmtId="165" fontId="2" fillId="2" borderId="2" xfId="86" applyFont="1" applyFill="1" applyBorder="1" applyAlignment="1">
      <alignment horizontal="right" vertical="center" wrapText="1"/>
    </xf>
    <xf numFmtId="165" fontId="2" fillId="2" borderId="2" xfId="86" applyFont="1" applyFill="1" applyBorder="1" applyAlignment="1" applyProtection="1">
      <alignment horizontal="right" vertical="center" wrapText="1"/>
      <protection locked="0"/>
    </xf>
    <xf numFmtId="186" fontId="26" fillId="2" borderId="2" xfId="76" applyNumberFormat="1" applyFont="1" applyFill="1" applyBorder="1" applyAlignment="1">
      <alignment horizontal="right" vertical="top" wrapText="1"/>
    </xf>
    <xf numFmtId="189" fontId="32" fillId="2" borderId="2" xfId="0" applyNumberFormat="1" applyFont="1" applyFill="1" applyBorder="1" applyAlignment="1">
      <alignment horizontal="center" vertical="center"/>
    </xf>
    <xf numFmtId="4" fontId="26" fillId="2" borderId="2" xfId="70" applyNumberFormat="1" applyFont="1" applyFill="1" applyBorder="1" applyAlignment="1">
      <alignment wrapText="1"/>
    </xf>
    <xf numFmtId="174" fontId="2" fillId="2" borderId="2" xfId="76" applyNumberFormat="1" applyFont="1" applyFill="1" applyBorder="1" applyAlignment="1">
      <alignment horizontal="right" vertical="top" wrapText="1"/>
    </xf>
    <xf numFmtId="189" fontId="31" fillId="2" borderId="2" xfId="0" applyNumberFormat="1" applyFont="1" applyFill="1" applyBorder="1" applyAlignment="1">
      <alignment horizontal="center" vertical="center"/>
    </xf>
    <xf numFmtId="4" fontId="2" fillId="2" borderId="2" xfId="70" applyNumberFormat="1" applyFont="1" applyFill="1" applyBorder="1" applyAlignment="1">
      <alignment wrapText="1"/>
    </xf>
    <xf numFmtId="4" fontId="2" fillId="22" borderId="15" xfId="0" applyNumberFormat="1" applyFont="1" applyFill="1" applyBorder="1"/>
    <xf numFmtId="2" fontId="2" fillId="2" borderId="0" xfId="1" quotePrefix="1" applyNumberFormat="1" applyFont="1" applyFill="1" applyAlignment="1">
      <alignment vertical="top"/>
    </xf>
    <xf numFmtId="0" fontId="2" fillId="2" borderId="0" xfId="1" applyFont="1" applyFill="1" applyAlignment="1">
      <alignment vertical="top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26" fillId="0" borderId="18" xfId="1" applyFont="1" applyFill="1" applyBorder="1" applyAlignment="1">
      <alignment horizontal="center" vertical="top" wrapText="1"/>
    </xf>
    <xf numFmtId="0" fontId="2" fillId="2" borderId="0" xfId="80" applyFont="1" applyFill="1" applyBorder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/>
    </xf>
    <xf numFmtId="0" fontId="26" fillId="0" borderId="0" xfId="1" applyFont="1" applyFill="1" applyAlignment="1">
      <alignment horizontal="center"/>
    </xf>
  </cellXfs>
  <cellStyles count="11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6" xfId="49"/>
    <cellStyle name="Millares 16 4" xfId="113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2 3" xfId="112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4 2 2" xfId="107"/>
    <cellStyle name="Millares 5 3" xfId="77"/>
    <cellStyle name="Millares 7 2 2" xfId="108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0 2 2" xfId="109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 3 2" xfId="110"/>
    <cellStyle name="Normal 2_07-09 presupu..." xfId="58"/>
    <cellStyle name="Normal 3" xfId="59"/>
    <cellStyle name="Normal 31_correccion de averia ac.hatillo prov.hato mayor oct.2011 2" xfId="83"/>
    <cellStyle name="Normal 37" xfId="111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8" xfId="106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14</xdr:row>
      <xdr:rowOff>0</xdr:rowOff>
    </xdr:from>
    <xdr:to>
      <xdr:col>1</xdr:col>
      <xdr:colOff>1381125</xdr:colOff>
      <xdr:row>14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95250</xdr:colOff>
      <xdr:row>0</xdr:row>
      <xdr:rowOff>60614</xdr:rowOff>
    </xdr:from>
    <xdr:to>
      <xdr:col>1</xdr:col>
      <xdr:colOff>489239</xdr:colOff>
      <xdr:row>5</xdr:row>
      <xdr:rowOff>12989</xdr:rowOff>
    </xdr:to>
    <xdr:pic>
      <xdr:nvPicPr>
        <xdr:cNvPr id="23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614"/>
          <a:ext cx="90833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1285875</xdr:colOff>
      <xdr:row>130</xdr:row>
      <xdr:rowOff>0</xdr:rowOff>
    </xdr:from>
    <xdr:to>
      <xdr:col>1</xdr:col>
      <xdr:colOff>1381125</xdr:colOff>
      <xdr:row>131</xdr:row>
      <xdr:rowOff>135947</xdr:rowOff>
    </xdr:to>
    <xdr:sp macro="" textlink="">
      <xdr:nvSpPr>
        <xdr:cNvPr id="24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130</xdr:row>
      <xdr:rowOff>0</xdr:rowOff>
    </xdr:from>
    <xdr:to>
      <xdr:col>1</xdr:col>
      <xdr:colOff>1381125</xdr:colOff>
      <xdr:row>131</xdr:row>
      <xdr:rowOff>135947</xdr:rowOff>
    </xdr:to>
    <xdr:sp macro="" textlink="">
      <xdr:nvSpPr>
        <xdr:cNvPr id="25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130</xdr:row>
      <xdr:rowOff>0</xdr:rowOff>
    </xdr:from>
    <xdr:to>
      <xdr:col>1</xdr:col>
      <xdr:colOff>1381125</xdr:colOff>
      <xdr:row>131</xdr:row>
      <xdr:rowOff>135947</xdr:rowOff>
    </xdr:to>
    <xdr:sp macro="" textlink="">
      <xdr:nvSpPr>
        <xdr:cNvPr id="26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130</xdr:row>
      <xdr:rowOff>0</xdr:rowOff>
    </xdr:from>
    <xdr:to>
      <xdr:col>1</xdr:col>
      <xdr:colOff>1381125</xdr:colOff>
      <xdr:row>131</xdr:row>
      <xdr:rowOff>135947</xdr:rowOff>
    </xdr:to>
    <xdr:sp macro="" textlink="">
      <xdr:nvSpPr>
        <xdr:cNvPr id="27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130</xdr:row>
      <xdr:rowOff>0</xdr:rowOff>
    </xdr:from>
    <xdr:to>
      <xdr:col>1</xdr:col>
      <xdr:colOff>1381125</xdr:colOff>
      <xdr:row>131</xdr:row>
      <xdr:rowOff>135947</xdr:rowOff>
    </xdr:to>
    <xdr:sp macro="" textlink="">
      <xdr:nvSpPr>
        <xdr:cNvPr id="28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130</xdr:row>
      <xdr:rowOff>0</xdr:rowOff>
    </xdr:from>
    <xdr:to>
      <xdr:col>1</xdr:col>
      <xdr:colOff>1381125</xdr:colOff>
      <xdr:row>131</xdr:row>
      <xdr:rowOff>135947</xdr:rowOff>
    </xdr:to>
    <xdr:sp macro="" textlink="">
      <xdr:nvSpPr>
        <xdr:cNvPr id="29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130</xdr:row>
      <xdr:rowOff>0</xdr:rowOff>
    </xdr:from>
    <xdr:to>
      <xdr:col>1</xdr:col>
      <xdr:colOff>1381125</xdr:colOff>
      <xdr:row>131</xdr:row>
      <xdr:rowOff>135947</xdr:rowOff>
    </xdr:to>
    <xdr:sp macro="" textlink="">
      <xdr:nvSpPr>
        <xdr:cNvPr id="30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130</xdr:row>
      <xdr:rowOff>0</xdr:rowOff>
    </xdr:from>
    <xdr:to>
      <xdr:col>1</xdr:col>
      <xdr:colOff>1381125</xdr:colOff>
      <xdr:row>131</xdr:row>
      <xdr:rowOff>135947</xdr:rowOff>
    </xdr:to>
    <xdr:sp macro="" textlink="">
      <xdr:nvSpPr>
        <xdr:cNvPr id="31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130</xdr:row>
      <xdr:rowOff>0</xdr:rowOff>
    </xdr:from>
    <xdr:ext cx="95250" cy="295275"/>
    <xdr:sp macro="" textlink="">
      <xdr:nvSpPr>
        <xdr:cNvPr id="32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130</xdr:row>
      <xdr:rowOff>0</xdr:rowOff>
    </xdr:from>
    <xdr:ext cx="95250" cy="295275"/>
    <xdr:sp macro="" textlink="">
      <xdr:nvSpPr>
        <xdr:cNvPr id="33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130</xdr:row>
      <xdr:rowOff>0</xdr:rowOff>
    </xdr:from>
    <xdr:ext cx="95250" cy="295275"/>
    <xdr:sp macro="" textlink="">
      <xdr:nvSpPr>
        <xdr:cNvPr id="34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130</xdr:row>
      <xdr:rowOff>0</xdr:rowOff>
    </xdr:from>
    <xdr:ext cx="95250" cy="295275"/>
    <xdr:sp macro="" textlink="">
      <xdr:nvSpPr>
        <xdr:cNvPr id="35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130</xdr:row>
      <xdr:rowOff>0</xdr:rowOff>
    </xdr:from>
    <xdr:ext cx="95250" cy="295275"/>
    <xdr:sp macro="" textlink="">
      <xdr:nvSpPr>
        <xdr:cNvPr id="36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130</xdr:row>
      <xdr:rowOff>0</xdr:rowOff>
    </xdr:from>
    <xdr:ext cx="95250" cy="295275"/>
    <xdr:sp macro="" textlink="">
      <xdr:nvSpPr>
        <xdr:cNvPr id="37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130</xdr:row>
      <xdr:rowOff>0</xdr:rowOff>
    </xdr:from>
    <xdr:ext cx="95250" cy="295275"/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130</xdr:row>
      <xdr:rowOff>0</xdr:rowOff>
    </xdr:from>
    <xdr:ext cx="95250" cy="295275"/>
    <xdr:sp macro="" textlink="">
      <xdr:nvSpPr>
        <xdr:cNvPr id="39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456333"/>
    <xdr:sp macro="" textlink="">
      <xdr:nvSpPr>
        <xdr:cNvPr id="40" name="Text Box 15"/>
        <xdr:cNvSpPr txBox="1">
          <a:spLocks noChangeArrowheads="1"/>
        </xdr:cNvSpPr>
      </xdr:nvSpPr>
      <xdr:spPr bwMode="auto">
        <a:xfrm>
          <a:off x="1796761" y="2350077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456333"/>
    <xdr:sp macro="" textlink="">
      <xdr:nvSpPr>
        <xdr:cNvPr id="41" name="Text Box 15"/>
        <xdr:cNvSpPr txBox="1">
          <a:spLocks noChangeArrowheads="1"/>
        </xdr:cNvSpPr>
      </xdr:nvSpPr>
      <xdr:spPr bwMode="auto">
        <a:xfrm>
          <a:off x="1796761" y="2350077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456333"/>
    <xdr:sp macro="" textlink="">
      <xdr:nvSpPr>
        <xdr:cNvPr id="42" name="Text Box 15"/>
        <xdr:cNvSpPr txBox="1">
          <a:spLocks noChangeArrowheads="1"/>
        </xdr:cNvSpPr>
      </xdr:nvSpPr>
      <xdr:spPr bwMode="auto">
        <a:xfrm>
          <a:off x="1796761" y="2350077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456333"/>
    <xdr:sp macro="" textlink="">
      <xdr:nvSpPr>
        <xdr:cNvPr id="43" name="Text Box 15"/>
        <xdr:cNvSpPr txBox="1">
          <a:spLocks noChangeArrowheads="1"/>
        </xdr:cNvSpPr>
      </xdr:nvSpPr>
      <xdr:spPr bwMode="auto">
        <a:xfrm>
          <a:off x="1796761" y="2350077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456333"/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1796761" y="2350077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456333"/>
    <xdr:sp macro="" textlink="">
      <xdr:nvSpPr>
        <xdr:cNvPr id="45" name="Text Box 15"/>
        <xdr:cNvSpPr txBox="1">
          <a:spLocks noChangeArrowheads="1"/>
        </xdr:cNvSpPr>
      </xdr:nvSpPr>
      <xdr:spPr bwMode="auto">
        <a:xfrm>
          <a:off x="1796761" y="2350077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456333"/>
    <xdr:sp macro="" textlink="">
      <xdr:nvSpPr>
        <xdr:cNvPr id="46" name="Text Box 15"/>
        <xdr:cNvSpPr txBox="1">
          <a:spLocks noChangeArrowheads="1"/>
        </xdr:cNvSpPr>
      </xdr:nvSpPr>
      <xdr:spPr bwMode="auto">
        <a:xfrm>
          <a:off x="1796761" y="2350077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456333"/>
    <xdr:sp macro="" textlink="">
      <xdr:nvSpPr>
        <xdr:cNvPr id="47" name="Text Box 15"/>
        <xdr:cNvSpPr txBox="1">
          <a:spLocks noChangeArrowheads="1"/>
        </xdr:cNvSpPr>
      </xdr:nvSpPr>
      <xdr:spPr bwMode="auto">
        <a:xfrm>
          <a:off x="1796761" y="2350077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295275"/>
    <xdr:sp macro="" textlink="">
      <xdr:nvSpPr>
        <xdr:cNvPr id="48" name="Text Box 15"/>
        <xdr:cNvSpPr txBox="1">
          <a:spLocks noChangeArrowheads="1"/>
        </xdr:cNvSpPr>
      </xdr:nvSpPr>
      <xdr:spPr bwMode="auto">
        <a:xfrm>
          <a:off x="1796761" y="2350077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295275"/>
    <xdr:sp macro="" textlink="">
      <xdr:nvSpPr>
        <xdr:cNvPr id="49" name="Text Box 15"/>
        <xdr:cNvSpPr txBox="1">
          <a:spLocks noChangeArrowheads="1"/>
        </xdr:cNvSpPr>
      </xdr:nvSpPr>
      <xdr:spPr bwMode="auto">
        <a:xfrm>
          <a:off x="1796761" y="2350077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295275"/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1796761" y="2350077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295275"/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1796761" y="2350077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295275"/>
    <xdr:sp macro="" textlink="">
      <xdr:nvSpPr>
        <xdr:cNvPr id="52" name="Text Box 15"/>
        <xdr:cNvSpPr txBox="1">
          <a:spLocks noChangeArrowheads="1"/>
        </xdr:cNvSpPr>
      </xdr:nvSpPr>
      <xdr:spPr bwMode="auto">
        <a:xfrm>
          <a:off x="1796761" y="2350077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295275"/>
    <xdr:sp macro="" textlink="">
      <xdr:nvSpPr>
        <xdr:cNvPr id="53" name="Text Box 15"/>
        <xdr:cNvSpPr txBox="1">
          <a:spLocks noChangeArrowheads="1"/>
        </xdr:cNvSpPr>
      </xdr:nvSpPr>
      <xdr:spPr bwMode="auto">
        <a:xfrm>
          <a:off x="1796761" y="2350077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295275"/>
    <xdr:sp macro="" textlink="">
      <xdr:nvSpPr>
        <xdr:cNvPr id="54" name="Text Box 15"/>
        <xdr:cNvSpPr txBox="1">
          <a:spLocks noChangeArrowheads="1"/>
        </xdr:cNvSpPr>
      </xdr:nvSpPr>
      <xdr:spPr bwMode="auto">
        <a:xfrm>
          <a:off x="1796761" y="2350077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95250" cy="295275"/>
    <xdr:sp macro="" textlink="">
      <xdr:nvSpPr>
        <xdr:cNvPr id="55" name="Text Box 15"/>
        <xdr:cNvSpPr txBox="1">
          <a:spLocks noChangeArrowheads="1"/>
        </xdr:cNvSpPr>
      </xdr:nvSpPr>
      <xdr:spPr bwMode="auto">
        <a:xfrm>
          <a:off x="1796761" y="2350077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456333"/>
    <xdr:sp macro="" textlink="">
      <xdr:nvSpPr>
        <xdr:cNvPr id="56" name="Text Box 15"/>
        <xdr:cNvSpPr txBox="1">
          <a:spLocks noChangeArrowheads="1"/>
        </xdr:cNvSpPr>
      </xdr:nvSpPr>
      <xdr:spPr bwMode="auto">
        <a:xfrm>
          <a:off x="1796761" y="24617795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456333"/>
    <xdr:sp macro="" textlink="">
      <xdr:nvSpPr>
        <xdr:cNvPr id="57" name="Text Box 15"/>
        <xdr:cNvSpPr txBox="1">
          <a:spLocks noChangeArrowheads="1"/>
        </xdr:cNvSpPr>
      </xdr:nvSpPr>
      <xdr:spPr bwMode="auto">
        <a:xfrm>
          <a:off x="1796761" y="24617795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456333"/>
    <xdr:sp macro="" textlink="">
      <xdr:nvSpPr>
        <xdr:cNvPr id="58" name="Text Box 15"/>
        <xdr:cNvSpPr txBox="1">
          <a:spLocks noChangeArrowheads="1"/>
        </xdr:cNvSpPr>
      </xdr:nvSpPr>
      <xdr:spPr bwMode="auto">
        <a:xfrm>
          <a:off x="1796761" y="24617795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456333"/>
    <xdr:sp macro="" textlink="">
      <xdr:nvSpPr>
        <xdr:cNvPr id="59" name="Text Box 15"/>
        <xdr:cNvSpPr txBox="1">
          <a:spLocks noChangeArrowheads="1"/>
        </xdr:cNvSpPr>
      </xdr:nvSpPr>
      <xdr:spPr bwMode="auto">
        <a:xfrm>
          <a:off x="1796761" y="24617795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456333"/>
    <xdr:sp macro="" textlink="">
      <xdr:nvSpPr>
        <xdr:cNvPr id="60" name="Text Box 15"/>
        <xdr:cNvSpPr txBox="1">
          <a:spLocks noChangeArrowheads="1"/>
        </xdr:cNvSpPr>
      </xdr:nvSpPr>
      <xdr:spPr bwMode="auto">
        <a:xfrm>
          <a:off x="1796761" y="24617795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456333"/>
    <xdr:sp macro="" textlink="">
      <xdr:nvSpPr>
        <xdr:cNvPr id="61" name="Text Box 15"/>
        <xdr:cNvSpPr txBox="1">
          <a:spLocks noChangeArrowheads="1"/>
        </xdr:cNvSpPr>
      </xdr:nvSpPr>
      <xdr:spPr bwMode="auto">
        <a:xfrm>
          <a:off x="1796761" y="24617795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456333"/>
    <xdr:sp macro="" textlink="">
      <xdr:nvSpPr>
        <xdr:cNvPr id="62" name="Text Box 15"/>
        <xdr:cNvSpPr txBox="1">
          <a:spLocks noChangeArrowheads="1"/>
        </xdr:cNvSpPr>
      </xdr:nvSpPr>
      <xdr:spPr bwMode="auto">
        <a:xfrm>
          <a:off x="1796761" y="24617795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456333"/>
    <xdr:sp macro="" textlink="">
      <xdr:nvSpPr>
        <xdr:cNvPr id="63" name="Text Box 15"/>
        <xdr:cNvSpPr txBox="1">
          <a:spLocks noChangeArrowheads="1"/>
        </xdr:cNvSpPr>
      </xdr:nvSpPr>
      <xdr:spPr bwMode="auto">
        <a:xfrm>
          <a:off x="1796761" y="24617795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4" name="Text Box 15"/>
        <xdr:cNvSpPr txBox="1">
          <a:spLocks noChangeArrowheads="1"/>
        </xdr:cNvSpPr>
      </xdr:nvSpPr>
      <xdr:spPr bwMode="auto">
        <a:xfrm>
          <a:off x="1796761" y="2461779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5" name="Text Box 15"/>
        <xdr:cNvSpPr txBox="1">
          <a:spLocks noChangeArrowheads="1"/>
        </xdr:cNvSpPr>
      </xdr:nvSpPr>
      <xdr:spPr bwMode="auto">
        <a:xfrm>
          <a:off x="1796761" y="2461779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6" name="Text Box 15"/>
        <xdr:cNvSpPr txBox="1">
          <a:spLocks noChangeArrowheads="1"/>
        </xdr:cNvSpPr>
      </xdr:nvSpPr>
      <xdr:spPr bwMode="auto">
        <a:xfrm>
          <a:off x="1796761" y="2461779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7" name="Text Box 15"/>
        <xdr:cNvSpPr txBox="1">
          <a:spLocks noChangeArrowheads="1"/>
        </xdr:cNvSpPr>
      </xdr:nvSpPr>
      <xdr:spPr bwMode="auto">
        <a:xfrm>
          <a:off x="1796761" y="2461779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8" name="Text Box 15"/>
        <xdr:cNvSpPr txBox="1">
          <a:spLocks noChangeArrowheads="1"/>
        </xdr:cNvSpPr>
      </xdr:nvSpPr>
      <xdr:spPr bwMode="auto">
        <a:xfrm>
          <a:off x="1796761" y="2461779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69" name="Text Box 15"/>
        <xdr:cNvSpPr txBox="1">
          <a:spLocks noChangeArrowheads="1"/>
        </xdr:cNvSpPr>
      </xdr:nvSpPr>
      <xdr:spPr bwMode="auto">
        <a:xfrm>
          <a:off x="1796761" y="2461779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70" name="Text Box 15"/>
        <xdr:cNvSpPr txBox="1">
          <a:spLocks noChangeArrowheads="1"/>
        </xdr:cNvSpPr>
      </xdr:nvSpPr>
      <xdr:spPr bwMode="auto">
        <a:xfrm>
          <a:off x="1796761" y="2461779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91</xdr:row>
      <xdr:rowOff>0</xdr:rowOff>
    </xdr:from>
    <xdr:ext cx="95250" cy="295275"/>
    <xdr:sp macro="" textlink="">
      <xdr:nvSpPr>
        <xdr:cNvPr id="71" name="Text Box 15"/>
        <xdr:cNvSpPr txBox="1">
          <a:spLocks noChangeArrowheads="1"/>
        </xdr:cNvSpPr>
      </xdr:nvSpPr>
      <xdr:spPr bwMode="auto">
        <a:xfrm>
          <a:off x="1796761" y="2461779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456333"/>
    <xdr:sp macro="" textlink="">
      <xdr:nvSpPr>
        <xdr:cNvPr id="72" name="Text Box 15"/>
        <xdr:cNvSpPr txBox="1">
          <a:spLocks noChangeArrowheads="1"/>
        </xdr:cNvSpPr>
      </xdr:nvSpPr>
      <xdr:spPr bwMode="auto">
        <a:xfrm>
          <a:off x="1796761" y="1940502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456333"/>
    <xdr:sp macro="" textlink="">
      <xdr:nvSpPr>
        <xdr:cNvPr id="73" name="Text Box 15"/>
        <xdr:cNvSpPr txBox="1">
          <a:spLocks noChangeArrowheads="1"/>
        </xdr:cNvSpPr>
      </xdr:nvSpPr>
      <xdr:spPr bwMode="auto">
        <a:xfrm>
          <a:off x="1796761" y="1940502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456333"/>
    <xdr:sp macro="" textlink="">
      <xdr:nvSpPr>
        <xdr:cNvPr id="74" name="Text Box 15"/>
        <xdr:cNvSpPr txBox="1">
          <a:spLocks noChangeArrowheads="1"/>
        </xdr:cNvSpPr>
      </xdr:nvSpPr>
      <xdr:spPr bwMode="auto">
        <a:xfrm>
          <a:off x="1796761" y="1940502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456333"/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1796761" y="1940502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456333"/>
    <xdr:sp macro="" textlink="">
      <xdr:nvSpPr>
        <xdr:cNvPr id="76" name="Text Box 15"/>
        <xdr:cNvSpPr txBox="1">
          <a:spLocks noChangeArrowheads="1"/>
        </xdr:cNvSpPr>
      </xdr:nvSpPr>
      <xdr:spPr bwMode="auto">
        <a:xfrm>
          <a:off x="1796761" y="1940502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456333"/>
    <xdr:sp macro="" textlink="">
      <xdr:nvSpPr>
        <xdr:cNvPr id="77" name="Text Box 15"/>
        <xdr:cNvSpPr txBox="1">
          <a:spLocks noChangeArrowheads="1"/>
        </xdr:cNvSpPr>
      </xdr:nvSpPr>
      <xdr:spPr bwMode="auto">
        <a:xfrm>
          <a:off x="1796761" y="1940502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456333"/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1796761" y="1940502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456333"/>
    <xdr:sp macro="" textlink="">
      <xdr:nvSpPr>
        <xdr:cNvPr id="79" name="Text Box 15"/>
        <xdr:cNvSpPr txBox="1">
          <a:spLocks noChangeArrowheads="1"/>
        </xdr:cNvSpPr>
      </xdr:nvSpPr>
      <xdr:spPr bwMode="auto">
        <a:xfrm>
          <a:off x="1796761" y="19405023"/>
          <a:ext cx="95250" cy="456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295275"/>
    <xdr:sp macro="" textlink="">
      <xdr:nvSpPr>
        <xdr:cNvPr id="80" name="Text Box 15"/>
        <xdr:cNvSpPr txBox="1">
          <a:spLocks noChangeArrowheads="1"/>
        </xdr:cNvSpPr>
      </xdr:nvSpPr>
      <xdr:spPr bwMode="auto">
        <a:xfrm>
          <a:off x="1796761" y="1940502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295275"/>
    <xdr:sp macro="" textlink="">
      <xdr:nvSpPr>
        <xdr:cNvPr id="81" name="Text Box 15"/>
        <xdr:cNvSpPr txBox="1">
          <a:spLocks noChangeArrowheads="1"/>
        </xdr:cNvSpPr>
      </xdr:nvSpPr>
      <xdr:spPr bwMode="auto">
        <a:xfrm>
          <a:off x="1796761" y="1940502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295275"/>
    <xdr:sp macro="" textlink="">
      <xdr:nvSpPr>
        <xdr:cNvPr id="82" name="Text Box 15"/>
        <xdr:cNvSpPr txBox="1">
          <a:spLocks noChangeArrowheads="1"/>
        </xdr:cNvSpPr>
      </xdr:nvSpPr>
      <xdr:spPr bwMode="auto">
        <a:xfrm>
          <a:off x="1796761" y="1940502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295275"/>
    <xdr:sp macro="" textlink="">
      <xdr:nvSpPr>
        <xdr:cNvPr id="83" name="Text Box 15"/>
        <xdr:cNvSpPr txBox="1">
          <a:spLocks noChangeArrowheads="1"/>
        </xdr:cNvSpPr>
      </xdr:nvSpPr>
      <xdr:spPr bwMode="auto">
        <a:xfrm>
          <a:off x="1796761" y="1940502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295275"/>
    <xdr:sp macro="" textlink="">
      <xdr:nvSpPr>
        <xdr:cNvPr id="84" name="Text Box 15"/>
        <xdr:cNvSpPr txBox="1">
          <a:spLocks noChangeArrowheads="1"/>
        </xdr:cNvSpPr>
      </xdr:nvSpPr>
      <xdr:spPr bwMode="auto">
        <a:xfrm>
          <a:off x="1796761" y="1940502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295275"/>
    <xdr:sp macro="" textlink="">
      <xdr:nvSpPr>
        <xdr:cNvPr id="85" name="Text Box 15"/>
        <xdr:cNvSpPr txBox="1">
          <a:spLocks noChangeArrowheads="1"/>
        </xdr:cNvSpPr>
      </xdr:nvSpPr>
      <xdr:spPr bwMode="auto">
        <a:xfrm>
          <a:off x="1796761" y="1940502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295275"/>
    <xdr:sp macro="" textlink="">
      <xdr:nvSpPr>
        <xdr:cNvPr id="86" name="Text Box 15"/>
        <xdr:cNvSpPr txBox="1">
          <a:spLocks noChangeArrowheads="1"/>
        </xdr:cNvSpPr>
      </xdr:nvSpPr>
      <xdr:spPr bwMode="auto">
        <a:xfrm>
          <a:off x="1796761" y="1940502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148</xdr:row>
      <xdr:rowOff>0</xdr:rowOff>
    </xdr:from>
    <xdr:ext cx="95250" cy="295275"/>
    <xdr:sp macro="" textlink="">
      <xdr:nvSpPr>
        <xdr:cNvPr id="87" name="Text Box 15"/>
        <xdr:cNvSpPr txBox="1">
          <a:spLocks noChangeArrowheads="1"/>
        </xdr:cNvSpPr>
      </xdr:nvSpPr>
      <xdr:spPr bwMode="auto">
        <a:xfrm>
          <a:off x="1796761" y="19405023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210</xdr:row>
      <xdr:rowOff>0</xdr:rowOff>
    </xdr:from>
    <xdr:to>
      <xdr:col>1</xdr:col>
      <xdr:colOff>1381125</xdr:colOff>
      <xdr:row>211</xdr:row>
      <xdr:rowOff>135946</xdr:rowOff>
    </xdr:to>
    <xdr:sp macro="" textlink="">
      <xdr:nvSpPr>
        <xdr:cNvPr id="88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210</xdr:row>
      <xdr:rowOff>0</xdr:rowOff>
    </xdr:from>
    <xdr:to>
      <xdr:col>1</xdr:col>
      <xdr:colOff>1381125</xdr:colOff>
      <xdr:row>211</xdr:row>
      <xdr:rowOff>135946</xdr:rowOff>
    </xdr:to>
    <xdr:sp macro="" textlink="">
      <xdr:nvSpPr>
        <xdr:cNvPr id="89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210</xdr:row>
      <xdr:rowOff>0</xdr:rowOff>
    </xdr:from>
    <xdr:to>
      <xdr:col>1</xdr:col>
      <xdr:colOff>1381125</xdr:colOff>
      <xdr:row>211</xdr:row>
      <xdr:rowOff>135946</xdr:rowOff>
    </xdr:to>
    <xdr:sp macro="" textlink="">
      <xdr:nvSpPr>
        <xdr:cNvPr id="90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210</xdr:row>
      <xdr:rowOff>0</xdr:rowOff>
    </xdr:from>
    <xdr:to>
      <xdr:col>1</xdr:col>
      <xdr:colOff>1381125</xdr:colOff>
      <xdr:row>211</xdr:row>
      <xdr:rowOff>135946</xdr:rowOff>
    </xdr:to>
    <xdr:sp macro="" textlink="">
      <xdr:nvSpPr>
        <xdr:cNvPr id="91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210</xdr:row>
      <xdr:rowOff>0</xdr:rowOff>
    </xdr:from>
    <xdr:to>
      <xdr:col>1</xdr:col>
      <xdr:colOff>1381125</xdr:colOff>
      <xdr:row>211</xdr:row>
      <xdr:rowOff>135946</xdr:rowOff>
    </xdr:to>
    <xdr:sp macro="" textlink="">
      <xdr:nvSpPr>
        <xdr:cNvPr id="92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210</xdr:row>
      <xdr:rowOff>0</xdr:rowOff>
    </xdr:from>
    <xdr:to>
      <xdr:col>1</xdr:col>
      <xdr:colOff>1381125</xdr:colOff>
      <xdr:row>211</xdr:row>
      <xdr:rowOff>135946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210</xdr:row>
      <xdr:rowOff>0</xdr:rowOff>
    </xdr:from>
    <xdr:to>
      <xdr:col>1</xdr:col>
      <xdr:colOff>1381125</xdr:colOff>
      <xdr:row>211</xdr:row>
      <xdr:rowOff>135946</xdr:rowOff>
    </xdr:to>
    <xdr:sp macro="" textlink="">
      <xdr:nvSpPr>
        <xdr:cNvPr id="94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210</xdr:row>
      <xdr:rowOff>0</xdr:rowOff>
    </xdr:from>
    <xdr:to>
      <xdr:col>1</xdr:col>
      <xdr:colOff>1381125</xdr:colOff>
      <xdr:row>211</xdr:row>
      <xdr:rowOff>135946</xdr:rowOff>
    </xdr:to>
    <xdr:sp macro="" textlink="">
      <xdr:nvSpPr>
        <xdr:cNvPr id="95" name="Text Box 15"/>
        <xdr:cNvSpPr txBox="1">
          <a:spLocks noChangeArrowheads="1"/>
        </xdr:cNvSpPr>
      </xdr:nvSpPr>
      <xdr:spPr bwMode="auto">
        <a:xfrm>
          <a:off x="1800225" y="17811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210</xdr:row>
      <xdr:rowOff>0</xdr:rowOff>
    </xdr:from>
    <xdr:ext cx="95250" cy="295275"/>
    <xdr:sp macro="" textlink="">
      <xdr:nvSpPr>
        <xdr:cNvPr id="96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210</xdr:row>
      <xdr:rowOff>0</xdr:rowOff>
    </xdr:from>
    <xdr:ext cx="95250" cy="295275"/>
    <xdr:sp macro="" textlink="">
      <xdr:nvSpPr>
        <xdr:cNvPr id="97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210</xdr:row>
      <xdr:rowOff>0</xdr:rowOff>
    </xdr:from>
    <xdr:ext cx="95250" cy="295275"/>
    <xdr:sp macro="" textlink="">
      <xdr:nvSpPr>
        <xdr:cNvPr id="98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210</xdr:row>
      <xdr:rowOff>0</xdr:rowOff>
    </xdr:from>
    <xdr:ext cx="95250" cy="295275"/>
    <xdr:sp macro="" textlink="">
      <xdr:nvSpPr>
        <xdr:cNvPr id="99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210</xdr:row>
      <xdr:rowOff>0</xdr:rowOff>
    </xdr:from>
    <xdr:ext cx="95250" cy="295275"/>
    <xdr:sp macro="" textlink="">
      <xdr:nvSpPr>
        <xdr:cNvPr id="100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210</xdr:row>
      <xdr:rowOff>0</xdr:rowOff>
    </xdr:from>
    <xdr:ext cx="95250" cy="295275"/>
    <xdr:sp macro="" textlink="">
      <xdr:nvSpPr>
        <xdr:cNvPr id="101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210</xdr:row>
      <xdr:rowOff>0</xdr:rowOff>
    </xdr:from>
    <xdr:ext cx="95250" cy="295275"/>
    <xdr:sp macro="" textlink="">
      <xdr:nvSpPr>
        <xdr:cNvPr id="102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210</xdr:row>
      <xdr:rowOff>0</xdr:rowOff>
    </xdr:from>
    <xdr:ext cx="95250" cy="295275"/>
    <xdr:sp macro="" textlink="">
      <xdr:nvSpPr>
        <xdr:cNvPr id="103" name="Text Box 15"/>
        <xdr:cNvSpPr txBox="1">
          <a:spLocks noChangeArrowheads="1"/>
        </xdr:cNvSpPr>
      </xdr:nvSpPr>
      <xdr:spPr bwMode="auto">
        <a:xfrm>
          <a:off x="1800225" y="1781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04" name="Text Box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05" name="Text Box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06" name="Text Box 8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07" name="Text Box 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08" name="Text Box 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09" name="Text Box 9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10" name="Text Box 8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11" name="Text Box 9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12" name="Text Box 8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13" name="Text Box 9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14" name="Text Box 8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15" name="Text Box 9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16" name="Text Box 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17" name="Text Box 9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18" name="Text Box 8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19" name="Text Box 9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20" name="Text Box 8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21" name="Text Box 9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22" name="Text Box 8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23" name="Text Box 9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24" name="Text Box 8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25" name="Text Box 9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26" name="Text Box 8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27" name="Text Box 9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114299</xdr:rowOff>
    </xdr:to>
    <xdr:sp macro="" textlink="">
      <xdr:nvSpPr>
        <xdr:cNvPr id="128" name="Text Box 8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114299</xdr:rowOff>
    </xdr:to>
    <xdr:sp macro="" textlink="">
      <xdr:nvSpPr>
        <xdr:cNvPr id="129" name="Text Box 9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104774</xdr:rowOff>
    </xdr:to>
    <xdr:sp macro="" textlink="">
      <xdr:nvSpPr>
        <xdr:cNvPr id="130" name="Text Box 8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104774</xdr:rowOff>
    </xdr:to>
    <xdr:sp macro="" textlink="">
      <xdr:nvSpPr>
        <xdr:cNvPr id="131" name="Text Box 9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32" name="Text Box 8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33" name="Text Box 9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34" name="Text Box 8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35" name="Text Box 9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36" name="Text Box 8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37" name="Text Box 9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38" name="Text Box 8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39" name="Text Box 9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40" name="Text Box 8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41" name="Text Box 9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42" name="Text Box 8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43" name="Text Box 9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44" name="Text Box 8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45" name="Text Box 9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46" name="Text Box 8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47" name="Text Box 9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48" name="Text Box 8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49" name="Text Box 9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50" name="Text Box 8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51" name="Text Box 9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52" name="Text Box 8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53" name="Text Box 9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54" name="Text Box 8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55" name="Text Box 9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56" name="Text Box 8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57" name="Text Box 9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58" name="Text Box 8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59" name="Text Box 9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60" name="Text Box 8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61" name="Text Box 9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62" name="Text Box 8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63" name="Text Box 9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114299</xdr:rowOff>
    </xdr:to>
    <xdr:sp macro="" textlink="">
      <xdr:nvSpPr>
        <xdr:cNvPr id="164" name="Text Box 8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114299</xdr:rowOff>
    </xdr:to>
    <xdr:sp macro="" textlink="">
      <xdr:nvSpPr>
        <xdr:cNvPr id="165" name="Text Box 9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104774</xdr:rowOff>
    </xdr:to>
    <xdr:sp macro="" textlink="">
      <xdr:nvSpPr>
        <xdr:cNvPr id="166" name="Text Box 8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104774</xdr:rowOff>
    </xdr:to>
    <xdr:sp macro="" textlink="">
      <xdr:nvSpPr>
        <xdr:cNvPr id="167" name="Text Box 9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68" name="Text Box 8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85724</xdr:rowOff>
    </xdr:to>
    <xdr:sp macro="" textlink="">
      <xdr:nvSpPr>
        <xdr:cNvPr id="169" name="Text Box 9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70" name="Text Box 8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76199</xdr:rowOff>
    </xdr:to>
    <xdr:sp macro="" textlink="">
      <xdr:nvSpPr>
        <xdr:cNvPr id="171" name="Text Box 9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38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72" name="Text Box 8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66674</xdr:rowOff>
    </xdr:to>
    <xdr:sp macro="" textlink="">
      <xdr:nvSpPr>
        <xdr:cNvPr id="173" name="Text Box 9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74" name="Text Box 8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281</xdr:row>
      <xdr:rowOff>0</xdr:rowOff>
    </xdr:from>
    <xdr:to>
      <xdr:col>1</xdr:col>
      <xdr:colOff>1304925</xdr:colOff>
      <xdr:row>282</xdr:row>
      <xdr:rowOff>57149</xdr:rowOff>
    </xdr:to>
    <xdr:sp macro="" textlink="">
      <xdr:nvSpPr>
        <xdr:cNvPr id="175" name="Text Box 9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155448000"/>
          <a:ext cx="0" cy="219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280</xdr:row>
      <xdr:rowOff>0</xdr:rowOff>
    </xdr:from>
    <xdr:to>
      <xdr:col>1</xdr:col>
      <xdr:colOff>1409700</xdr:colOff>
      <xdr:row>281</xdr:row>
      <xdr:rowOff>114301</xdr:rowOff>
    </xdr:to>
    <xdr:sp macro="" textlink="">
      <xdr:nvSpPr>
        <xdr:cNvPr id="176" name="Text Box 9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155286075"/>
          <a:ext cx="104775" cy="276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280</xdr:row>
      <xdr:rowOff>0</xdr:rowOff>
    </xdr:from>
    <xdr:to>
      <xdr:col>1</xdr:col>
      <xdr:colOff>1409700</xdr:colOff>
      <xdr:row>281</xdr:row>
      <xdr:rowOff>104776</xdr:rowOff>
    </xdr:to>
    <xdr:sp macro="" textlink="">
      <xdr:nvSpPr>
        <xdr:cNvPr id="177" name="Text Box 8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155286075"/>
          <a:ext cx="104775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280</xdr:row>
      <xdr:rowOff>0</xdr:rowOff>
    </xdr:from>
    <xdr:to>
      <xdr:col>1</xdr:col>
      <xdr:colOff>1409700</xdr:colOff>
      <xdr:row>281</xdr:row>
      <xdr:rowOff>104776</xdr:rowOff>
    </xdr:to>
    <xdr:sp macro="" textlink="">
      <xdr:nvSpPr>
        <xdr:cNvPr id="178" name="Text Box 9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155286075"/>
          <a:ext cx="104775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280</xdr:row>
      <xdr:rowOff>0</xdr:rowOff>
    </xdr:from>
    <xdr:to>
      <xdr:col>1</xdr:col>
      <xdr:colOff>1409700</xdr:colOff>
      <xdr:row>281</xdr:row>
      <xdr:rowOff>114301</xdr:rowOff>
    </xdr:to>
    <xdr:sp macro="" textlink="">
      <xdr:nvSpPr>
        <xdr:cNvPr id="179" name="Text Box 8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819275" y="155286075"/>
          <a:ext cx="104775" cy="276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280</xdr:row>
      <xdr:rowOff>0</xdr:rowOff>
    </xdr:from>
    <xdr:to>
      <xdr:col>1</xdr:col>
      <xdr:colOff>1409700</xdr:colOff>
      <xdr:row>281</xdr:row>
      <xdr:rowOff>114301</xdr:rowOff>
    </xdr:to>
    <xdr:sp macro="" textlink="">
      <xdr:nvSpPr>
        <xdr:cNvPr id="180" name="Text Box 9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155286075"/>
          <a:ext cx="104775" cy="276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280</xdr:row>
      <xdr:rowOff>0</xdr:rowOff>
    </xdr:from>
    <xdr:to>
      <xdr:col>1</xdr:col>
      <xdr:colOff>1409700</xdr:colOff>
      <xdr:row>281</xdr:row>
      <xdr:rowOff>104776</xdr:rowOff>
    </xdr:to>
    <xdr:sp macro="" textlink="">
      <xdr:nvSpPr>
        <xdr:cNvPr id="181" name="Text Box 8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819275" y="155286075"/>
          <a:ext cx="104775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280</xdr:row>
      <xdr:rowOff>0</xdr:rowOff>
    </xdr:from>
    <xdr:to>
      <xdr:col>1</xdr:col>
      <xdr:colOff>1409700</xdr:colOff>
      <xdr:row>281</xdr:row>
      <xdr:rowOff>104776</xdr:rowOff>
    </xdr:to>
    <xdr:sp macro="" textlink="">
      <xdr:nvSpPr>
        <xdr:cNvPr id="182" name="Text Box 9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155286075"/>
          <a:ext cx="104775" cy="266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83" name="Text Box 8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84" name="Text Box 9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85" name="Text Box 8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86" name="Text Box 9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87" name="Text Box 8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88" name="Text Box 9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89" name="Text Box 8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90" name="Text Box 9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191" name="Text Box 8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192" name="Text Box 9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193" name="Text Box 8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194" name="Text Box 9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95" name="Text Box 8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96" name="Text Box 9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97" name="Text Box 8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98" name="Text Box 9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199" name="Text Box 8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00" name="Text Box 9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01" name="Text Box 8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02" name="Text Box 9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203" name="Text Box 8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204" name="Text Box 9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205" name="Text Box 8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206" name="Text Box 9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285</xdr:row>
      <xdr:rowOff>1047</xdr:rowOff>
    </xdr:to>
    <xdr:sp macro="" textlink="">
      <xdr:nvSpPr>
        <xdr:cNvPr id="207" name="Text Box 8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2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285</xdr:row>
      <xdr:rowOff>1047</xdr:rowOff>
    </xdr:to>
    <xdr:sp macro="" textlink="">
      <xdr:nvSpPr>
        <xdr:cNvPr id="208" name="Text Box 9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2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153448</xdr:rowOff>
    </xdr:to>
    <xdr:sp macro="" textlink="">
      <xdr:nvSpPr>
        <xdr:cNvPr id="209" name="Text Box 8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15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153448</xdr:rowOff>
    </xdr:to>
    <xdr:sp macro="" textlink="">
      <xdr:nvSpPr>
        <xdr:cNvPr id="210" name="Text Box 9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15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11" name="Text Box 8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12" name="Text Box 9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13" name="Text Box 8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14" name="Text Box 9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215" name="Text Box 8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216" name="Text Box 9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217" name="Text Box 8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218" name="Text Box 9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19" name="Text Box 8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20" name="Text Box 9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21" name="Text Box 8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22" name="Text Box 9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23" name="Text Box 8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24" name="Text Box 9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25" name="Text Box 8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26" name="Text Box 9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227" name="Text Box 8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228" name="Text Box 9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229" name="Text Box 8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230" name="Text Box 9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31" name="Text Box 8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32" name="Text Box 9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33" name="Text Box 8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34" name="Text Box 9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35" name="Text Box 8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36" name="Text Box 9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37" name="Text Box 8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38" name="Text Box 9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239" name="Text Box 8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240" name="Text Box 9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241" name="Text Box 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242" name="Text Box 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285</xdr:row>
      <xdr:rowOff>1047</xdr:rowOff>
    </xdr:to>
    <xdr:sp macro="" textlink="">
      <xdr:nvSpPr>
        <xdr:cNvPr id="243" name="Text Box 8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2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285</xdr:row>
      <xdr:rowOff>1047</xdr:rowOff>
    </xdr:to>
    <xdr:sp macro="" textlink="">
      <xdr:nvSpPr>
        <xdr:cNvPr id="244" name="Text Box 9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24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153448</xdr:rowOff>
    </xdr:to>
    <xdr:sp macro="" textlink="">
      <xdr:nvSpPr>
        <xdr:cNvPr id="245" name="Text Box 8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15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153448</xdr:rowOff>
    </xdr:to>
    <xdr:sp macro="" textlink="">
      <xdr:nvSpPr>
        <xdr:cNvPr id="246" name="Text Box 9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15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47" name="Text Box 8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48" name="Text Box 9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49" name="Text Box 8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139003</xdr:rowOff>
    </xdr:to>
    <xdr:sp macro="" textlink="">
      <xdr:nvSpPr>
        <xdr:cNvPr id="250" name="Text Box 9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300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251" name="Text Box 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129478</xdr:rowOff>
    </xdr:to>
    <xdr:sp macro="" textlink="">
      <xdr:nvSpPr>
        <xdr:cNvPr id="252" name="Text Box 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91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253" name="Text Box 8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1304925</xdr:colOff>
      <xdr:row>284</xdr:row>
      <xdr:rowOff>119953</xdr:rowOff>
    </xdr:to>
    <xdr:sp macro="" textlink="">
      <xdr:nvSpPr>
        <xdr:cNvPr id="254" name="Text Box 9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0" cy="281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282</xdr:row>
      <xdr:rowOff>102420</xdr:rowOff>
    </xdr:from>
    <xdr:to>
      <xdr:col>1</xdr:col>
      <xdr:colOff>1409700</xdr:colOff>
      <xdr:row>284</xdr:row>
      <xdr:rowOff>134702</xdr:rowOff>
    </xdr:to>
    <xdr:sp macro="" textlink="">
      <xdr:nvSpPr>
        <xdr:cNvPr id="255" name="Text Box 9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12345"/>
          <a:ext cx="104775" cy="35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1409700</xdr:colOff>
      <xdr:row>284</xdr:row>
      <xdr:rowOff>153448</xdr:rowOff>
    </xdr:to>
    <xdr:sp macro="" textlink="">
      <xdr:nvSpPr>
        <xdr:cNvPr id="256" name="Text Box 8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104775" cy="315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1409700</xdr:colOff>
      <xdr:row>284</xdr:row>
      <xdr:rowOff>153448</xdr:rowOff>
    </xdr:to>
    <xdr:sp macro="" textlink="">
      <xdr:nvSpPr>
        <xdr:cNvPr id="257" name="Text Box 9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104775" cy="315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1409700</xdr:colOff>
      <xdr:row>285</xdr:row>
      <xdr:rowOff>1047</xdr:rowOff>
    </xdr:to>
    <xdr:sp macro="" textlink="">
      <xdr:nvSpPr>
        <xdr:cNvPr id="258" name="Text Box 8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104775" cy="324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1409700</xdr:colOff>
      <xdr:row>285</xdr:row>
      <xdr:rowOff>1047</xdr:rowOff>
    </xdr:to>
    <xdr:sp macro="" textlink="">
      <xdr:nvSpPr>
        <xdr:cNvPr id="259" name="Text Box 9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104775" cy="3248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1409700</xdr:colOff>
      <xdr:row>284</xdr:row>
      <xdr:rowOff>153448</xdr:rowOff>
    </xdr:to>
    <xdr:sp macro="" textlink="">
      <xdr:nvSpPr>
        <xdr:cNvPr id="260" name="Text Box 8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104775" cy="315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283</xdr:row>
      <xdr:rowOff>0</xdr:rowOff>
    </xdr:from>
    <xdr:to>
      <xdr:col>1</xdr:col>
      <xdr:colOff>1409700</xdr:colOff>
      <xdr:row>284</xdr:row>
      <xdr:rowOff>153448</xdr:rowOff>
    </xdr:to>
    <xdr:sp macro="" textlink="">
      <xdr:nvSpPr>
        <xdr:cNvPr id="261" name="Text Box 9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819275" y="155771850"/>
          <a:ext cx="104775" cy="3153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267</xdr:row>
      <xdr:rowOff>0</xdr:rowOff>
    </xdr:from>
    <xdr:to>
      <xdr:col>1</xdr:col>
      <xdr:colOff>1409700</xdr:colOff>
      <xdr:row>268</xdr:row>
      <xdr:rowOff>85724</xdr:rowOff>
    </xdr:to>
    <xdr:sp macro="" textlink="">
      <xdr:nvSpPr>
        <xdr:cNvPr id="265" name="Text Box 8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819275" y="126977775"/>
          <a:ext cx="10477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267</xdr:row>
      <xdr:rowOff>0</xdr:rowOff>
    </xdr:from>
    <xdr:to>
      <xdr:col>1</xdr:col>
      <xdr:colOff>1409700</xdr:colOff>
      <xdr:row>268</xdr:row>
      <xdr:rowOff>85724</xdr:rowOff>
    </xdr:to>
    <xdr:sp macro="" textlink="">
      <xdr:nvSpPr>
        <xdr:cNvPr id="266" name="Text Box 9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126977775"/>
          <a:ext cx="104775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247650</xdr:colOff>
      <xdr:row>274</xdr:row>
      <xdr:rowOff>161925</xdr:rowOff>
    </xdr:from>
    <xdr:to>
      <xdr:col>5</xdr:col>
      <xdr:colOff>685800</xdr:colOff>
      <xdr:row>275</xdr:row>
      <xdr:rowOff>9525</xdr:rowOff>
    </xdr:to>
    <xdr:sp macro="" textlink="">
      <xdr:nvSpPr>
        <xdr:cNvPr id="270" name="Line 65"/>
        <xdr:cNvSpPr>
          <a:spLocks noChangeShapeType="1"/>
        </xdr:cNvSpPr>
      </xdr:nvSpPr>
      <xdr:spPr bwMode="auto">
        <a:xfrm flipV="1">
          <a:off x="4000500" y="22507575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275</xdr:row>
      <xdr:rowOff>9525</xdr:rowOff>
    </xdr:from>
    <xdr:to>
      <xdr:col>1</xdr:col>
      <xdr:colOff>2133600</xdr:colOff>
      <xdr:row>275</xdr:row>
      <xdr:rowOff>9525</xdr:rowOff>
    </xdr:to>
    <xdr:sp macro="" textlink="">
      <xdr:nvSpPr>
        <xdr:cNvPr id="271" name="Line 68"/>
        <xdr:cNvSpPr>
          <a:spLocks noChangeShapeType="1"/>
        </xdr:cNvSpPr>
      </xdr:nvSpPr>
      <xdr:spPr bwMode="auto">
        <a:xfrm>
          <a:off x="161925" y="22517100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1714500</xdr:colOff>
      <xdr:row>284</xdr:row>
      <xdr:rowOff>104775</xdr:rowOff>
    </xdr:from>
    <xdr:to>
      <xdr:col>3</xdr:col>
      <xdr:colOff>266700</xdr:colOff>
      <xdr:row>284</xdr:row>
      <xdr:rowOff>104775</xdr:rowOff>
    </xdr:to>
    <xdr:sp macro="" textlink="">
      <xdr:nvSpPr>
        <xdr:cNvPr id="272" name="Line 4"/>
        <xdr:cNvSpPr>
          <a:spLocks noChangeShapeType="1"/>
        </xdr:cNvSpPr>
      </xdr:nvSpPr>
      <xdr:spPr bwMode="auto">
        <a:xfrm>
          <a:off x="2228850" y="24098250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oja1"/>
      <sheetName val="Hoja2"/>
      <sheetName val="Hoja3"/>
      <sheetName val="Herram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M_O_"/>
      <sheetName val="Ana__blocks_y_termin_"/>
      <sheetName val="Costos_Mano_de_Obra"/>
      <sheetName val="Insumos_materiales"/>
      <sheetName val="Ana__Horm_mexc_mort"/>
      <sheetName val="Análisis_de_Precios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  <sheetName val="Ana__blocks_y_termin_1"/>
      <sheetName val="Costos_Mano_de_Obra1"/>
      <sheetName val="Insumos_materiales1"/>
      <sheetName val="Ana__Horm_mexc_mort1"/>
      <sheetName val="Análisis_de_Precios1"/>
      <sheetName val="Col_Carga2"/>
      <sheetName val="Col_Carga_(2)2"/>
      <sheetName val="Col_Amarre2"/>
      <sheetName val="Col_Amarre_(2)2"/>
      <sheetName val="Vga_Carga2"/>
      <sheetName val="Vga_Carga_(2)2"/>
      <sheetName val="Vga_Amarre2"/>
      <sheetName val="Vga_Amarre_(2)2"/>
      <sheetName val="Losa_Entrep_2"/>
      <sheetName val="Losa_Entrep__(2)2"/>
      <sheetName val="M_O_2"/>
      <sheetName val="Ana__blocks_y_termin_2"/>
      <sheetName val="Costos_Mano_de_Obra2"/>
      <sheetName val="Insumos_materiales2"/>
      <sheetName val="Ana__Horm_mexc_mort2"/>
      <sheetName val="Análisis_de_Precios2"/>
      <sheetName val="Col_Carga3"/>
      <sheetName val="Col_Carga_(2)3"/>
      <sheetName val="Col_Amarre3"/>
      <sheetName val="Col_Amarre_(2)3"/>
      <sheetName val="Vga_Carga3"/>
      <sheetName val="Vga_Carga_(2)3"/>
      <sheetName val="Vga_Amarre3"/>
      <sheetName val="Vga_Amarre_(2)3"/>
      <sheetName val="Losa_Entrep_3"/>
      <sheetName val="Losa_Entrep__(2)3"/>
      <sheetName val="M_O_3"/>
      <sheetName val="Ana__blocks_y_termin_3"/>
      <sheetName val="Costos_Mano_de_Obra3"/>
      <sheetName val="Insumos_materiales3"/>
      <sheetName val="Ana__Horm_mexc_mort3"/>
      <sheetName val="Análisis_de_Precios3"/>
      <sheetName val="INSU"/>
      <sheetName val="MO"/>
      <sheetName val="Personaliz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J9">
            <v>0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  <sheetName val="Soportes_Grales_Controles_de_O2"/>
      <sheetName val="Cotz_2"/>
      <sheetName val="Indirectos_(2)2"/>
      <sheetName val="Indirectos_Ejec_2"/>
      <sheetName val="Pres-Ejec_2"/>
      <sheetName val="Pedido_Unit_2"/>
      <sheetName val="Pedido_Masivo_2"/>
      <sheetName val="Soporte_Pedido_Unit_2"/>
      <sheetName val="Soporte_Pedido_Masivo_2"/>
      <sheetName val="Partidas_No_Contempladas2"/>
      <sheetName val="Col_Amarre2"/>
      <sheetName val="Soportes_Grales_Controles_de_O3"/>
      <sheetName val="Cotz_3"/>
      <sheetName val="Indirectos_(2)3"/>
      <sheetName val="Indirectos_Ejec_3"/>
      <sheetName val="Pres-Ejec_3"/>
      <sheetName val="Pedido_Unit_3"/>
      <sheetName val="Pedido_Masivo_3"/>
      <sheetName val="Soporte_Pedido_Unit_3"/>
      <sheetName val="Soporte_Pedido_Masivo_3"/>
      <sheetName val="Partidas_No_Contempladas3"/>
      <sheetName val="Col_Amarr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Cotz_"/>
      <sheetName val="Col_Amarre"/>
      <sheetName val="Analisis_albañileria1"/>
      <sheetName val="Analisis_Electrico1"/>
      <sheetName val="qqLosa1_1"/>
      <sheetName val="Cotz_1"/>
      <sheetName val="Col_Amarre1"/>
      <sheetName val="Analisis_albañileria2"/>
      <sheetName val="Analisis_Electrico2"/>
      <sheetName val="qqLosa1_2"/>
      <sheetName val="Cotz_2"/>
      <sheetName val="Col_Amarre2"/>
      <sheetName val="Analisis_albañileria3"/>
      <sheetName val="Analisis_Electrico3"/>
      <sheetName val="qqLosa1_3"/>
      <sheetName val="Cotz_3"/>
      <sheetName val="Col_Amarre3"/>
      <sheetName val="Insumos"/>
      <sheetName val="Análisis d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Mezcla"/>
      <sheetName val="insumo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  <sheetName val="Ana"/>
      <sheetName val="Análisis"/>
      <sheetName val="PRECIOS"/>
      <sheetName val="anali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J32">
            <v>120</v>
          </cell>
        </row>
      </sheetData>
      <sheetData sheetId="26">
        <row r="13">
          <cell r="O13">
            <v>50</v>
          </cell>
        </row>
      </sheetData>
      <sheetData sheetId="27"/>
      <sheetData sheetId="28"/>
      <sheetData sheetId="29"/>
      <sheetData sheetId="30"/>
      <sheetData sheetId="31">
        <row r="70">
          <cell r="D70">
            <v>3526.3227562500001</v>
          </cell>
        </row>
      </sheetData>
      <sheetData sheetId="32">
        <row r="6">
          <cell r="D6">
            <v>820.26717298649987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2">
          <cell r="J32">
            <v>120</v>
          </cell>
        </row>
      </sheetData>
      <sheetData sheetId="43">
        <row r="13">
          <cell r="O13">
            <v>50</v>
          </cell>
        </row>
      </sheetData>
      <sheetData sheetId="44"/>
      <sheetData sheetId="45"/>
      <sheetData sheetId="46"/>
      <sheetData sheetId="47"/>
      <sheetData sheetId="48">
        <row r="70">
          <cell r="D70">
            <v>3526.3227562500001</v>
          </cell>
        </row>
      </sheetData>
      <sheetData sheetId="49">
        <row r="6">
          <cell r="D6">
            <v>820.26717298649987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2">
          <cell r="J32">
            <v>120</v>
          </cell>
        </row>
      </sheetData>
      <sheetData sheetId="60">
        <row r="13">
          <cell r="O13">
            <v>50</v>
          </cell>
        </row>
      </sheetData>
      <sheetData sheetId="61"/>
      <sheetData sheetId="62"/>
      <sheetData sheetId="63"/>
      <sheetData sheetId="64"/>
      <sheetData sheetId="65">
        <row r="70">
          <cell r="D70">
            <v>3526.3227562500001</v>
          </cell>
        </row>
      </sheetData>
      <sheetData sheetId="66">
        <row r="6">
          <cell r="D6">
            <v>820.26717298649987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32">
          <cell r="J32">
            <v>120</v>
          </cell>
        </row>
      </sheetData>
      <sheetData sheetId="77">
        <row r="13">
          <cell r="O13">
            <v>50</v>
          </cell>
        </row>
      </sheetData>
      <sheetData sheetId="78"/>
      <sheetData sheetId="79"/>
      <sheetData sheetId="80"/>
      <sheetData sheetId="81"/>
      <sheetData sheetId="82">
        <row r="70">
          <cell r="D70">
            <v>3526.3227562500001</v>
          </cell>
        </row>
      </sheetData>
      <sheetData sheetId="83">
        <row r="6">
          <cell r="D6">
            <v>820.26717298649987</v>
          </cell>
        </row>
      </sheetData>
      <sheetData sheetId="84"/>
      <sheetData sheetId="85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  <sheetName val="Grupo_V"/>
      <sheetName val="Desembolso_de_Caja"/>
      <sheetName val="Grupo_V1"/>
      <sheetName val="Desembolso_de_Caja1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Prec_"/>
      <sheetName val="Ana_term"/>
      <sheetName val="PRESUP_"/>
      <sheetName val="Prec_1"/>
      <sheetName val="Ana_term1"/>
      <sheetName val="PRESUP_1"/>
      <sheetName val="Prec_2"/>
      <sheetName val="Ana_term2"/>
      <sheetName val="PRESUP_2"/>
      <sheetName val="Prec_3"/>
      <sheetName val="Ana_term3"/>
      <sheetName val="PRESUP_3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>
        <row r="32">
          <cell r="C32">
            <v>157</v>
          </cell>
        </row>
      </sheetData>
      <sheetData sheetId="9"/>
      <sheetData sheetId="10"/>
      <sheetData sheetId="11">
        <row r="32">
          <cell r="C32">
            <v>157</v>
          </cell>
        </row>
      </sheetData>
      <sheetData sheetId="12"/>
      <sheetData sheetId="13"/>
      <sheetData sheetId="14">
        <row r="32">
          <cell r="C32">
            <v>157</v>
          </cell>
        </row>
      </sheetData>
      <sheetData sheetId="15"/>
      <sheetData sheetId="16"/>
      <sheetData sheetId="17">
        <row r="32">
          <cell r="C32">
            <v>157</v>
          </cell>
        </row>
      </sheetData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ANALPRECIO"/>
      <sheetName val="Labor FD1"/>
      <sheetName val="Meses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MANO_DE_OBRA"/>
      <sheetName val="Ana_precios_un"/>
      <sheetName val="análisis_de_precios"/>
      <sheetName val="caseta_de_planta"/>
      <sheetName val="PRE_Desvio_Alcant___Potable"/>
      <sheetName val="Los_Ángeles_(Fase_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51">
          <cell r="E51">
            <v>4.5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  <sheetName val="caseta_de_planta_(2)"/>
      <sheetName val="cisterna_"/>
      <sheetName val="caseta_de_planta"/>
      <sheetName val="Relacion_de_proyecto"/>
      <sheetName val="Análisis_de_Precios"/>
      <sheetName val="caseta_de_planta_(2)1"/>
      <sheetName val="cisterna_1"/>
      <sheetName val="caseta_de_planta1"/>
      <sheetName val="Relacion_de_proyecto1"/>
      <sheetName val="Análisis_de_Precios1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>
        <row r="7">
          <cell r="C7" t="str">
            <v>Cant.</v>
          </cell>
        </row>
      </sheetData>
      <sheetData sheetId="20"/>
      <sheetData sheetId="21"/>
      <sheetData sheetId="22"/>
      <sheetData sheetId="23"/>
      <sheetData sheetId="24">
        <row r="7">
          <cell r="C7" t="str">
            <v>Cant.</v>
          </cell>
        </row>
      </sheetData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  <sheetName val="MOJornal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  <sheetName val="M_O_"/>
      <sheetName val="caseta_de_planta_(2)1"/>
      <sheetName val="cisterna_1"/>
      <sheetName val="caseta_de_planta1"/>
      <sheetName val="Relacion_de_proyecto1"/>
      <sheetName val="Análisis_de_Precios1"/>
      <sheetName val="analisis"/>
      <sheetName val="M_O_1"/>
      <sheetName val="caseta_de_planta_(2)2"/>
      <sheetName val="cisterna_2"/>
      <sheetName val="caseta_de_planta2"/>
      <sheetName val="Relacion_de_proyecto2"/>
      <sheetName val="Análisis_de_Precios2"/>
      <sheetName val="M_O_2"/>
      <sheetName val="caseta_de_planta_(2)3"/>
      <sheetName val="cisterna_3"/>
      <sheetName val="caseta_de_planta3"/>
      <sheetName val="Relacion_de_proyecto3"/>
      <sheetName val="Análisis_de_Precios3"/>
      <sheetName val="M_O_3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>
        <row r="7">
          <cell r="C7" t="str">
            <v>Cant.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7">
          <cell r="C7" t="str">
            <v>Cant.</v>
          </cell>
        </row>
      </sheetData>
      <sheetData sheetId="33"/>
      <sheetData sheetId="34"/>
      <sheetData sheetId="35"/>
      <sheetData sheetId="36"/>
      <sheetData sheetId="37"/>
      <sheetData sheetId="38">
        <row r="7">
          <cell r="C7" t="str">
            <v>Cant.</v>
          </cell>
        </row>
      </sheetData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presup_"/>
      <sheetName val="presup_1"/>
      <sheetName val="presup_2"/>
      <sheetName val="presup_3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289"/>
  <sheetViews>
    <sheetView showGridLines="0" showZeros="0" tabSelected="1" view="pageBreakPreview" topLeftCell="A228" zoomScaleNormal="100" zoomScaleSheetLayoutView="100" workbookViewId="0">
      <selection activeCell="H250" sqref="H250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6.8554687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287" t="s">
        <v>0</v>
      </c>
      <c r="B1" s="287"/>
      <c r="C1" s="287"/>
      <c r="D1" s="287"/>
      <c r="E1" s="287"/>
      <c r="F1" s="287"/>
      <c r="G1" s="202"/>
    </row>
    <row r="2" spans="1:18" s="1" customFormat="1" x14ac:dyDescent="0.2">
      <c r="A2" s="287" t="s">
        <v>1</v>
      </c>
      <c r="B2" s="287"/>
      <c r="C2" s="287"/>
      <c r="D2" s="287"/>
      <c r="E2" s="287"/>
      <c r="F2" s="287"/>
      <c r="G2" s="202"/>
    </row>
    <row r="3" spans="1:18" s="1" customFormat="1" x14ac:dyDescent="0.2">
      <c r="A3" s="287" t="s">
        <v>96</v>
      </c>
      <c r="B3" s="287"/>
      <c r="C3" s="287"/>
      <c r="D3" s="287"/>
      <c r="E3" s="287"/>
      <c r="F3" s="287"/>
      <c r="G3" s="202"/>
    </row>
    <row r="4" spans="1:18" s="1" customFormat="1" x14ac:dyDescent="0.2">
      <c r="A4" s="287"/>
      <c r="B4" s="287"/>
      <c r="C4" s="287"/>
      <c r="D4" s="287"/>
      <c r="E4" s="287"/>
      <c r="F4" s="287"/>
      <c r="G4" s="202"/>
    </row>
    <row r="5" spans="1:18" s="1" customFormat="1" ht="8.25" customHeight="1" x14ac:dyDescent="0.2">
      <c r="A5" s="287"/>
      <c r="B5" s="287"/>
      <c r="C5" s="287"/>
      <c r="D5" s="287"/>
      <c r="E5" s="287"/>
      <c r="F5" s="287"/>
      <c r="G5" s="158"/>
      <c r="H5" s="135"/>
      <c r="I5" s="136"/>
      <c r="J5" s="159"/>
      <c r="K5" s="137"/>
      <c r="L5" s="137"/>
    </row>
    <row r="6" spans="1:18" s="1" customFormat="1" x14ac:dyDescent="0.2">
      <c r="A6" s="43" t="s">
        <v>70</v>
      </c>
      <c r="B6" s="44"/>
      <c r="C6" s="45"/>
      <c r="D6" s="46"/>
      <c r="E6" s="47"/>
      <c r="F6" s="48"/>
      <c r="G6" s="48"/>
    </row>
    <row r="7" spans="1:18" s="138" customFormat="1" ht="15.75" customHeight="1" x14ac:dyDescent="0.2">
      <c r="A7" s="278" t="s">
        <v>171</v>
      </c>
      <c r="B7" s="279"/>
      <c r="C7" s="279"/>
      <c r="D7" s="279"/>
      <c r="E7" s="279"/>
      <c r="F7" s="279"/>
      <c r="G7" s="137"/>
    </row>
    <row r="8" spans="1:18" s="1" customFormat="1" ht="14.25" customHeight="1" x14ac:dyDescent="0.2">
      <c r="A8" s="49" t="s">
        <v>67</v>
      </c>
      <c r="B8" s="44"/>
      <c r="C8" s="50"/>
      <c r="D8" s="46" t="s">
        <v>95</v>
      </c>
      <c r="E8" s="51"/>
      <c r="F8" s="137"/>
      <c r="G8" s="48"/>
    </row>
    <row r="9" spans="1:18" s="1" customFormat="1" ht="14.25" customHeight="1" x14ac:dyDescent="0.2">
      <c r="A9" s="49" t="s">
        <v>97</v>
      </c>
      <c r="B9" s="44"/>
      <c r="C9" s="50"/>
      <c r="D9" s="46"/>
      <c r="E9" s="51"/>
      <c r="F9" s="137"/>
      <c r="G9" s="48"/>
    </row>
    <row r="10" spans="1:18" s="1" customFormat="1" ht="14.25" customHeight="1" x14ac:dyDescent="0.2">
      <c r="A10" s="49" t="s">
        <v>98</v>
      </c>
      <c r="B10" s="44"/>
      <c r="C10" s="50"/>
      <c r="D10" s="46"/>
      <c r="E10" s="51"/>
      <c r="F10" s="48"/>
      <c r="G10" s="48"/>
    </row>
    <row r="11" spans="1:18" s="1" customFormat="1" ht="9" customHeight="1" x14ac:dyDescent="0.2">
      <c r="A11" s="49"/>
      <c r="B11" s="44"/>
      <c r="C11" s="50"/>
      <c r="D11" s="46"/>
      <c r="E11" s="51"/>
      <c r="F11" s="48"/>
      <c r="G11" s="48"/>
    </row>
    <row r="12" spans="1:18" s="1" customFormat="1" ht="15.75" customHeight="1" x14ac:dyDescent="0.2">
      <c r="A12" s="282" t="s">
        <v>169</v>
      </c>
      <c r="B12" s="282"/>
      <c r="C12" s="282"/>
      <c r="D12" s="282"/>
      <c r="E12" s="282"/>
      <c r="F12" s="282"/>
      <c r="G12" s="48"/>
    </row>
    <row r="13" spans="1:18" s="28" customFormat="1" ht="11.25" customHeight="1" x14ac:dyDescent="0.25">
      <c r="A13" s="52" t="s">
        <v>2</v>
      </c>
      <c r="B13" s="52" t="s">
        <v>3</v>
      </c>
      <c r="C13" s="53" t="s">
        <v>4</v>
      </c>
      <c r="D13" s="52" t="s">
        <v>5</v>
      </c>
      <c r="E13" s="54" t="s">
        <v>6</v>
      </c>
      <c r="F13" s="54" t="s">
        <v>7</v>
      </c>
      <c r="G13" s="147"/>
      <c r="H13" s="155"/>
      <c r="I13" s="148"/>
      <c r="J13" s="148"/>
      <c r="K13" s="148"/>
      <c r="L13" s="146"/>
    </row>
    <row r="14" spans="1:18" ht="12.75" customHeight="1" x14ac:dyDescent="0.25">
      <c r="A14" s="55"/>
      <c r="B14" s="55"/>
      <c r="C14" s="56"/>
      <c r="D14" s="55"/>
      <c r="E14" s="57"/>
      <c r="F14" s="57"/>
      <c r="G14" s="149"/>
      <c r="H14" s="156"/>
      <c r="I14" s="148"/>
      <c r="J14" s="148"/>
      <c r="K14" s="148"/>
      <c r="L14" s="2"/>
    </row>
    <row r="15" spans="1:18" s="8" customFormat="1" ht="24.75" customHeight="1" x14ac:dyDescent="0.2">
      <c r="A15" s="58" t="s">
        <v>51</v>
      </c>
      <c r="B15" s="60" t="s">
        <v>85</v>
      </c>
      <c r="C15" s="181"/>
      <c r="D15" s="182"/>
      <c r="E15" s="183"/>
      <c r="F15" s="184"/>
      <c r="G15" s="150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12.75" customHeight="1" x14ac:dyDescent="0.2">
      <c r="A16" s="182"/>
      <c r="B16" s="185"/>
      <c r="C16" s="181"/>
      <c r="D16" s="182"/>
      <c r="E16" s="183"/>
      <c r="F16" s="184"/>
      <c r="G16" s="150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173" customFormat="1" ht="12.75" customHeight="1" x14ac:dyDescent="0.2">
      <c r="A17" s="61">
        <v>1</v>
      </c>
      <c r="B17" s="33" t="s">
        <v>42</v>
      </c>
      <c r="C17" s="38">
        <v>803</v>
      </c>
      <c r="D17" s="59" t="s">
        <v>11</v>
      </c>
      <c r="E17" s="38">
        <v>14.63</v>
      </c>
      <c r="F17" s="220">
        <f t="shared" ref="F17:F76" si="0">ROUND(C17*E17,2)</f>
        <v>11747.89</v>
      </c>
      <c r="G17" s="171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</row>
    <row r="18" spans="1:18" s="173" customFormat="1" ht="12.75" customHeight="1" x14ac:dyDescent="0.2">
      <c r="A18" s="32"/>
      <c r="B18" s="33"/>
      <c r="C18" s="36"/>
      <c r="D18" s="59"/>
      <c r="E18" s="38"/>
      <c r="F18" s="220">
        <f t="shared" si="0"/>
        <v>0</v>
      </c>
      <c r="G18" s="171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</row>
    <row r="19" spans="1:18" s="173" customFormat="1" ht="12.75" customHeight="1" x14ac:dyDescent="0.2">
      <c r="A19" s="62">
        <v>2</v>
      </c>
      <c r="B19" s="60" t="s">
        <v>8</v>
      </c>
      <c r="C19" s="36"/>
      <c r="D19" s="59"/>
      <c r="E19" s="38"/>
      <c r="F19" s="220">
        <f t="shared" si="0"/>
        <v>0</v>
      </c>
      <c r="G19" s="171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</row>
    <row r="20" spans="1:18" s="173" customFormat="1" ht="12.75" customHeight="1" x14ac:dyDescent="0.2">
      <c r="A20" s="63">
        <v>2.1</v>
      </c>
      <c r="B20" s="33" t="s">
        <v>39</v>
      </c>
      <c r="C20" s="38">
        <v>955.56999999999994</v>
      </c>
      <c r="D20" s="59" t="s">
        <v>9</v>
      </c>
      <c r="E20" s="38">
        <v>154.52000000000001</v>
      </c>
      <c r="F20" s="220">
        <f t="shared" si="0"/>
        <v>147654.68</v>
      </c>
      <c r="G20" s="171"/>
      <c r="H20" s="174"/>
      <c r="I20" s="172"/>
      <c r="J20" s="172"/>
      <c r="K20" s="172"/>
      <c r="L20" s="172"/>
      <c r="M20" s="172"/>
      <c r="N20" s="172"/>
      <c r="O20" s="172"/>
      <c r="P20" s="172"/>
      <c r="Q20" s="172"/>
      <c r="R20" s="172"/>
    </row>
    <row r="21" spans="1:18" s="173" customFormat="1" ht="12.75" customHeight="1" x14ac:dyDescent="0.2">
      <c r="A21" s="63">
        <v>2.2000000000000002</v>
      </c>
      <c r="B21" s="33" t="s">
        <v>38</v>
      </c>
      <c r="C21" s="38">
        <v>68.260000000000005</v>
      </c>
      <c r="D21" s="59" t="s">
        <v>9</v>
      </c>
      <c r="E21" s="38">
        <v>1110.3900000000001</v>
      </c>
      <c r="F21" s="220">
        <f t="shared" si="0"/>
        <v>75795.22</v>
      </c>
      <c r="G21" s="171"/>
      <c r="H21" s="172"/>
      <c r="I21" s="172"/>
      <c r="J21" s="172"/>
      <c r="K21" s="172"/>
      <c r="L21" s="172"/>
      <c r="M21" s="172"/>
      <c r="N21" s="172"/>
      <c r="O21" s="172"/>
      <c r="P21" s="172"/>
      <c r="Q21" s="172"/>
      <c r="R21" s="172"/>
    </row>
    <row r="22" spans="1:18" s="173" customFormat="1" ht="25.5" x14ac:dyDescent="0.2">
      <c r="A22" s="63">
        <v>2.2999999999999998</v>
      </c>
      <c r="B22" s="34" t="s">
        <v>93</v>
      </c>
      <c r="C22" s="186">
        <v>787.26</v>
      </c>
      <c r="D22" s="37" t="s">
        <v>9</v>
      </c>
      <c r="E22" s="187">
        <v>184.63</v>
      </c>
      <c r="F22" s="220">
        <f t="shared" si="0"/>
        <v>145351.81</v>
      </c>
      <c r="G22" s="171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</row>
    <row r="23" spans="1:18" s="173" customFormat="1" ht="24.75" customHeight="1" x14ac:dyDescent="0.2">
      <c r="A23" s="63">
        <v>2.4</v>
      </c>
      <c r="B23" s="188" t="s">
        <v>55</v>
      </c>
      <c r="C23" s="29">
        <v>201.97</v>
      </c>
      <c r="D23" s="59" t="s">
        <v>9</v>
      </c>
      <c r="E23" s="29">
        <v>210</v>
      </c>
      <c r="F23" s="220">
        <f t="shared" si="0"/>
        <v>42413.7</v>
      </c>
      <c r="G23" s="171"/>
      <c r="H23" s="172"/>
      <c r="I23" s="172"/>
      <c r="J23" s="172"/>
      <c r="K23" s="175"/>
      <c r="L23" s="172"/>
      <c r="M23" s="172"/>
      <c r="N23" s="172"/>
      <c r="O23" s="172"/>
      <c r="P23" s="172"/>
      <c r="Q23" s="172"/>
      <c r="R23" s="172"/>
    </row>
    <row r="24" spans="1:18" s="173" customFormat="1" ht="9" customHeight="1" x14ac:dyDescent="0.2">
      <c r="A24" s="63"/>
      <c r="B24" s="33"/>
      <c r="C24" s="38"/>
      <c r="D24" s="59"/>
      <c r="E24" s="38"/>
      <c r="F24" s="220">
        <f t="shared" si="0"/>
        <v>0</v>
      </c>
      <c r="G24" s="171"/>
      <c r="H24" s="172"/>
      <c r="I24" s="172"/>
      <c r="J24" s="172"/>
      <c r="K24" s="175"/>
      <c r="L24" s="172"/>
      <c r="M24" s="172"/>
      <c r="N24" s="172"/>
      <c r="O24" s="172"/>
      <c r="P24" s="172"/>
      <c r="Q24" s="172"/>
      <c r="R24" s="172"/>
    </row>
    <row r="25" spans="1:18" s="173" customFormat="1" ht="12.75" customHeight="1" x14ac:dyDescent="0.2">
      <c r="A25" s="62">
        <v>3</v>
      </c>
      <c r="B25" s="60" t="s">
        <v>37</v>
      </c>
      <c r="C25" s="189"/>
      <c r="D25" s="58"/>
      <c r="E25" s="189"/>
      <c r="F25" s="220">
        <f t="shared" si="0"/>
        <v>0</v>
      </c>
      <c r="G25" s="171"/>
      <c r="H25" s="172"/>
      <c r="I25" s="172"/>
      <c r="J25" s="172"/>
      <c r="K25" s="175"/>
      <c r="L25" s="172"/>
      <c r="M25" s="172"/>
      <c r="N25" s="172"/>
      <c r="O25" s="172"/>
      <c r="P25" s="172"/>
      <c r="Q25" s="172"/>
      <c r="R25" s="172"/>
    </row>
    <row r="26" spans="1:18" s="173" customFormat="1" ht="25.5" x14ac:dyDescent="0.2">
      <c r="A26" s="64">
        <v>3.1</v>
      </c>
      <c r="B26" s="34" t="s">
        <v>52</v>
      </c>
      <c r="C26" s="186">
        <v>835.12</v>
      </c>
      <c r="D26" s="37" t="s">
        <v>11</v>
      </c>
      <c r="E26" s="187">
        <v>6063.52</v>
      </c>
      <c r="F26" s="220">
        <f t="shared" si="0"/>
        <v>5063766.82</v>
      </c>
      <c r="G26" s="171"/>
      <c r="H26" s="172"/>
      <c r="I26" s="172"/>
      <c r="J26" s="172"/>
      <c r="K26" s="175"/>
      <c r="L26" s="172"/>
      <c r="M26" s="172"/>
      <c r="N26" s="172"/>
      <c r="O26" s="172"/>
      <c r="P26" s="172"/>
      <c r="Q26" s="172"/>
      <c r="R26" s="172"/>
    </row>
    <row r="27" spans="1:18" s="173" customFormat="1" ht="9.75" customHeight="1" x14ac:dyDescent="0.2">
      <c r="A27" s="66"/>
      <c r="B27" s="34"/>
      <c r="C27" s="73"/>
      <c r="D27" s="59"/>
      <c r="E27" s="38"/>
      <c r="F27" s="220">
        <f t="shared" si="0"/>
        <v>0</v>
      </c>
      <c r="G27" s="171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</row>
    <row r="28" spans="1:18" s="173" customFormat="1" ht="12.75" customHeight="1" x14ac:dyDescent="0.2">
      <c r="A28" s="62">
        <v>4</v>
      </c>
      <c r="B28" s="60" t="s">
        <v>36</v>
      </c>
      <c r="C28" s="189"/>
      <c r="D28" s="58"/>
      <c r="E28" s="189"/>
      <c r="F28" s="220">
        <f t="shared" si="0"/>
        <v>0</v>
      </c>
      <c r="G28" s="171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</row>
    <row r="29" spans="1:18" s="173" customFormat="1" ht="25.5" x14ac:dyDescent="0.2">
      <c r="A29" s="64">
        <v>4.0999999999999996</v>
      </c>
      <c r="B29" s="34" t="s">
        <v>52</v>
      </c>
      <c r="C29" s="186">
        <v>835.12</v>
      </c>
      <c r="D29" s="37" t="s">
        <v>11</v>
      </c>
      <c r="E29" s="186">
        <v>55.95</v>
      </c>
      <c r="F29" s="220">
        <f t="shared" si="0"/>
        <v>46724.959999999999</v>
      </c>
      <c r="G29" s="171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</row>
    <row r="30" spans="1:18" s="173" customFormat="1" ht="9" customHeight="1" x14ac:dyDescent="0.2">
      <c r="A30" s="63"/>
      <c r="B30" s="34"/>
      <c r="C30" s="36"/>
      <c r="D30" s="59"/>
      <c r="E30" s="38"/>
      <c r="F30" s="220">
        <f t="shared" si="0"/>
        <v>0</v>
      </c>
      <c r="G30" s="171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18" s="173" customFormat="1" ht="25.5" x14ac:dyDescent="0.2">
      <c r="A31" s="68">
        <v>5</v>
      </c>
      <c r="B31" s="39" t="s">
        <v>45</v>
      </c>
      <c r="C31" s="32"/>
      <c r="D31" s="59"/>
      <c r="E31" s="65"/>
      <c r="F31" s="220">
        <f t="shared" si="0"/>
        <v>0</v>
      </c>
      <c r="G31" s="171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</row>
    <row r="32" spans="1:18" s="180" customFormat="1" ht="25.5" x14ac:dyDescent="0.2">
      <c r="A32" s="64">
        <v>5.0999999999999996</v>
      </c>
      <c r="B32" s="190" t="s">
        <v>48</v>
      </c>
      <c r="C32" s="201">
        <v>3</v>
      </c>
      <c r="D32" s="37" t="s">
        <v>12</v>
      </c>
      <c r="E32" s="187">
        <v>8809.77</v>
      </c>
      <c r="F32" s="220">
        <f t="shared" si="0"/>
        <v>26429.31</v>
      </c>
      <c r="G32" s="171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</row>
    <row r="33" spans="1:18" s="180" customFormat="1" ht="25.5" x14ac:dyDescent="0.2">
      <c r="A33" s="64">
        <v>5.2</v>
      </c>
      <c r="B33" s="190" t="s">
        <v>58</v>
      </c>
      <c r="C33" s="69">
        <v>1</v>
      </c>
      <c r="D33" s="59" t="s">
        <v>12</v>
      </c>
      <c r="E33" s="65">
        <v>6473.670000000001</v>
      </c>
      <c r="F33" s="220">
        <f t="shared" si="0"/>
        <v>6473.67</v>
      </c>
      <c r="G33" s="171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</row>
    <row r="34" spans="1:18" s="180" customFormat="1" ht="25.5" x14ac:dyDescent="0.2">
      <c r="A34" s="64">
        <v>5.3</v>
      </c>
      <c r="B34" s="190" t="s">
        <v>46</v>
      </c>
      <c r="C34" s="69">
        <v>1</v>
      </c>
      <c r="D34" s="59" t="s">
        <v>12</v>
      </c>
      <c r="E34" s="65">
        <v>7901.47</v>
      </c>
      <c r="F34" s="220">
        <f t="shared" si="0"/>
        <v>7901.47</v>
      </c>
      <c r="G34" s="171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</row>
    <row r="35" spans="1:18" s="173" customFormat="1" ht="25.5" x14ac:dyDescent="0.2">
      <c r="A35" s="64">
        <v>5.4</v>
      </c>
      <c r="B35" s="190" t="s">
        <v>91</v>
      </c>
      <c r="C35" s="69">
        <v>5</v>
      </c>
      <c r="D35" s="59" t="s">
        <v>12</v>
      </c>
      <c r="E35" s="65">
        <v>7429.53</v>
      </c>
      <c r="F35" s="220">
        <f t="shared" si="0"/>
        <v>37147.65</v>
      </c>
      <c r="G35" s="171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</row>
    <row r="36" spans="1:18" s="173" customFormat="1" ht="25.5" x14ac:dyDescent="0.2">
      <c r="A36" s="64">
        <v>5.5</v>
      </c>
      <c r="B36" s="190" t="s">
        <v>92</v>
      </c>
      <c r="C36" s="69">
        <v>1</v>
      </c>
      <c r="D36" s="59" t="s">
        <v>12</v>
      </c>
      <c r="E36" s="65">
        <v>2885.08</v>
      </c>
      <c r="F36" s="259">
        <f t="shared" si="0"/>
        <v>2885.08</v>
      </c>
      <c r="G36" s="171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</row>
    <row r="37" spans="1:18" s="173" customFormat="1" x14ac:dyDescent="0.2">
      <c r="A37" s="64">
        <v>5.6</v>
      </c>
      <c r="B37" s="160" t="s">
        <v>54</v>
      </c>
      <c r="C37" s="69">
        <v>10</v>
      </c>
      <c r="D37" s="59" t="s">
        <v>12</v>
      </c>
      <c r="E37" s="65">
        <v>4516.01</v>
      </c>
      <c r="F37" s="220">
        <f t="shared" si="0"/>
        <v>45160.1</v>
      </c>
      <c r="G37" s="171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</row>
    <row r="38" spans="1:18" s="173" customFormat="1" x14ac:dyDescent="0.2">
      <c r="A38" s="64">
        <v>5.7</v>
      </c>
      <c r="B38" s="160" t="s">
        <v>71</v>
      </c>
      <c r="C38" s="69">
        <v>1</v>
      </c>
      <c r="D38" s="59" t="s">
        <v>12</v>
      </c>
      <c r="E38" s="65">
        <v>2948.22</v>
      </c>
      <c r="F38" s="220">
        <f t="shared" si="0"/>
        <v>2948.22</v>
      </c>
      <c r="G38" s="171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</row>
    <row r="39" spans="1:18" s="173" customFormat="1" x14ac:dyDescent="0.2">
      <c r="A39" s="64">
        <v>5.8</v>
      </c>
      <c r="B39" s="160" t="s">
        <v>56</v>
      </c>
      <c r="C39" s="69">
        <v>1</v>
      </c>
      <c r="D39" s="59" t="s">
        <v>12</v>
      </c>
      <c r="E39" s="65">
        <v>2390.48</v>
      </c>
      <c r="F39" s="220">
        <f t="shared" si="0"/>
        <v>2390.48</v>
      </c>
      <c r="G39" s="171"/>
      <c r="H39" s="172"/>
      <c r="I39" s="172"/>
      <c r="J39" s="172"/>
      <c r="K39" s="172"/>
      <c r="L39" s="172"/>
      <c r="M39" s="172"/>
      <c r="N39" s="172"/>
      <c r="O39" s="172"/>
      <c r="P39" s="172"/>
      <c r="Q39" s="172"/>
      <c r="R39" s="172"/>
    </row>
    <row r="40" spans="1:18" s="173" customFormat="1" x14ac:dyDescent="0.2">
      <c r="A40" s="64">
        <v>5.9</v>
      </c>
      <c r="B40" s="191" t="s">
        <v>53</v>
      </c>
      <c r="C40" s="69">
        <v>5</v>
      </c>
      <c r="D40" s="59" t="s">
        <v>12</v>
      </c>
      <c r="E40" s="65">
        <v>8029.89</v>
      </c>
      <c r="F40" s="220">
        <f t="shared" si="0"/>
        <v>40149.449999999997</v>
      </c>
      <c r="G40" s="171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</row>
    <row r="41" spans="1:18" s="173" customFormat="1" x14ac:dyDescent="0.2">
      <c r="A41" s="68"/>
      <c r="B41" s="39"/>
      <c r="C41" s="32"/>
      <c r="D41" s="59"/>
      <c r="E41" s="65"/>
      <c r="F41" s="220">
        <f t="shared" si="0"/>
        <v>0</v>
      </c>
      <c r="G41" s="171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</row>
    <row r="42" spans="1:18" s="173" customFormat="1" ht="25.5" x14ac:dyDescent="0.2">
      <c r="A42" s="68">
        <v>6</v>
      </c>
      <c r="B42" s="39" t="s">
        <v>89</v>
      </c>
      <c r="C42" s="32"/>
      <c r="D42" s="59"/>
      <c r="E42" s="65"/>
      <c r="F42" s="220">
        <f t="shared" si="0"/>
        <v>0</v>
      </c>
      <c r="G42" s="171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</row>
    <row r="43" spans="1:18" s="173" customFormat="1" x14ac:dyDescent="0.2">
      <c r="A43" s="192">
        <v>6.1</v>
      </c>
      <c r="B43" s="39" t="s">
        <v>90</v>
      </c>
      <c r="C43" s="32"/>
      <c r="D43" s="59"/>
      <c r="E43" s="65"/>
      <c r="F43" s="220">
        <f t="shared" si="0"/>
        <v>0</v>
      </c>
      <c r="G43" s="171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</row>
    <row r="44" spans="1:18" s="173" customFormat="1" x14ac:dyDescent="0.2">
      <c r="A44" s="67" t="s">
        <v>75</v>
      </c>
      <c r="B44" s="160" t="s">
        <v>74</v>
      </c>
      <c r="C44" s="69">
        <v>10</v>
      </c>
      <c r="D44" s="59" t="s">
        <v>11</v>
      </c>
      <c r="E44" s="65">
        <v>4119.79</v>
      </c>
      <c r="F44" s="220">
        <f t="shared" si="0"/>
        <v>41197.9</v>
      </c>
      <c r="G44" s="171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</row>
    <row r="45" spans="1:18" s="173" customFormat="1" ht="51" x14ac:dyDescent="0.2">
      <c r="A45" s="67" t="s">
        <v>76</v>
      </c>
      <c r="B45" s="193" t="s">
        <v>87</v>
      </c>
      <c r="C45" s="69">
        <v>2</v>
      </c>
      <c r="D45" s="59" t="s">
        <v>12</v>
      </c>
      <c r="E45" s="65">
        <v>66115.7</v>
      </c>
      <c r="F45" s="259">
        <f t="shared" si="0"/>
        <v>132231.4</v>
      </c>
      <c r="G45" s="171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</row>
    <row r="46" spans="1:18" s="177" customFormat="1" ht="25.5" x14ac:dyDescent="0.2">
      <c r="A46" s="67" t="s">
        <v>77</v>
      </c>
      <c r="B46" s="190" t="s">
        <v>72</v>
      </c>
      <c r="C46" s="69">
        <v>1</v>
      </c>
      <c r="D46" s="59" t="s">
        <v>12</v>
      </c>
      <c r="E46" s="65">
        <v>7901.47</v>
      </c>
      <c r="F46" s="220">
        <f t="shared" si="0"/>
        <v>7901.47</v>
      </c>
      <c r="G46" s="171"/>
      <c r="H46" s="178"/>
      <c r="I46" s="157"/>
      <c r="J46" s="157"/>
      <c r="K46" s="157"/>
      <c r="L46" s="157"/>
      <c r="M46" s="157"/>
      <c r="N46" s="157"/>
      <c r="O46" s="157"/>
      <c r="P46" s="157"/>
      <c r="Q46" s="157"/>
      <c r="R46" s="157"/>
    </row>
    <row r="47" spans="1:18" s="177" customFormat="1" ht="25.5" x14ac:dyDescent="0.2">
      <c r="A47" s="67" t="s">
        <v>78</v>
      </c>
      <c r="B47" s="190" t="s">
        <v>73</v>
      </c>
      <c r="C47" s="69">
        <v>1</v>
      </c>
      <c r="D47" s="59" t="s">
        <v>12</v>
      </c>
      <c r="E47" s="65">
        <v>6834.7000000000007</v>
      </c>
      <c r="F47" s="220">
        <f t="shared" si="0"/>
        <v>6834.7</v>
      </c>
      <c r="G47" s="171"/>
      <c r="H47" s="178"/>
      <c r="I47" s="157"/>
      <c r="J47" s="157"/>
      <c r="K47" s="157"/>
      <c r="L47" s="157"/>
      <c r="M47" s="157"/>
      <c r="N47" s="157"/>
      <c r="O47" s="157"/>
      <c r="P47" s="157"/>
      <c r="Q47" s="157"/>
      <c r="R47" s="157"/>
    </row>
    <row r="48" spans="1:18" s="173" customFormat="1" ht="25.5" x14ac:dyDescent="0.2">
      <c r="A48" s="197" t="s">
        <v>79</v>
      </c>
      <c r="B48" s="198" t="s">
        <v>91</v>
      </c>
      <c r="C48" s="199">
        <v>2</v>
      </c>
      <c r="D48" s="196" t="s">
        <v>12</v>
      </c>
      <c r="E48" s="200">
        <v>7429.53</v>
      </c>
      <c r="F48" s="260">
        <f t="shared" si="0"/>
        <v>14859.06</v>
      </c>
      <c r="G48" s="171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</row>
    <row r="49" spans="1:18" s="173" customFormat="1" ht="25.5" x14ac:dyDescent="0.2">
      <c r="A49" s="67" t="s">
        <v>80</v>
      </c>
      <c r="B49" s="190" t="s">
        <v>92</v>
      </c>
      <c r="C49" s="69">
        <v>2</v>
      </c>
      <c r="D49" s="59" t="s">
        <v>12</v>
      </c>
      <c r="E49" s="65">
        <v>4200</v>
      </c>
      <c r="F49" s="259">
        <f t="shared" si="0"/>
        <v>8400</v>
      </c>
      <c r="G49" s="171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</row>
    <row r="50" spans="1:18" s="173" customFormat="1" x14ac:dyDescent="0.2">
      <c r="A50" s="67" t="s">
        <v>81</v>
      </c>
      <c r="B50" s="160" t="s">
        <v>54</v>
      </c>
      <c r="C50" s="69">
        <v>2</v>
      </c>
      <c r="D50" s="59" t="s">
        <v>12</v>
      </c>
      <c r="E50" s="65">
        <v>4516.01</v>
      </c>
      <c r="F50" s="220">
        <f t="shared" si="0"/>
        <v>9032.02</v>
      </c>
      <c r="G50" s="171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</row>
    <row r="51" spans="1:18" s="173" customFormat="1" x14ac:dyDescent="0.2">
      <c r="A51" s="67" t="s">
        <v>82</v>
      </c>
      <c r="B51" s="160" t="s">
        <v>71</v>
      </c>
      <c r="C51" s="69">
        <v>2</v>
      </c>
      <c r="D51" s="59" t="s">
        <v>12</v>
      </c>
      <c r="E51" s="65">
        <v>2948.22</v>
      </c>
      <c r="F51" s="220">
        <f t="shared" si="0"/>
        <v>5896.44</v>
      </c>
      <c r="G51" s="171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</row>
    <row r="52" spans="1:18" s="8" customFormat="1" x14ac:dyDescent="0.2">
      <c r="A52" s="67" t="s">
        <v>83</v>
      </c>
      <c r="B52" s="191" t="s">
        <v>53</v>
      </c>
      <c r="C52" s="69">
        <v>2</v>
      </c>
      <c r="D52" s="59" t="s">
        <v>12</v>
      </c>
      <c r="E52" s="65">
        <v>8029.89</v>
      </c>
      <c r="F52" s="220">
        <f t="shared" si="0"/>
        <v>16059.78</v>
      </c>
      <c r="G52" s="171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x14ac:dyDescent="0.2">
      <c r="A53" s="67"/>
      <c r="B53" s="191" t="s">
        <v>94</v>
      </c>
      <c r="C53" s="69">
        <v>2</v>
      </c>
      <c r="D53" s="59" t="s">
        <v>12</v>
      </c>
      <c r="E53" s="65">
        <v>16000</v>
      </c>
      <c r="F53" s="220">
        <f t="shared" si="0"/>
        <v>32000</v>
      </c>
      <c r="G53" s="171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s="8" customFormat="1" x14ac:dyDescent="0.2">
      <c r="A54" s="67" t="s">
        <v>88</v>
      </c>
      <c r="B54" s="191" t="s">
        <v>8</v>
      </c>
      <c r="C54" s="69">
        <v>1</v>
      </c>
      <c r="D54" s="59" t="s">
        <v>12</v>
      </c>
      <c r="E54" s="65">
        <v>3500</v>
      </c>
      <c r="F54" s="220">
        <f t="shared" si="0"/>
        <v>3500</v>
      </c>
      <c r="G54" s="171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s="173" customFormat="1" ht="11.25" customHeight="1" x14ac:dyDescent="0.2">
      <c r="A55" s="64"/>
      <c r="B55" s="191"/>
      <c r="C55" s="69"/>
      <c r="D55" s="59"/>
      <c r="E55" s="65"/>
      <c r="F55" s="220">
        <f t="shared" si="0"/>
        <v>0</v>
      </c>
      <c r="G55" s="171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</row>
    <row r="56" spans="1:18" s="173" customFormat="1" x14ac:dyDescent="0.2">
      <c r="A56" s="68">
        <v>7</v>
      </c>
      <c r="B56" s="39" t="s">
        <v>35</v>
      </c>
      <c r="C56" s="69"/>
      <c r="D56" s="59"/>
      <c r="E56" s="65"/>
      <c r="F56" s="220">
        <f t="shared" si="0"/>
        <v>0</v>
      </c>
      <c r="G56" s="171"/>
      <c r="H56" s="172"/>
      <c r="I56" s="172"/>
      <c r="J56" s="172"/>
      <c r="K56" s="172"/>
      <c r="L56" s="172"/>
      <c r="M56" s="172"/>
      <c r="N56" s="172"/>
      <c r="O56" s="172"/>
      <c r="P56" s="172"/>
      <c r="Q56" s="172"/>
      <c r="R56" s="172"/>
    </row>
    <row r="57" spans="1:18" s="173" customFormat="1" ht="51" x14ac:dyDescent="0.2">
      <c r="A57" s="64">
        <v>7.1</v>
      </c>
      <c r="B57" s="193" t="s">
        <v>84</v>
      </c>
      <c r="C57" s="69">
        <v>1</v>
      </c>
      <c r="D57" s="59" t="s">
        <v>12</v>
      </c>
      <c r="E57" s="65">
        <v>46696.74</v>
      </c>
      <c r="F57" s="259">
        <f t="shared" si="0"/>
        <v>46696.74</v>
      </c>
      <c r="G57" s="171"/>
      <c r="H57" s="172"/>
      <c r="I57" s="172"/>
      <c r="J57" s="172"/>
      <c r="K57" s="172"/>
      <c r="L57" s="172"/>
      <c r="M57" s="172"/>
      <c r="N57" s="172"/>
      <c r="O57" s="172"/>
      <c r="P57" s="172"/>
      <c r="Q57" s="172"/>
      <c r="R57" s="172"/>
    </row>
    <row r="58" spans="1:18" s="173" customFormat="1" ht="3.75" customHeight="1" x14ac:dyDescent="0.2">
      <c r="A58" s="68"/>
      <c r="B58" s="194"/>
      <c r="C58" s="69"/>
      <c r="D58" s="59"/>
      <c r="E58" s="65"/>
      <c r="F58" s="259">
        <f t="shared" si="0"/>
        <v>0</v>
      </c>
      <c r="G58" s="171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</row>
    <row r="59" spans="1:18" s="173" customFormat="1" ht="51" x14ac:dyDescent="0.2">
      <c r="A59" s="64">
        <v>7.2</v>
      </c>
      <c r="B59" s="193" t="s">
        <v>49</v>
      </c>
      <c r="C59" s="69">
        <v>1</v>
      </c>
      <c r="D59" s="59" t="s">
        <v>12</v>
      </c>
      <c r="E59" s="65">
        <v>38138.559999999998</v>
      </c>
      <c r="F59" s="259">
        <f t="shared" si="0"/>
        <v>38138.559999999998</v>
      </c>
      <c r="G59" s="171"/>
      <c r="H59" s="175"/>
      <c r="I59" s="172"/>
      <c r="J59" s="172"/>
      <c r="K59" s="172"/>
      <c r="L59" s="172"/>
      <c r="M59" s="172"/>
      <c r="N59" s="172"/>
      <c r="O59" s="172"/>
      <c r="P59" s="172"/>
      <c r="Q59" s="172"/>
      <c r="R59" s="172"/>
    </row>
    <row r="60" spans="1:18" s="173" customFormat="1" x14ac:dyDescent="0.2">
      <c r="A60" s="64">
        <v>7.2</v>
      </c>
      <c r="B60" s="195" t="s">
        <v>57</v>
      </c>
      <c r="C60" s="69">
        <v>1</v>
      </c>
      <c r="D60" s="59" t="s">
        <v>12</v>
      </c>
      <c r="E60" s="65">
        <v>3885</v>
      </c>
      <c r="F60" s="220">
        <f t="shared" si="0"/>
        <v>3885</v>
      </c>
      <c r="G60" s="171"/>
      <c r="H60" s="172"/>
      <c r="I60" s="172"/>
      <c r="J60" s="172"/>
      <c r="K60" s="172"/>
      <c r="L60" s="172"/>
      <c r="M60" s="172"/>
      <c r="N60" s="172"/>
      <c r="O60" s="172"/>
      <c r="P60" s="172"/>
      <c r="Q60" s="172"/>
      <c r="R60" s="172"/>
    </row>
    <row r="61" spans="1:18" s="173" customFormat="1" ht="25.5" x14ac:dyDescent="0.2">
      <c r="A61" s="64">
        <v>7.3</v>
      </c>
      <c r="B61" s="34" t="s">
        <v>86</v>
      </c>
      <c r="C61" s="69">
        <v>1</v>
      </c>
      <c r="D61" s="59" t="s">
        <v>12</v>
      </c>
      <c r="E61" s="65">
        <v>33466.51</v>
      </c>
      <c r="F61" s="218">
        <f t="shared" si="0"/>
        <v>33466.51</v>
      </c>
      <c r="G61" s="171"/>
      <c r="H61" s="175"/>
      <c r="I61" s="172"/>
      <c r="J61" s="172"/>
      <c r="K61" s="172"/>
      <c r="L61" s="172"/>
      <c r="M61" s="172"/>
      <c r="N61" s="172"/>
      <c r="O61" s="172"/>
      <c r="P61" s="172"/>
      <c r="Q61" s="172"/>
      <c r="R61" s="172"/>
    </row>
    <row r="62" spans="1:18" s="13" customFormat="1" ht="12.75" customHeight="1" x14ac:dyDescent="0.2">
      <c r="A62" s="68"/>
      <c r="B62" s="39"/>
      <c r="C62" s="32"/>
      <c r="D62" s="59"/>
      <c r="E62" s="65"/>
      <c r="F62" s="220">
        <f t="shared" si="0"/>
        <v>0</v>
      </c>
      <c r="G62" s="171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s="8" customFormat="1" ht="12.75" customHeight="1" x14ac:dyDescent="0.2">
      <c r="A63" s="68">
        <v>8</v>
      </c>
      <c r="B63" s="70" t="s">
        <v>34</v>
      </c>
      <c r="C63" s="31"/>
      <c r="D63" s="30"/>
      <c r="E63" s="71"/>
      <c r="F63" s="220">
        <f t="shared" si="0"/>
        <v>0</v>
      </c>
      <c r="G63" s="171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ht="12.75" customHeight="1" x14ac:dyDescent="0.2">
      <c r="A64" s="63">
        <v>8.1</v>
      </c>
      <c r="B64" s="34" t="s">
        <v>41</v>
      </c>
      <c r="C64" s="38">
        <v>803</v>
      </c>
      <c r="D64" s="72" t="s">
        <v>11</v>
      </c>
      <c r="E64" s="38">
        <v>53.28</v>
      </c>
      <c r="F64" s="220">
        <f t="shared" si="0"/>
        <v>42783.839999999997</v>
      </c>
      <c r="G64" s="171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s="8" customFormat="1" ht="12.75" customHeight="1" x14ac:dyDescent="0.2">
      <c r="A65" s="63"/>
      <c r="B65" s="34"/>
      <c r="C65" s="38"/>
      <c r="D65" s="72"/>
      <c r="E65" s="38"/>
      <c r="F65" s="220">
        <f t="shared" si="0"/>
        <v>0</v>
      </c>
      <c r="G65" s="17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s="8" customFormat="1" ht="38.25" x14ac:dyDescent="0.2">
      <c r="A66" s="67">
        <v>9</v>
      </c>
      <c r="B66" s="35" t="s">
        <v>40</v>
      </c>
      <c r="C66" s="29">
        <v>803</v>
      </c>
      <c r="D66" s="59" t="s">
        <v>11</v>
      </c>
      <c r="E66" s="65">
        <v>23.8</v>
      </c>
      <c r="F66" s="259">
        <f t="shared" si="0"/>
        <v>19111.400000000001</v>
      </c>
      <c r="G66" s="171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s="8" customFormat="1" x14ac:dyDescent="0.2">
      <c r="A67" s="67">
        <v>10</v>
      </c>
      <c r="B67" s="35" t="s">
        <v>50</v>
      </c>
      <c r="C67" s="29">
        <v>803</v>
      </c>
      <c r="D67" s="59" t="s">
        <v>11</v>
      </c>
      <c r="E67" s="65">
        <v>15</v>
      </c>
      <c r="F67" s="220">
        <f t="shared" si="0"/>
        <v>12045</v>
      </c>
      <c r="G67" s="171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 s="8" customFormat="1" ht="9" customHeight="1" x14ac:dyDescent="0.2">
      <c r="A68" s="64"/>
      <c r="B68" s="34"/>
      <c r="C68" s="32"/>
      <c r="D68" s="59"/>
      <c r="E68" s="65"/>
      <c r="F68" s="220">
        <f t="shared" si="0"/>
        <v>0</v>
      </c>
      <c r="G68" s="17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s="8" customFormat="1" ht="16.5" customHeight="1" x14ac:dyDescent="0.2">
      <c r="A69" s="67">
        <v>11</v>
      </c>
      <c r="B69" s="161" t="s">
        <v>59</v>
      </c>
      <c r="C69" s="162"/>
      <c r="D69" s="163"/>
      <c r="E69" s="164"/>
      <c r="F69" s="220">
        <f t="shared" si="0"/>
        <v>0</v>
      </c>
      <c r="G69" s="171"/>
      <c r="H69" s="130"/>
      <c r="I69" s="130"/>
      <c r="J69" s="7"/>
      <c r="K69" s="7"/>
      <c r="L69" s="7"/>
      <c r="M69" s="7"/>
      <c r="N69" s="7"/>
      <c r="O69" s="7"/>
      <c r="P69" s="7"/>
      <c r="Q69" s="7"/>
      <c r="R69" s="7"/>
    </row>
    <row r="70" spans="1:18" s="8" customFormat="1" ht="12.75" customHeight="1" x14ac:dyDescent="0.2">
      <c r="A70" s="64">
        <v>11.1</v>
      </c>
      <c r="B70" s="166" t="s">
        <v>60</v>
      </c>
      <c r="C70" s="164">
        <v>1600</v>
      </c>
      <c r="D70" s="167" t="s">
        <v>11</v>
      </c>
      <c r="E70" s="164">
        <v>47.61</v>
      </c>
      <c r="F70" s="220">
        <f t="shared" si="0"/>
        <v>76176</v>
      </c>
      <c r="G70" s="171"/>
      <c r="H70" s="130"/>
      <c r="I70" s="170"/>
      <c r="J70" s="7"/>
      <c r="K70" s="7"/>
      <c r="L70" s="7"/>
      <c r="M70" s="7"/>
      <c r="N70" s="7"/>
      <c r="O70" s="7"/>
      <c r="P70" s="7"/>
      <c r="Q70" s="7"/>
      <c r="R70" s="7"/>
    </row>
    <row r="71" spans="1:18" s="8" customFormat="1" ht="12.75" customHeight="1" x14ac:dyDescent="0.2">
      <c r="A71" s="64">
        <v>11.2</v>
      </c>
      <c r="B71" s="166" t="s">
        <v>61</v>
      </c>
      <c r="C71" s="164">
        <v>720</v>
      </c>
      <c r="D71" s="167" t="s">
        <v>10</v>
      </c>
      <c r="E71" s="164">
        <v>41</v>
      </c>
      <c r="F71" s="220">
        <f t="shared" si="0"/>
        <v>29520</v>
      </c>
      <c r="G71" s="171"/>
      <c r="H71" s="130"/>
      <c r="I71" s="170"/>
      <c r="J71" s="7"/>
      <c r="K71" s="7"/>
      <c r="L71" s="7"/>
      <c r="M71" s="7"/>
      <c r="N71" s="7"/>
      <c r="O71" s="7"/>
      <c r="P71" s="7"/>
      <c r="Q71" s="7"/>
      <c r="R71" s="7"/>
    </row>
    <row r="72" spans="1:18" s="8" customFormat="1" ht="12.75" customHeight="1" x14ac:dyDescent="0.2">
      <c r="A72" s="64">
        <v>11.3</v>
      </c>
      <c r="B72" s="166" t="s">
        <v>62</v>
      </c>
      <c r="C72" s="162">
        <v>48.6</v>
      </c>
      <c r="D72" s="163" t="s">
        <v>9</v>
      </c>
      <c r="E72" s="162">
        <v>210</v>
      </c>
      <c r="F72" s="220">
        <f t="shared" si="0"/>
        <v>10206</v>
      </c>
      <c r="G72" s="171"/>
      <c r="H72" s="130"/>
      <c r="I72" s="170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ht="12.75" customHeight="1" x14ac:dyDescent="0.2">
      <c r="A73" s="64">
        <v>11.4</v>
      </c>
      <c r="B73" s="168" t="s">
        <v>63</v>
      </c>
      <c r="C73" s="164">
        <v>172.79999999999998</v>
      </c>
      <c r="D73" s="167" t="s">
        <v>9</v>
      </c>
      <c r="E73" s="164">
        <v>833.68</v>
      </c>
      <c r="F73" s="220">
        <f t="shared" si="0"/>
        <v>144059.9</v>
      </c>
      <c r="G73" s="171"/>
      <c r="H73" s="130"/>
      <c r="I73" s="170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ht="12.75" customHeight="1" x14ac:dyDescent="0.2">
      <c r="A74" s="64">
        <v>11.5</v>
      </c>
      <c r="B74" s="168" t="s">
        <v>64</v>
      </c>
      <c r="C74" s="162">
        <v>720</v>
      </c>
      <c r="D74" s="163" t="s">
        <v>10</v>
      </c>
      <c r="E74" s="164">
        <v>116.79</v>
      </c>
      <c r="F74" s="220">
        <f t="shared" si="0"/>
        <v>84088.8</v>
      </c>
      <c r="G74" s="171"/>
      <c r="H74" s="130"/>
      <c r="I74" s="170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ht="12.75" customHeight="1" x14ac:dyDescent="0.2">
      <c r="A75" s="64">
        <v>11.6</v>
      </c>
      <c r="B75" s="169" t="s">
        <v>65</v>
      </c>
      <c r="C75" s="162">
        <v>720</v>
      </c>
      <c r="D75" s="163" t="s">
        <v>10</v>
      </c>
      <c r="E75" s="162">
        <v>622.25</v>
      </c>
      <c r="F75" s="220">
        <f t="shared" si="0"/>
        <v>448020</v>
      </c>
      <c r="G75" s="171"/>
      <c r="H75" s="130"/>
      <c r="I75" s="170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ht="12.75" customHeight="1" x14ac:dyDescent="0.2">
      <c r="A76" s="64">
        <v>11.7</v>
      </c>
      <c r="B76" s="34" t="s">
        <v>68</v>
      </c>
      <c r="C76" s="162">
        <v>2160</v>
      </c>
      <c r="D76" s="163" t="s">
        <v>66</v>
      </c>
      <c r="E76" s="164">
        <v>27.49</v>
      </c>
      <c r="F76" s="220">
        <f t="shared" si="0"/>
        <v>59378.400000000001</v>
      </c>
      <c r="G76" s="171"/>
      <c r="H76" s="130"/>
      <c r="I76" s="170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ht="6.75" customHeight="1" x14ac:dyDescent="0.2">
      <c r="A77" s="64"/>
      <c r="B77" s="160"/>
      <c r="C77" s="164"/>
      <c r="D77" s="167"/>
      <c r="E77" s="164"/>
      <c r="F77" s="165"/>
      <c r="G77" s="171"/>
      <c r="H77" s="130"/>
      <c r="I77" s="130"/>
      <c r="J77" s="7"/>
      <c r="K77" s="7"/>
      <c r="L77" s="7"/>
      <c r="M77" s="7"/>
      <c r="N77" s="7"/>
      <c r="O77" s="7"/>
      <c r="P77" s="7"/>
      <c r="Q77" s="7"/>
      <c r="R77" s="7"/>
    </row>
    <row r="78" spans="1:18" s="10" customFormat="1" ht="12.75" customHeight="1" x14ac:dyDescent="0.2">
      <c r="A78" s="74"/>
      <c r="B78" s="75" t="s">
        <v>44</v>
      </c>
      <c r="C78" s="40"/>
      <c r="D78" s="74"/>
      <c r="E78" s="76"/>
      <c r="F78" s="221">
        <f>SUM(F17:F77)</f>
        <v>7030429.4300000006</v>
      </c>
      <c r="G78" s="171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spans="1:18" s="8" customFormat="1" ht="9" customHeight="1" x14ac:dyDescent="0.2">
      <c r="A79" s="59"/>
      <c r="B79" s="33"/>
      <c r="C79" s="36"/>
      <c r="D79" s="59"/>
      <c r="E79" s="38"/>
      <c r="F79" s="220"/>
      <c r="G79" s="171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8" customFormat="1" x14ac:dyDescent="0.2">
      <c r="A80" s="83" t="s">
        <v>15</v>
      </c>
      <c r="B80" s="60" t="s">
        <v>14</v>
      </c>
      <c r="C80" s="38"/>
      <c r="D80" s="59"/>
      <c r="E80" s="38"/>
      <c r="F80" s="220"/>
      <c r="G80" s="171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s="8" customFormat="1" x14ac:dyDescent="0.2">
      <c r="A81" s="61"/>
      <c r="B81" s="35"/>
      <c r="C81" s="29"/>
      <c r="D81" s="59"/>
      <c r="E81" s="29"/>
      <c r="F81" s="259"/>
      <c r="G81" s="171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 s="8" customFormat="1" ht="27.75" customHeight="1" thickBot="1" x14ac:dyDescent="0.25">
      <c r="A82" s="61">
        <v>1</v>
      </c>
      <c r="B82" s="84" t="s">
        <v>33</v>
      </c>
      <c r="C82" s="29">
        <v>2</v>
      </c>
      <c r="D82" s="176" t="s">
        <v>69</v>
      </c>
      <c r="E82" s="29">
        <v>35500</v>
      </c>
      <c r="F82" s="259">
        <f>E82*C82</f>
        <v>71000</v>
      </c>
      <c r="G82" s="171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s="17" customFormat="1" ht="14.25" thickTop="1" thickBot="1" x14ac:dyDescent="0.25">
      <c r="A83" s="85"/>
      <c r="B83" s="78" t="s">
        <v>32</v>
      </c>
      <c r="C83" s="86"/>
      <c r="D83" s="87"/>
      <c r="E83" s="88"/>
      <c r="F83" s="89">
        <f>SUM(F81:F82)</f>
        <v>71000</v>
      </c>
      <c r="G83" s="171"/>
      <c r="H83" s="9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1:18" s="19" customFormat="1" ht="17.25" customHeight="1" thickTop="1" thickBot="1" x14ac:dyDescent="0.25">
      <c r="A84" s="79"/>
      <c r="B84" s="80"/>
      <c r="C84" s="41"/>
      <c r="D84" s="30"/>
      <c r="E84" s="81"/>
      <c r="F84" s="82"/>
      <c r="G84" s="171"/>
      <c r="H84" s="7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s="15" customFormat="1" ht="14.25" thickTop="1" thickBot="1" x14ac:dyDescent="0.25">
      <c r="A85" s="140"/>
      <c r="B85" s="139" t="s">
        <v>31</v>
      </c>
      <c r="C85" s="141"/>
      <c r="D85" s="142"/>
      <c r="E85" s="143"/>
      <c r="F85" s="144">
        <f>+F78+F83</f>
        <v>7101429.4300000006</v>
      </c>
      <c r="G85" s="171"/>
      <c r="H85" s="20"/>
      <c r="I85" s="14"/>
      <c r="J85" s="14"/>
      <c r="K85" s="14"/>
      <c r="L85" s="14"/>
      <c r="M85" s="14"/>
      <c r="N85" s="14"/>
      <c r="O85" s="14"/>
      <c r="P85" s="14"/>
      <c r="Q85" s="14"/>
      <c r="R85" s="14"/>
    </row>
    <row r="86" spans="1:18" s="14" customFormat="1" ht="13.5" thickTop="1" x14ac:dyDescent="0.2">
      <c r="A86" s="85"/>
      <c r="B86" s="78"/>
      <c r="C86" s="86"/>
      <c r="D86" s="87"/>
      <c r="E86" s="90"/>
      <c r="F86" s="89"/>
      <c r="G86" s="171"/>
      <c r="H86" s="20"/>
    </row>
    <row r="87" spans="1:18" s="14" customFormat="1" ht="3" customHeight="1" x14ac:dyDescent="0.2">
      <c r="A87" s="79"/>
      <c r="B87" s="80"/>
      <c r="C87" s="41"/>
      <c r="D87" s="30"/>
      <c r="E87" s="92"/>
      <c r="F87" s="82"/>
      <c r="G87" s="171"/>
      <c r="H87" s="20"/>
    </row>
    <row r="88" spans="1:18" s="14" customFormat="1" x14ac:dyDescent="0.2">
      <c r="A88" s="79"/>
      <c r="B88" s="80" t="s">
        <v>169</v>
      </c>
      <c r="C88" s="41"/>
      <c r="D88" s="30"/>
      <c r="E88" s="92"/>
      <c r="F88" s="82"/>
      <c r="G88" s="171"/>
      <c r="H88" s="20"/>
    </row>
    <row r="89" spans="1:18" s="14" customFormat="1" x14ac:dyDescent="0.2">
      <c r="A89" s="79"/>
      <c r="B89" s="80"/>
      <c r="C89" s="41"/>
      <c r="D89" s="30"/>
      <c r="E89" s="92"/>
      <c r="F89" s="82"/>
      <c r="G89" s="171"/>
      <c r="H89" s="20"/>
    </row>
    <row r="90" spans="1:18" s="14" customFormat="1" x14ac:dyDescent="0.2">
      <c r="A90" s="79"/>
      <c r="B90" s="80" t="s">
        <v>103</v>
      </c>
      <c r="C90" s="41"/>
      <c r="D90" s="30"/>
      <c r="E90" s="92"/>
      <c r="F90" s="82"/>
      <c r="G90" s="171"/>
      <c r="H90" s="20"/>
    </row>
    <row r="91" spans="1:18" s="14" customFormat="1" x14ac:dyDescent="0.2">
      <c r="A91" s="79"/>
      <c r="B91" s="80"/>
      <c r="C91" s="41"/>
      <c r="D91" s="30"/>
      <c r="E91" s="92"/>
      <c r="F91" s="82"/>
      <c r="G91" s="171"/>
      <c r="H91" s="20"/>
    </row>
    <row r="92" spans="1:18" s="14" customFormat="1" ht="25.5" x14ac:dyDescent="0.2">
      <c r="A92" s="58" t="s">
        <v>51</v>
      </c>
      <c r="B92" s="60" t="s">
        <v>85</v>
      </c>
      <c r="C92" s="36"/>
      <c r="D92" s="59"/>
      <c r="E92" s="38"/>
      <c r="F92" s="220"/>
      <c r="G92" s="171"/>
      <c r="H92" s="20"/>
    </row>
    <row r="93" spans="1:18" s="14" customFormat="1" ht="6" customHeight="1" x14ac:dyDescent="0.2">
      <c r="A93" s="58"/>
      <c r="B93" s="60"/>
      <c r="C93" s="36"/>
      <c r="D93" s="59"/>
      <c r="E93" s="38"/>
      <c r="F93" s="220"/>
      <c r="G93" s="171"/>
      <c r="H93" s="20"/>
    </row>
    <row r="94" spans="1:18" s="14" customFormat="1" ht="25.5" x14ac:dyDescent="0.2">
      <c r="A94" s="68">
        <v>5</v>
      </c>
      <c r="B94" s="39" t="s">
        <v>45</v>
      </c>
      <c r="C94" s="32"/>
      <c r="D94" s="59"/>
      <c r="E94" s="65"/>
      <c r="F94" s="220">
        <f t="shared" ref="F94:F98" si="1">ROUND(C94*E94,2)</f>
        <v>0</v>
      </c>
      <c r="G94" s="171"/>
      <c r="H94" s="20"/>
    </row>
    <row r="95" spans="1:18" s="14" customFormat="1" ht="25.5" x14ac:dyDescent="0.2">
      <c r="A95" s="64">
        <v>5.2</v>
      </c>
      <c r="B95" s="190" t="s">
        <v>58</v>
      </c>
      <c r="C95" s="69">
        <v>-1</v>
      </c>
      <c r="D95" s="59" t="s">
        <v>12</v>
      </c>
      <c r="E95" s="65">
        <v>6473.670000000001</v>
      </c>
      <c r="F95" s="259">
        <f t="shared" si="1"/>
        <v>-6473.67</v>
      </c>
      <c r="G95" s="171"/>
      <c r="H95" s="20"/>
    </row>
    <row r="96" spans="1:18" s="14" customFormat="1" ht="25.5" x14ac:dyDescent="0.2">
      <c r="A96" s="64">
        <v>5.3</v>
      </c>
      <c r="B96" s="190" t="s">
        <v>46</v>
      </c>
      <c r="C96" s="69">
        <v>-1</v>
      </c>
      <c r="D96" s="59" t="s">
        <v>12</v>
      </c>
      <c r="E96" s="65">
        <v>7901.47</v>
      </c>
      <c r="F96" s="259">
        <f t="shared" si="1"/>
        <v>-7901.47</v>
      </c>
      <c r="G96" s="171"/>
      <c r="H96" s="20"/>
    </row>
    <row r="97" spans="1:8" s="14" customFormat="1" ht="25.5" x14ac:dyDescent="0.2">
      <c r="A97" s="64">
        <v>5.4</v>
      </c>
      <c r="B97" s="190" t="s">
        <v>91</v>
      </c>
      <c r="C97" s="69">
        <v>-5</v>
      </c>
      <c r="D97" s="59" t="s">
        <v>12</v>
      </c>
      <c r="E97" s="65">
        <v>7429.53</v>
      </c>
      <c r="F97" s="259">
        <f t="shared" si="1"/>
        <v>-37147.65</v>
      </c>
      <c r="G97" s="171"/>
      <c r="H97" s="20"/>
    </row>
    <row r="98" spans="1:8" s="14" customFormat="1" ht="25.5" x14ac:dyDescent="0.2">
      <c r="A98" s="64">
        <v>5.5</v>
      </c>
      <c r="B98" s="190" t="s">
        <v>92</v>
      </c>
      <c r="C98" s="69">
        <v>-1</v>
      </c>
      <c r="D98" s="59" t="s">
        <v>12</v>
      </c>
      <c r="E98" s="65">
        <v>2885.08</v>
      </c>
      <c r="F98" s="259">
        <f t="shared" si="1"/>
        <v>-2885.08</v>
      </c>
      <c r="G98" s="171"/>
      <c r="H98" s="20"/>
    </row>
    <row r="99" spans="1:8" s="14" customFormat="1" x14ac:dyDescent="0.2">
      <c r="A99" s="79"/>
      <c r="B99" s="80"/>
      <c r="C99" s="41"/>
      <c r="D99" s="30"/>
      <c r="E99" s="92"/>
      <c r="F99" s="82"/>
      <c r="G99" s="171"/>
      <c r="H99" s="20"/>
    </row>
    <row r="100" spans="1:8" s="14" customFormat="1" ht="25.5" x14ac:dyDescent="0.2">
      <c r="A100" s="68">
        <v>6</v>
      </c>
      <c r="B100" s="39" t="s">
        <v>89</v>
      </c>
      <c r="C100" s="32"/>
      <c r="D100" s="59"/>
      <c r="E100" s="65"/>
      <c r="F100" s="220">
        <f t="shared" ref="F100:F104" si="2">ROUND(C100*E100,2)</f>
        <v>0</v>
      </c>
      <c r="G100" s="171"/>
      <c r="H100" s="20"/>
    </row>
    <row r="101" spans="1:8" s="14" customFormat="1" x14ac:dyDescent="0.2">
      <c r="A101" s="192">
        <v>6.1</v>
      </c>
      <c r="B101" s="39" t="s">
        <v>90</v>
      </c>
      <c r="C101" s="32"/>
      <c r="D101" s="59"/>
      <c r="E101" s="65"/>
      <c r="F101" s="220">
        <f t="shared" si="2"/>
        <v>0</v>
      </c>
      <c r="G101" s="171"/>
      <c r="H101" s="20"/>
    </row>
    <row r="102" spans="1:8" s="14" customFormat="1" x14ac:dyDescent="0.2">
      <c r="A102" s="67" t="s">
        <v>75</v>
      </c>
      <c r="B102" s="160" t="s">
        <v>74</v>
      </c>
      <c r="C102" s="69">
        <v>-10</v>
      </c>
      <c r="D102" s="59" t="s">
        <v>11</v>
      </c>
      <c r="E102" s="65">
        <v>4119.79</v>
      </c>
      <c r="F102" s="220">
        <f t="shared" si="2"/>
        <v>-41197.9</v>
      </c>
      <c r="G102" s="171"/>
      <c r="H102" s="20"/>
    </row>
    <row r="103" spans="1:8" s="14" customFormat="1" ht="51" x14ac:dyDescent="0.2">
      <c r="A103" s="67" t="s">
        <v>76</v>
      </c>
      <c r="B103" s="193" t="s">
        <v>87</v>
      </c>
      <c r="C103" s="69">
        <v>-2</v>
      </c>
      <c r="D103" s="59" t="s">
        <v>12</v>
      </c>
      <c r="E103" s="65">
        <v>66115.7</v>
      </c>
      <c r="F103" s="259">
        <f t="shared" si="2"/>
        <v>-132231.4</v>
      </c>
      <c r="G103" s="171"/>
      <c r="H103" s="20"/>
    </row>
    <row r="104" spans="1:8" s="14" customFormat="1" x14ac:dyDescent="0.2">
      <c r="A104" s="67" t="s">
        <v>88</v>
      </c>
      <c r="B104" s="191" t="s">
        <v>8</v>
      </c>
      <c r="C104" s="69">
        <v>-1</v>
      </c>
      <c r="D104" s="59" t="s">
        <v>12</v>
      </c>
      <c r="E104" s="65">
        <v>3500</v>
      </c>
      <c r="F104" s="220">
        <f t="shared" si="2"/>
        <v>-3500</v>
      </c>
      <c r="G104" s="171"/>
      <c r="H104" s="20"/>
    </row>
    <row r="105" spans="1:8" s="14" customFormat="1" x14ac:dyDescent="0.2">
      <c r="A105" s="79"/>
      <c r="B105" s="80"/>
      <c r="C105" s="41"/>
      <c r="D105" s="30"/>
      <c r="E105" s="92"/>
      <c r="F105" s="82"/>
      <c r="G105" s="171"/>
      <c r="H105" s="20"/>
    </row>
    <row r="106" spans="1:8" s="14" customFormat="1" x14ac:dyDescent="0.2">
      <c r="A106" s="67">
        <v>11</v>
      </c>
      <c r="B106" s="161" t="s">
        <v>59</v>
      </c>
      <c r="C106" s="162"/>
      <c r="D106" s="163"/>
      <c r="E106" s="164"/>
      <c r="F106" s="220">
        <f t="shared" ref="F106:F110" si="3">ROUND(C106*E106,2)</f>
        <v>0</v>
      </c>
      <c r="G106" s="171"/>
      <c r="H106" s="20"/>
    </row>
    <row r="107" spans="1:8" s="14" customFormat="1" x14ac:dyDescent="0.2">
      <c r="A107" s="64">
        <v>11.4</v>
      </c>
      <c r="B107" s="169" t="s">
        <v>63</v>
      </c>
      <c r="C107" s="164">
        <v>-172.8</v>
      </c>
      <c r="D107" s="167" t="s">
        <v>9</v>
      </c>
      <c r="E107" s="164">
        <v>833.68</v>
      </c>
      <c r="F107" s="220">
        <f t="shared" si="3"/>
        <v>-144059.9</v>
      </c>
      <c r="G107" s="171"/>
      <c r="H107" s="20"/>
    </row>
    <row r="108" spans="1:8" s="14" customFormat="1" x14ac:dyDescent="0.2">
      <c r="A108" s="64">
        <v>11.5</v>
      </c>
      <c r="B108" s="169" t="s">
        <v>64</v>
      </c>
      <c r="C108" s="162">
        <v>-720</v>
      </c>
      <c r="D108" s="163" t="s">
        <v>10</v>
      </c>
      <c r="E108" s="164">
        <v>116.79</v>
      </c>
      <c r="F108" s="220">
        <f t="shared" si="3"/>
        <v>-84088.8</v>
      </c>
      <c r="G108" s="171"/>
      <c r="H108" s="20"/>
    </row>
    <row r="109" spans="1:8" s="14" customFormat="1" ht="25.5" x14ac:dyDescent="0.2">
      <c r="A109" s="64">
        <v>11.6</v>
      </c>
      <c r="B109" s="169" t="s">
        <v>65</v>
      </c>
      <c r="C109" s="162">
        <v>-720</v>
      </c>
      <c r="D109" s="163" t="s">
        <v>10</v>
      </c>
      <c r="E109" s="162">
        <v>622.25</v>
      </c>
      <c r="F109" s="220">
        <f t="shared" si="3"/>
        <v>-448020</v>
      </c>
      <c r="G109" s="171"/>
      <c r="H109" s="20"/>
    </row>
    <row r="110" spans="1:8" s="14" customFormat="1" x14ac:dyDescent="0.2">
      <c r="A110" s="64">
        <v>11.7</v>
      </c>
      <c r="B110" s="34" t="s">
        <v>68</v>
      </c>
      <c r="C110" s="162">
        <v>-2160</v>
      </c>
      <c r="D110" s="163" t="s">
        <v>66</v>
      </c>
      <c r="E110" s="164">
        <v>27.49</v>
      </c>
      <c r="F110" s="220">
        <f t="shared" si="3"/>
        <v>-59378.400000000001</v>
      </c>
      <c r="G110" s="171"/>
      <c r="H110" s="20"/>
    </row>
    <row r="111" spans="1:8" s="14" customFormat="1" x14ac:dyDescent="0.2">
      <c r="A111" s="79"/>
      <c r="B111" s="80"/>
      <c r="C111" s="41"/>
      <c r="D111" s="30"/>
      <c r="E111" s="92"/>
      <c r="F111" s="82"/>
      <c r="G111" s="171"/>
      <c r="H111" s="20"/>
    </row>
    <row r="112" spans="1:8" s="14" customFormat="1" x14ac:dyDescent="0.2">
      <c r="A112" s="74"/>
      <c r="B112" s="75" t="s">
        <v>44</v>
      </c>
      <c r="C112" s="40"/>
      <c r="D112" s="74"/>
      <c r="E112" s="76"/>
      <c r="F112" s="221">
        <f>SUM(F93:F111)</f>
        <v>-966884.2699999999</v>
      </c>
      <c r="G112" s="171"/>
      <c r="H112" s="20"/>
    </row>
    <row r="113" spans="1:8" s="14" customFormat="1" x14ac:dyDescent="0.2">
      <c r="A113" s="79"/>
      <c r="B113" s="80"/>
      <c r="C113" s="41"/>
      <c r="D113" s="30"/>
      <c r="E113" s="92"/>
      <c r="F113" s="82"/>
      <c r="G113" s="171"/>
      <c r="H113" s="20"/>
    </row>
    <row r="114" spans="1:8" s="14" customFormat="1" x14ac:dyDescent="0.2">
      <c r="A114" s="74"/>
      <c r="B114" s="75" t="s">
        <v>104</v>
      </c>
      <c r="C114" s="40"/>
      <c r="D114" s="74"/>
      <c r="E114" s="76"/>
      <c r="F114" s="221">
        <f>+F112</f>
        <v>-966884.2699999999</v>
      </c>
      <c r="G114" s="171"/>
      <c r="H114" s="20"/>
    </row>
    <row r="115" spans="1:8" s="14" customFormat="1" x14ac:dyDescent="0.2">
      <c r="A115" s="79"/>
      <c r="B115" s="80"/>
      <c r="C115" s="41"/>
      <c r="D115" s="30"/>
      <c r="E115" s="92"/>
      <c r="F115" s="82"/>
      <c r="G115" s="171"/>
      <c r="H115" s="20"/>
    </row>
    <row r="116" spans="1:8" s="14" customFormat="1" x14ac:dyDescent="0.2">
      <c r="A116" s="79"/>
      <c r="B116" s="80" t="s">
        <v>99</v>
      </c>
      <c r="C116" s="41"/>
      <c r="D116" s="30"/>
      <c r="E116" s="92"/>
      <c r="F116" s="82"/>
      <c r="G116" s="171"/>
      <c r="H116" s="20"/>
    </row>
    <row r="117" spans="1:8" s="14" customFormat="1" ht="6" customHeight="1" x14ac:dyDescent="0.2">
      <c r="A117" s="79"/>
      <c r="B117" s="80"/>
      <c r="C117" s="41"/>
      <c r="D117" s="30"/>
      <c r="E117" s="92"/>
      <c r="F117" s="82"/>
      <c r="G117" s="171"/>
      <c r="H117" s="20"/>
    </row>
    <row r="118" spans="1:8" s="14" customFormat="1" ht="25.5" x14ac:dyDescent="0.2">
      <c r="A118" s="58" t="s">
        <v>51</v>
      </c>
      <c r="B118" s="60" t="s">
        <v>85</v>
      </c>
      <c r="C118" s="181"/>
      <c r="D118" s="182"/>
      <c r="E118" s="183"/>
      <c r="F118" s="261"/>
      <c r="G118" s="171"/>
      <c r="H118" s="20"/>
    </row>
    <row r="119" spans="1:8" s="14" customFormat="1" ht="25.5" x14ac:dyDescent="0.2">
      <c r="A119" s="68">
        <v>5</v>
      </c>
      <c r="B119" s="39" t="s">
        <v>45</v>
      </c>
      <c r="C119" s="32"/>
      <c r="D119" s="59"/>
      <c r="E119" s="65"/>
      <c r="F119" s="220">
        <f t="shared" ref="F119:F120" si="4">ROUND(C119*E119,2)</f>
        <v>0</v>
      </c>
      <c r="G119" s="171"/>
      <c r="H119" s="20"/>
    </row>
    <row r="120" spans="1:8" s="14" customFormat="1" ht="25.5" x14ac:dyDescent="0.2">
      <c r="A120" s="64">
        <v>5.0999999999999996</v>
      </c>
      <c r="B120" s="190" t="s">
        <v>48</v>
      </c>
      <c r="C120" s="164">
        <v>-2</v>
      </c>
      <c r="D120" s="37" t="s">
        <v>12</v>
      </c>
      <c r="E120" s="187">
        <v>8809.77</v>
      </c>
      <c r="F120" s="220">
        <f t="shared" si="4"/>
        <v>-17619.54</v>
      </c>
      <c r="G120" s="171"/>
      <c r="H120" s="20"/>
    </row>
    <row r="121" spans="1:8" s="14" customFormat="1" ht="8.25" customHeight="1" x14ac:dyDescent="0.2">
      <c r="A121" s="79"/>
      <c r="B121" s="80"/>
      <c r="C121" s="41"/>
      <c r="D121" s="30"/>
      <c r="E121" s="92"/>
      <c r="F121" s="82"/>
      <c r="G121" s="171"/>
      <c r="H121" s="20"/>
    </row>
    <row r="122" spans="1:8" s="14" customFormat="1" x14ac:dyDescent="0.2">
      <c r="A122" s="67">
        <v>11</v>
      </c>
      <c r="B122" s="161" t="s">
        <v>59</v>
      </c>
      <c r="C122" s="212"/>
      <c r="D122" s="213"/>
      <c r="E122" s="214"/>
      <c r="F122" s="261">
        <f t="shared" ref="F122:F123" si="5">ROUND(C122*E122,2)</f>
        <v>0</v>
      </c>
      <c r="G122" s="171"/>
      <c r="H122" s="20"/>
    </row>
    <row r="123" spans="1:8" s="14" customFormat="1" x14ac:dyDescent="0.2">
      <c r="A123" s="64">
        <v>11.1</v>
      </c>
      <c r="B123" s="166" t="s">
        <v>60</v>
      </c>
      <c r="C123" s="164">
        <v>-1200</v>
      </c>
      <c r="D123" s="167" t="s">
        <v>11</v>
      </c>
      <c r="E123" s="164">
        <v>47.61</v>
      </c>
      <c r="F123" s="220">
        <f t="shared" si="5"/>
        <v>-57132</v>
      </c>
      <c r="G123" s="171"/>
      <c r="H123" s="20"/>
    </row>
    <row r="124" spans="1:8" s="14" customFormat="1" x14ac:dyDescent="0.2">
      <c r="A124" s="79"/>
      <c r="B124" s="80"/>
      <c r="C124" s="41"/>
      <c r="D124" s="30"/>
      <c r="E124" s="92"/>
      <c r="F124" s="82"/>
      <c r="G124" s="171"/>
      <c r="H124" s="20"/>
    </row>
    <row r="125" spans="1:8" s="14" customFormat="1" x14ac:dyDescent="0.2">
      <c r="A125" s="74"/>
      <c r="B125" s="75" t="s">
        <v>44</v>
      </c>
      <c r="C125" s="40"/>
      <c r="D125" s="74"/>
      <c r="E125" s="76"/>
      <c r="F125" s="221">
        <f>SUM(F119:F124)</f>
        <v>-74751.540000000008</v>
      </c>
      <c r="G125" s="171"/>
      <c r="H125" s="20"/>
    </row>
    <row r="126" spans="1:8" s="14" customFormat="1" x14ac:dyDescent="0.2">
      <c r="A126" s="79"/>
      <c r="B126" s="80"/>
      <c r="C126" s="41"/>
      <c r="D126" s="30"/>
      <c r="E126" s="92"/>
      <c r="F126" s="82"/>
      <c r="G126" s="171"/>
      <c r="H126" s="20"/>
    </row>
    <row r="127" spans="1:8" s="14" customFormat="1" x14ac:dyDescent="0.2">
      <c r="A127" s="242"/>
      <c r="B127" s="243" t="s">
        <v>100</v>
      </c>
      <c r="C127" s="244"/>
      <c r="D127" s="242"/>
      <c r="E127" s="245"/>
      <c r="F127" s="262">
        <f>+F125</f>
        <v>-74751.540000000008</v>
      </c>
      <c r="G127" s="171"/>
      <c r="H127" s="20"/>
    </row>
    <row r="128" spans="1:8" s="14" customFormat="1" x14ac:dyDescent="0.2">
      <c r="A128" s="79"/>
      <c r="B128" s="80"/>
      <c r="C128" s="41"/>
      <c r="D128" s="30"/>
      <c r="E128" s="92"/>
      <c r="F128" s="82"/>
      <c r="G128" s="171"/>
      <c r="H128" s="20"/>
    </row>
    <row r="129" spans="1:8" s="14" customFormat="1" x14ac:dyDescent="0.2">
      <c r="A129" s="79"/>
      <c r="B129" s="80" t="s">
        <v>101</v>
      </c>
      <c r="C129" s="41"/>
      <c r="D129" s="30"/>
      <c r="E129" s="92"/>
      <c r="F129" s="82"/>
      <c r="G129" s="171"/>
      <c r="H129" s="20"/>
    </row>
    <row r="130" spans="1:8" s="14" customFormat="1" x14ac:dyDescent="0.2">
      <c r="A130" s="79"/>
      <c r="B130" s="80"/>
      <c r="C130" s="41"/>
      <c r="D130" s="30"/>
      <c r="E130" s="92"/>
      <c r="F130" s="82"/>
      <c r="G130" s="171"/>
      <c r="H130" s="20"/>
    </row>
    <row r="131" spans="1:8" s="14" customFormat="1" ht="25.5" x14ac:dyDescent="0.2">
      <c r="A131" s="58" t="s">
        <v>51</v>
      </c>
      <c r="B131" s="60" t="s">
        <v>85</v>
      </c>
      <c r="C131" s="181"/>
      <c r="D131" s="182"/>
      <c r="E131" s="183"/>
      <c r="F131" s="261"/>
      <c r="G131" s="171"/>
      <c r="H131" s="20"/>
    </row>
    <row r="132" spans="1:8" s="14" customFormat="1" x14ac:dyDescent="0.2">
      <c r="A132" s="58"/>
      <c r="B132" s="60"/>
      <c r="C132" s="181"/>
      <c r="D132" s="182"/>
      <c r="E132" s="183"/>
      <c r="F132" s="261"/>
      <c r="G132" s="171"/>
      <c r="H132" s="20"/>
    </row>
    <row r="133" spans="1:8" s="14" customFormat="1" x14ac:dyDescent="0.2">
      <c r="A133" s="63">
        <v>2.2000000000000002</v>
      </c>
      <c r="B133" s="33" t="s">
        <v>38</v>
      </c>
      <c r="C133" s="38">
        <v>4.79</v>
      </c>
      <c r="D133" s="59" t="s">
        <v>9</v>
      </c>
      <c r="E133" s="38">
        <v>1110.3900000000001</v>
      </c>
      <c r="F133" s="259">
        <f>ROUND(C133*E133,2)</f>
        <v>5318.77</v>
      </c>
      <c r="G133" s="171"/>
      <c r="H133" s="20"/>
    </row>
    <row r="134" spans="1:8" s="14" customFormat="1" ht="27.75" customHeight="1" x14ac:dyDescent="0.2">
      <c r="A134" s="63">
        <v>2.4</v>
      </c>
      <c r="B134" s="188" t="s">
        <v>55</v>
      </c>
      <c r="C134" s="29">
        <v>38.11</v>
      </c>
      <c r="D134" s="59" t="s">
        <v>9</v>
      </c>
      <c r="E134" s="29">
        <v>210</v>
      </c>
      <c r="F134" s="259">
        <f t="shared" ref="F134:F138" si="6">ROUND(C134*E134,2)</f>
        <v>8003.1</v>
      </c>
      <c r="G134" s="171"/>
      <c r="H134" s="20"/>
    </row>
    <row r="135" spans="1:8" s="14" customFormat="1" x14ac:dyDescent="0.2">
      <c r="A135" s="63"/>
      <c r="B135" s="188"/>
      <c r="C135" s="29"/>
      <c r="D135" s="59"/>
      <c r="E135" s="29"/>
      <c r="F135" s="259"/>
      <c r="G135" s="171"/>
      <c r="H135" s="20"/>
    </row>
    <row r="136" spans="1:8" s="14" customFormat="1" ht="25.5" x14ac:dyDescent="0.2">
      <c r="A136" s="68">
        <v>6</v>
      </c>
      <c r="B136" s="39" t="s">
        <v>89</v>
      </c>
      <c r="C136" s="32"/>
      <c r="D136" s="59"/>
      <c r="E136" s="65"/>
      <c r="F136" s="220">
        <f t="shared" si="6"/>
        <v>0</v>
      </c>
      <c r="G136" s="171"/>
      <c r="H136" s="20"/>
    </row>
    <row r="137" spans="1:8" s="14" customFormat="1" x14ac:dyDescent="0.2">
      <c r="A137" s="192">
        <v>6.1</v>
      </c>
      <c r="B137" s="39" t="s">
        <v>90</v>
      </c>
      <c r="C137" s="32"/>
      <c r="D137" s="59"/>
      <c r="E137" s="65"/>
      <c r="F137" s="220">
        <f t="shared" si="6"/>
        <v>0</v>
      </c>
      <c r="G137" s="171"/>
      <c r="H137" s="20"/>
    </row>
    <row r="138" spans="1:8" s="14" customFormat="1" x14ac:dyDescent="0.2">
      <c r="A138" s="67" t="s">
        <v>83</v>
      </c>
      <c r="B138" s="191" t="s">
        <v>53</v>
      </c>
      <c r="C138" s="69">
        <v>2</v>
      </c>
      <c r="D138" s="59" t="s">
        <v>12</v>
      </c>
      <c r="E138" s="65">
        <v>8029.89</v>
      </c>
      <c r="F138" s="220">
        <f t="shared" si="6"/>
        <v>16059.78</v>
      </c>
      <c r="G138" s="171"/>
      <c r="H138" s="20"/>
    </row>
    <row r="139" spans="1:8" s="14" customFormat="1" x14ac:dyDescent="0.2">
      <c r="A139" s="79"/>
      <c r="B139" s="80"/>
      <c r="C139" s="41"/>
      <c r="D139" s="30"/>
      <c r="E139" s="92"/>
      <c r="F139" s="82"/>
      <c r="G139" s="171"/>
      <c r="H139" s="20"/>
    </row>
    <row r="140" spans="1:8" s="14" customFormat="1" x14ac:dyDescent="0.2">
      <c r="A140" s="68">
        <v>7</v>
      </c>
      <c r="B140" s="39" t="s">
        <v>35</v>
      </c>
      <c r="C140" s="69"/>
      <c r="D140" s="59"/>
      <c r="E140" s="65"/>
      <c r="F140" s="220">
        <f t="shared" ref="F140:F141" si="7">ROUND(C140*E140,2)</f>
        <v>0</v>
      </c>
      <c r="G140" s="171"/>
      <c r="H140" s="20"/>
    </row>
    <row r="141" spans="1:8" s="14" customFormat="1" x14ac:dyDescent="0.2">
      <c r="A141" s="64">
        <v>7.2</v>
      </c>
      <c r="B141" s="195" t="s">
        <v>57</v>
      </c>
      <c r="C141" s="69">
        <v>1</v>
      </c>
      <c r="D141" s="59" t="s">
        <v>12</v>
      </c>
      <c r="E141" s="65">
        <v>3885</v>
      </c>
      <c r="F141" s="220">
        <f t="shared" si="7"/>
        <v>3885</v>
      </c>
      <c r="G141" s="171"/>
      <c r="H141" s="20"/>
    </row>
    <row r="142" spans="1:8" s="14" customFormat="1" x14ac:dyDescent="0.2">
      <c r="A142" s="79"/>
      <c r="B142" s="80"/>
      <c r="C142" s="41"/>
      <c r="D142" s="30"/>
      <c r="E142" s="92"/>
      <c r="F142" s="82"/>
      <c r="G142" s="171"/>
      <c r="H142" s="20"/>
    </row>
    <row r="143" spans="1:8" s="14" customFormat="1" x14ac:dyDescent="0.2">
      <c r="A143" s="74"/>
      <c r="B143" s="75" t="s">
        <v>44</v>
      </c>
      <c r="C143" s="40"/>
      <c r="D143" s="74"/>
      <c r="E143" s="76"/>
      <c r="F143" s="221">
        <f>SUM(F129:F142)</f>
        <v>33266.65</v>
      </c>
      <c r="G143" s="171"/>
      <c r="H143" s="20"/>
    </row>
    <row r="144" spans="1:8" s="14" customFormat="1" x14ac:dyDescent="0.2">
      <c r="A144" s="79"/>
      <c r="B144" s="80"/>
      <c r="C144" s="41"/>
      <c r="D144" s="30"/>
      <c r="E144" s="92"/>
      <c r="F144" s="82"/>
      <c r="G144" s="171"/>
      <c r="H144" s="20"/>
    </row>
    <row r="145" spans="1:8" s="14" customFormat="1" x14ac:dyDescent="0.2">
      <c r="A145" s="74"/>
      <c r="B145" s="75" t="s">
        <v>102</v>
      </c>
      <c r="C145" s="40"/>
      <c r="D145" s="74"/>
      <c r="E145" s="76"/>
      <c r="F145" s="221">
        <f>+F143</f>
        <v>33266.65</v>
      </c>
      <c r="G145" s="171"/>
      <c r="H145" s="20"/>
    </row>
    <row r="146" spans="1:8" s="14" customFormat="1" x14ac:dyDescent="0.2">
      <c r="A146" s="79"/>
      <c r="B146" s="80"/>
      <c r="C146" s="41"/>
      <c r="D146" s="30"/>
      <c r="E146" s="92"/>
      <c r="F146" s="82"/>
      <c r="G146" s="171"/>
      <c r="H146" s="20"/>
    </row>
    <row r="147" spans="1:8" s="14" customFormat="1" x14ac:dyDescent="0.2">
      <c r="A147" s="79"/>
      <c r="B147" s="80" t="s">
        <v>105</v>
      </c>
      <c r="C147" s="41"/>
      <c r="D147" s="30"/>
      <c r="E147" s="92"/>
      <c r="F147" s="82"/>
      <c r="G147" s="171"/>
      <c r="H147" s="20"/>
    </row>
    <row r="148" spans="1:8" s="14" customFormat="1" ht="9.75" customHeight="1" x14ac:dyDescent="0.2">
      <c r="A148" s="79"/>
      <c r="B148" s="80"/>
      <c r="C148" s="41"/>
      <c r="D148" s="30"/>
      <c r="E148" s="92"/>
      <c r="F148" s="82"/>
      <c r="G148" s="171"/>
      <c r="H148" s="20"/>
    </row>
    <row r="149" spans="1:8" s="14" customFormat="1" ht="25.5" x14ac:dyDescent="0.2">
      <c r="A149" s="58" t="s">
        <v>51</v>
      </c>
      <c r="B149" s="60" t="s">
        <v>85</v>
      </c>
      <c r="C149" s="181"/>
      <c r="D149" s="182"/>
      <c r="E149" s="183"/>
      <c r="F149" s="261"/>
      <c r="G149" s="171"/>
      <c r="H149" s="20"/>
    </row>
    <row r="150" spans="1:8" s="14" customFormat="1" x14ac:dyDescent="0.2">
      <c r="A150" s="58"/>
      <c r="B150" s="60"/>
      <c r="C150" s="181"/>
      <c r="D150" s="182"/>
      <c r="E150" s="183"/>
      <c r="F150" s="261"/>
      <c r="G150" s="171"/>
      <c r="H150" s="20"/>
    </row>
    <row r="151" spans="1:8" s="14" customFormat="1" x14ac:dyDescent="0.2">
      <c r="A151" s="62">
        <v>2</v>
      </c>
      <c r="B151" s="60" t="s">
        <v>8</v>
      </c>
      <c r="C151" s="181"/>
      <c r="D151" s="182"/>
      <c r="E151" s="183"/>
      <c r="F151" s="261"/>
      <c r="G151" s="171"/>
      <c r="H151" s="20"/>
    </row>
    <row r="152" spans="1:8" s="14" customFormat="1" x14ac:dyDescent="0.2">
      <c r="A152" s="63">
        <v>2.5</v>
      </c>
      <c r="B152" s="33" t="s">
        <v>137</v>
      </c>
      <c r="C152" s="38">
        <v>225.94</v>
      </c>
      <c r="D152" s="59" t="s">
        <v>10</v>
      </c>
      <c r="E152" s="38">
        <v>28.63</v>
      </c>
      <c r="F152" s="259">
        <f t="shared" ref="F152" si="8">ROUND(C152*E152,2)</f>
        <v>6468.66</v>
      </c>
      <c r="G152" s="171"/>
      <c r="H152" s="20"/>
    </row>
    <row r="153" spans="1:8" s="14" customFormat="1" ht="25.5" x14ac:dyDescent="0.2">
      <c r="A153" s="265">
        <v>2.6</v>
      </c>
      <c r="B153" s="266" t="s">
        <v>164</v>
      </c>
      <c r="C153" s="267">
        <v>1</v>
      </c>
      <c r="D153" s="268" t="s">
        <v>12</v>
      </c>
      <c r="E153" s="269">
        <v>5666.58</v>
      </c>
      <c r="F153" s="270">
        <f>+C153*E153</f>
        <v>5666.58</v>
      </c>
      <c r="G153" s="171"/>
      <c r="H153" s="20"/>
    </row>
    <row r="154" spans="1:8" s="14" customFormat="1" ht="5.25" customHeight="1" x14ac:dyDescent="0.2">
      <c r="A154" s="58"/>
      <c r="B154" s="60"/>
      <c r="C154" s="181"/>
      <c r="D154" s="182"/>
      <c r="E154" s="183"/>
      <c r="F154" s="261"/>
      <c r="G154" s="171"/>
      <c r="H154" s="20"/>
    </row>
    <row r="155" spans="1:8" s="14" customFormat="1" ht="25.5" x14ac:dyDescent="0.2">
      <c r="A155" s="192">
        <v>2.7</v>
      </c>
      <c r="B155" s="60" t="s">
        <v>138</v>
      </c>
      <c r="C155" s="36"/>
      <c r="D155" s="59"/>
      <c r="E155" s="183"/>
      <c r="F155" s="261"/>
      <c r="G155" s="171"/>
      <c r="H155" s="20"/>
    </row>
    <row r="156" spans="1:8" s="14" customFormat="1" ht="16.5" customHeight="1" x14ac:dyDescent="0.2">
      <c r="A156" s="63" t="s">
        <v>165</v>
      </c>
      <c r="B156" s="33" t="s">
        <v>139</v>
      </c>
      <c r="C156" s="38">
        <f>0.9*0.5*70</f>
        <v>31.5</v>
      </c>
      <c r="D156" s="59" t="s">
        <v>9</v>
      </c>
      <c r="E156" s="38">
        <v>172.26</v>
      </c>
      <c r="F156" s="259">
        <f t="shared" ref="F156:F162" si="9">ROUND(C156*E156,2)</f>
        <v>5426.19</v>
      </c>
      <c r="G156" s="171"/>
      <c r="H156" s="20"/>
    </row>
    <row r="157" spans="1:8" s="14" customFormat="1" ht="15.75" customHeight="1" x14ac:dyDescent="0.2">
      <c r="A157" s="63" t="s">
        <v>166</v>
      </c>
      <c r="B157" s="33" t="s">
        <v>140</v>
      </c>
      <c r="C157" s="38">
        <f>0.9*0.25*70*1.2</f>
        <v>18.899999999999999</v>
      </c>
      <c r="D157" s="59" t="s">
        <v>9</v>
      </c>
      <c r="E157" s="38">
        <v>833.66</v>
      </c>
      <c r="F157" s="259">
        <f t="shared" si="9"/>
        <v>15756.17</v>
      </c>
      <c r="G157" s="171"/>
      <c r="H157" s="20"/>
    </row>
    <row r="158" spans="1:8" s="14" customFormat="1" ht="25.5" x14ac:dyDescent="0.2">
      <c r="A158" s="63" t="s">
        <v>167</v>
      </c>
      <c r="B158" s="34" t="s">
        <v>93</v>
      </c>
      <c r="C158" s="186">
        <f>+C156*0.95</f>
        <v>29.924999999999997</v>
      </c>
      <c r="D158" s="37" t="s">
        <v>9</v>
      </c>
      <c r="E158" s="38">
        <v>219.6</v>
      </c>
      <c r="F158" s="259">
        <f t="shared" si="9"/>
        <v>6571.53</v>
      </c>
      <c r="G158" s="171"/>
      <c r="H158" s="20"/>
    </row>
    <row r="159" spans="1:8" s="14" customFormat="1" ht="29.25" customHeight="1" x14ac:dyDescent="0.2">
      <c r="A159" s="63" t="s">
        <v>168</v>
      </c>
      <c r="B159" s="188" t="s">
        <v>55</v>
      </c>
      <c r="C159" s="29">
        <f>+C156*1.2</f>
        <v>37.799999999999997</v>
      </c>
      <c r="D159" s="59" t="s">
        <v>9</v>
      </c>
      <c r="E159" s="29">
        <v>289.35000000000002</v>
      </c>
      <c r="F159" s="259">
        <f t="shared" si="9"/>
        <v>10937.43</v>
      </c>
      <c r="G159" s="171"/>
      <c r="H159" s="20"/>
    </row>
    <row r="160" spans="1:8" s="14" customFormat="1" x14ac:dyDescent="0.2">
      <c r="A160" s="58"/>
      <c r="B160" s="60"/>
      <c r="C160" s="181"/>
      <c r="D160" s="182"/>
      <c r="E160" s="183"/>
      <c r="F160" s="261"/>
      <c r="G160" s="171"/>
      <c r="H160" s="20"/>
    </row>
    <row r="161" spans="1:18" s="14" customFormat="1" ht="25.5" x14ac:dyDescent="0.2">
      <c r="A161" s="68">
        <v>5</v>
      </c>
      <c r="B161" s="39" t="s">
        <v>45</v>
      </c>
      <c r="C161" s="32"/>
      <c r="D161" s="59"/>
      <c r="E161" s="65"/>
      <c r="F161" s="220">
        <f t="shared" si="9"/>
        <v>0</v>
      </c>
      <c r="G161" s="171"/>
      <c r="H161" s="20"/>
    </row>
    <row r="162" spans="1:18" s="14" customFormat="1" ht="25.5" x14ac:dyDescent="0.2">
      <c r="A162" s="64">
        <v>5.2</v>
      </c>
      <c r="B162" s="190" t="s">
        <v>106</v>
      </c>
      <c r="C162" s="69">
        <v>1</v>
      </c>
      <c r="D162" s="59" t="s">
        <v>12</v>
      </c>
      <c r="E162" s="65">
        <v>32614.080000000002</v>
      </c>
      <c r="F162" s="259">
        <f t="shared" si="9"/>
        <v>32614.080000000002</v>
      </c>
      <c r="G162" s="171"/>
      <c r="H162" s="20"/>
    </row>
    <row r="163" spans="1:18" s="14" customFormat="1" x14ac:dyDescent="0.2">
      <c r="A163" s="79"/>
      <c r="B163" s="80"/>
      <c r="C163" s="41"/>
      <c r="D163" s="30"/>
      <c r="E163" s="92"/>
      <c r="F163" s="82"/>
      <c r="G163" s="171"/>
      <c r="H163" s="20"/>
    </row>
    <row r="164" spans="1:18" s="14" customFormat="1" ht="25.5" x14ac:dyDescent="0.2">
      <c r="A164" s="68">
        <v>6</v>
      </c>
      <c r="B164" s="39" t="s">
        <v>89</v>
      </c>
      <c r="C164" s="32"/>
      <c r="D164" s="59"/>
      <c r="E164" s="65"/>
      <c r="F164" s="220">
        <f t="shared" ref="F164:F178" si="10">ROUND(C164*E164,2)</f>
        <v>0</v>
      </c>
      <c r="G164" s="171"/>
      <c r="H164" s="20"/>
    </row>
    <row r="165" spans="1:18" s="14" customFormat="1" x14ac:dyDescent="0.2">
      <c r="A165" s="192">
        <v>6.1</v>
      </c>
      <c r="B165" s="39" t="s">
        <v>90</v>
      </c>
      <c r="C165" s="32"/>
      <c r="D165" s="59"/>
      <c r="E165" s="65"/>
      <c r="F165" s="220">
        <f t="shared" si="10"/>
        <v>0</v>
      </c>
      <c r="G165" s="171"/>
      <c r="H165" s="20"/>
    </row>
    <row r="166" spans="1:18" s="14" customFormat="1" x14ac:dyDescent="0.2">
      <c r="A166" s="205" t="s">
        <v>111</v>
      </c>
      <c r="B166" s="33" t="s">
        <v>42</v>
      </c>
      <c r="C166" s="38">
        <v>11.58</v>
      </c>
      <c r="D166" s="59" t="s">
        <v>11</v>
      </c>
      <c r="E166" s="38">
        <v>21.28</v>
      </c>
      <c r="F166" s="220">
        <f t="shared" si="10"/>
        <v>246.42</v>
      </c>
      <c r="G166" s="171"/>
      <c r="H166" s="20"/>
    </row>
    <row r="167" spans="1:18" s="14" customFormat="1" x14ac:dyDescent="0.2">
      <c r="A167" s="205" t="s">
        <v>113</v>
      </c>
      <c r="B167" s="166" t="s">
        <v>107</v>
      </c>
      <c r="C167" s="164">
        <v>23.16</v>
      </c>
      <c r="D167" s="167" t="s">
        <v>11</v>
      </c>
      <c r="E167" s="164">
        <v>81.39</v>
      </c>
      <c r="F167" s="220">
        <f t="shared" si="10"/>
        <v>1884.99</v>
      </c>
      <c r="G167" s="171"/>
      <c r="H167" s="20"/>
    </row>
    <row r="168" spans="1:18" s="8" customFormat="1" x14ac:dyDescent="0.2">
      <c r="A168" s="205" t="s">
        <v>114</v>
      </c>
      <c r="B168" s="166" t="s">
        <v>61</v>
      </c>
      <c r="C168" s="164">
        <v>9.26</v>
      </c>
      <c r="D168" s="167" t="s">
        <v>10</v>
      </c>
      <c r="E168" s="164">
        <v>51.98</v>
      </c>
      <c r="F168" s="220">
        <f t="shared" si="10"/>
        <v>481.33</v>
      </c>
      <c r="G168" s="171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18" s="8" customFormat="1" ht="25.5" x14ac:dyDescent="0.2">
      <c r="A169" s="246" t="s">
        <v>115</v>
      </c>
      <c r="B169" s="247" t="s">
        <v>62</v>
      </c>
      <c r="C169" s="248">
        <v>1.22</v>
      </c>
      <c r="D169" s="249" t="s">
        <v>9</v>
      </c>
      <c r="E169" s="248">
        <v>289.35000000000002</v>
      </c>
      <c r="F169" s="260">
        <f t="shared" si="10"/>
        <v>353.01</v>
      </c>
      <c r="G169" s="171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18" s="8" customFormat="1" x14ac:dyDescent="0.2">
      <c r="A170" s="205" t="s">
        <v>116</v>
      </c>
      <c r="B170" s="33" t="s">
        <v>112</v>
      </c>
      <c r="C170" s="38">
        <v>12.51</v>
      </c>
      <c r="D170" s="59" t="s">
        <v>9</v>
      </c>
      <c r="E170" s="38">
        <v>198.54</v>
      </c>
      <c r="F170" s="220">
        <f t="shared" si="10"/>
        <v>2483.7399999999998</v>
      </c>
      <c r="G170" s="171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18" s="8" customFormat="1" x14ac:dyDescent="0.2">
      <c r="A171" s="205" t="s">
        <v>117</v>
      </c>
      <c r="B171" s="33" t="s">
        <v>38</v>
      </c>
      <c r="C171" s="38">
        <v>0.96</v>
      </c>
      <c r="D171" s="59" t="s">
        <v>9</v>
      </c>
      <c r="E171" s="38">
        <v>1711.05</v>
      </c>
      <c r="F171" s="220">
        <f t="shared" si="10"/>
        <v>1642.61</v>
      </c>
      <c r="G171" s="171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18" s="8" customFormat="1" ht="25.5" x14ac:dyDescent="0.2">
      <c r="A172" s="205" t="s">
        <v>118</v>
      </c>
      <c r="B172" s="34" t="s">
        <v>93</v>
      </c>
      <c r="C172" s="186">
        <v>10.72</v>
      </c>
      <c r="D172" s="37" t="s">
        <v>9</v>
      </c>
      <c r="E172" s="187">
        <v>229.15</v>
      </c>
      <c r="F172" s="220">
        <f t="shared" si="10"/>
        <v>2456.4899999999998</v>
      </c>
      <c r="G172" s="171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18" s="8" customFormat="1" ht="28.5" customHeight="1" x14ac:dyDescent="0.2">
      <c r="A173" s="205" t="s">
        <v>119</v>
      </c>
      <c r="B173" s="188" t="s">
        <v>55</v>
      </c>
      <c r="C173" s="29">
        <v>1.03</v>
      </c>
      <c r="D173" s="59" t="s">
        <v>9</v>
      </c>
      <c r="E173" s="29">
        <v>289.35000000000002</v>
      </c>
      <c r="F173" s="220">
        <f t="shared" si="10"/>
        <v>298.02999999999997</v>
      </c>
      <c r="G173" s="171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18" s="8" customFormat="1" ht="38.25" x14ac:dyDescent="0.2">
      <c r="A174" s="205" t="s">
        <v>120</v>
      </c>
      <c r="B174" s="169" t="s">
        <v>136</v>
      </c>
      <c r="C174" s="29">
        <v>1</v>
      </c>
      <c r="D174" s="59" t="s">
        <v>12</v>
      </c>
      <c r="E174" s="29">
        <v>1500</v>
      </c>
      <c r="F174" s="259">
        <f t="shared" ref="F174:F177" si="11">ROUND(C174*E174,2)</f>
        <v>1500</v>
      </c>
      <c r="G174" s="171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18" s="8" customFormat="1" ht="25.5" x14ac:dyDescent="0.2">
      <c r="A175" s="205" t="s">
        <v>121</v>
      </c>
      <c r="B175" s="204" t="s">
        <v>109</v>
      </c>
      <c r="C175" s="69">
        <v>6</v>
      </c>
      <c r="D175" s="59" t="s">
        <v>110</v>
      </c>
      <c r="E175" s="65">
        <v>2693.54</v>
      </c>
      <c r="F175" s="259">
        <f t="shared" si="11"/>
        <v>16161.24</v>
      </c>
      <c r="G175" s="171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18" s="8" customFormat="1" ht="25.5" x14ac:dyDescent="0.2">
      <c r="A176" s="205" t="s">
        <v>122</v>
      </c>
      <c r="B176" s="204" t="s">
        <v>130</v>
      </c>
      <c r="C176" s="69">
        <v>4</v>
      </c>
      <c r="D176" s="59" t="s">
        <v>110</v>
      </c>
      <c r="E176" s="65">
        <v>3500</v>
      </c>
      <c r="F176" s="259">
        <f t="shared" si="11"/>
        <v>14000</v>
      </c>
      <c r="G176" s="171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18" s="8" customFormat="1" ht="25.5" x14ac:dyDescent="0.2">
      <c r="A177" s="205" t="s">
        <v>123</v>
      </c>
      <c r="B177" s="34" t="s">
        <v>142</v>
      </c>
      <c r="C177" s="186">
        <v>11.58</v>
      </c>
      <c r="D177" s="37" t="s">
        <v>11</v>
      </c>
      <c r="E177" s="187">
        <v>3313.2999999999997</v>
      </c>
      <c r="F177" s="220">
        <f t="shared" si="11"/>
        <v>38368.01</v>
      </c>
      <c r="G177" s="171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18" s="8" customFormat="1" ht="38.25" x14ac:dyDescent="0.2">
      <c r="A178" s="205" t="s">
        <v>124</v>
      </c>
      <c r="B178" s="193" t="s">
        <v>108</v>
      </c>
      <c r="C178" s="69">
        <v>2</v>
      </c>
      <c r="D178" s="59" t="s">
        <v>12</v>
      </c>
      <c r="E178" s="65">
        <v>63919</v>
      </c>
      <c r="F178" s="259">
        <f t="shared" si="10"/>
        <v>127838</v>
      </c>
      <c r="G178" s="171"/>
      <c r="H178" s="7"/>
      <c r="I178" s="238"/>
      <c r="J178" s="7"/>
      <c r="K178" s="7"/>
      <c r="L178" s="7"/>
      <c r="M178" s="7"/>
      <c r="N178" s="7"/>
      <c r="O178" s="7"/>
      <c r="P178" s="7"/>
      <c r="Q178" s="7"/>
      <c r="R178" s="7"/>
    </row>
    <row r="179" spans="1:18" s="11" customFormat="1" ht="15" customHeight="1" x14ac:dyDescent="0.2">
      <c r="A179" s="205" t="s">
        <v>125</v>
      </c>
      <c r="B179" s="191" t="s">
        <v>53</v>
      </c>
      <c r="C179" s="69">
        <v>2</v>
      </c>
      <c r="D179" s="59" t="s">
        <v>12</v>
      </c>
      <c r="E179" s="65">
        <v>8029.89</v>
      </c>
      <c r="F179" s="220">
        <f t="shared" ref="F179" si="12">ROUND(C179*E179,2)</f>
        <v>16059.78</v>
      </c>
      <c r="G179" s="17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</row>
    <row r="180" spans="1:18" s="11" customFormat="1" ht="42.75" customHeight="1" x14ac:dyDescent="0.2">
      <c r="A180" s="228" t="s">
        <v>126</v>
      </c>
      <c r="B180" s="229" t="s">
        <v>40</v>
      </c>
      <c r="C180" s="230">
        <v>11.58</v>
      </c>
      <c r="D180" s="231" t="s">
        <v>11</v>
      </c>
      <c r="E180" s="232">
        <v>23.8</v>
      </c>
      <c r="F180" s="233">
        <f t="shared" ref="F180:F181" si="13">ROUND(C180*E180,2)</f>
        <v>275.60000000000002</v>
      </c>
      <c r="G180" s="17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</row>
    <row r="181" spans="1:18" s="11" customFormat="1" ht="12.75" customHeight="1" x14ac:dyDescent="0.2">
      <c r="A181" s="234" t="s">
        <v>149</v>
      </c>
      <c r="B181" s="235" t="s">
        <v>141</v>
      </c>
      <c r="C181" s="236">
        <v>11.58</v>
      </c>
      <c r="D181" s="237" t="s">
        <v>11</v>
      </c>
      <c r="E181" s="236">
        <v>53.1</v>
      </c>
      <c r="F181" s="258">
        <f t="shared" si="13"/>
        <v>614.9</v>
      </c>
      <c r="G181" s="171"/>
      <c r="H181" s="21"/>
      <c r="I181" s="264"/>
      <c r="J181" s="21"/>
      <c r="K181" s="21"/>
      <c r="L181" s="21"/>
      <c r="M181" s="21"/>
      <c r="N181" s="21"/>
      <c r="O181" s="21"/>
      <c r="P181" s="21"/>
      <c r="Q181" s="21"/>
      <c r="R181" s="21"/>
    </row>
    <row r="182" spans="1:18" s="11" customFormat="1" ht="6" customHeight="1" x14ac:dyDescent="0.2">
      <c r="A182" s="205"/>
      <c r="B182" s="80"/>
      <c r="C182" s="41"/>
      <c r="D182" s="30"/>
      <c r="E182" s="92"/>
      <c r="F182" s="82"/>
      <c r="G182" s="17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</row>
    <row r="183" spans="1:18" s="11" customFormat="1" ht="12.75" customHeight="1" x14ac:dyDescent="0.2">
      <c r="A183" s="68">
        <v>7</v>
      </c>
      <c r="B183" s="39" t="s">
        <v>35</v>
      </c>
      <c r="C183" s="41"/>
      <c r="D183" s="30"/>
      <c r="E183" s="92"/>
      <c r="F183" s="82"/>
      <c r="G183" s="17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</row>
    <row r="184" spans="1:18" s="11" customFormat="1" ht="29.25" customHeight="1" x14ac:dyDescent="0.2">
      <c r="A184" s="64">
        <v>7.4</v>
      </c>
      <c r="B184" s="34" t="s">
        <v>163</v>
      </c>
      <c r="C184" s="69">
        <v>1</v>
      </c>
      <c r="D184" s="59" t="s">
        <v>12</v>
      </c>
      <c r="E184" s="65">
        <v>39077.730000000003</v>
      </c>
      <c r="F184" s="218">
        <f t="shared" ref="F184" si="14">ROUND(C184*E184,2)</f>
        <v>39077.730000000003</v>
      </c>
      <c r="G184" s="17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</row>
    <row r="185" spans="1:18" s="11" customFormat="1" ht="6" customHeight="1" x14ac:dyDescent="0.2">
      <c r="A185" s="79"/>
      <c r="B185" s="80"/>
      <c r="C185" s="41"/>
      <c r="D185" s="30"/>
      <c r="E185" s="92"/>
      <c r="F185" s="82"/>
      <c r="G185" s="171"/>
      <c r="H185" s="264"/>
      <c r="I185" s="21"/>
      <c r="J185" s="21"/>
      <c r="K185" s="21"/>
      <c r="L185" s="21"/>
      <c r="M185" s="21"/>
      <c r="N185" s="21"/>
      <c r="O185" s="21"/>
      <c r="P185" s="21"/>
      <c r="Q185" s="21"/>
      <c r="R185" s="21"/>
    </row>
    <row r="186" spans="1:18" s="11" customFormat="1" ht="12.75" customHeight="1" x14ac:dyDescent="0.2">
      <c r="A186" s="68">
        <v>8</v>
      </c>
      <c r="B186" s="70" t="s">
        <v>34</v>
      </c>
      <c r="C186" s="31"/>
      <c r="D186" s="30"/>
      <c r="E186" s="71"/>
      <c r="F186" s="220">
        <f t="shared" ref="F186:F187" si="15">ROUND(C186*E186,2)</f>
        <v>0</v>
      </c>
      <c r="G186" s="17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</row>
    <row r="187" spans="1:18" s="11" customFormat="1" ht="27.75" customHeight="1" x14ac:dyDescent="0.2">
      <c r="A187" s="63">
        <v>8.1999999999999993</v>
      </c>
      <c r="B187" s="34" t="s">
        <v>162</v>
      </c>
      <c r="C187" s="29">
        <v>3</v>
      </c>
      <c r="D187" s="30" t="s">
        <v>131</v>
      </c>
      <c r="E187" s="29">
        <v>3486</v>
      </c>
      <c r="F187" s="259">
        <f t="shared" si="15"/>
        <v>10458</v>
      </c>
      <c r="G187" s="17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</row>
    <row r="188" spans="1:18" s="11" customFormat="1" ht="6" customHeight="1" x14ac:dyDescent="0.2">
      <c r="A188" s="79"/>
      <c r="B188" s="80"/>
      <c r="C188" s="41"/>
      <c r="D188" s="30"/>
      <c r="E188" s="92"/>
      <c r="F188" s="82"/>
      <c r="G188" s="17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</row>
    <row r="189" spans="1:18" s="11" customFormat="1" ht="12.75" customHeight="1" x14ac:dyDescent="0.2">
      <c r="A189" s="68">
        <v>11</v>
      </c>
      <c r="B189" s="161" t="s">
        <v>146</v>
      </c>
      <c r="C189" s="162"/>
      <c r="D189" s="163"/>
      <c r="E189" s="164"/>
      <c r="F189" s="220">
        <f t="shared" ref="F189:F190" si="16">ROUND(C189*E189,2)</f>
        <v>0</v>
      </c>
      <c r="G189" s="17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</row>
    <row r="190" spans="1:18" s="22" customFormat="1" x14ac:dyDescent="0.2">
      <c r="A190" s="64">
        <v>11.8</v>
      </c>
      <c r="B190" s="169" t="s">
        <v>143</v>
      </c>
      <c r="C190" s="164">
        <v>1600</v>
      </c>
      <c r="D190" s="167" t="s">
        <v>11</v>
      </c>
      <c r="E190" s="164">
        <v>130.97999999999999</v>
      </c>
      <c r="F190" s="219">
        <f t="shared" si="16"/>
        <v>209568</v>
      </c>
      <c r="G190" s="171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</row>
    <row r="191" spans="1:18" s="22" customFormat="1" x14ac:dyDescent="0.2">
      <c r="A191" s="239">
        <v>11.9</v>
      </c>
      <c r="B191" s="215" t="s">
        <v>144</v>
      </c>
      <c r="C191" s="240">
        <f>(795+11.58)*0.25*0.9</f>
        <v>181.48050000000001</v>
      </c>
      <c r="D191" s="216" t="s">
        <v>9</v>
      </c>
      <c r="E191" s="164">
        <v>172.26</v>
      </c>
      <c r="F191" s="164">
        <f>ROUND(C191*E191,2)</f>
        <v>31261.83</v>
      </c>
      <c r="G191" s="171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</row>
    <row r="192" spans="1:18" s="22" customFormat="1" ht="15.75" customHeight="1" x14ac:dyDescent="0.2">
      <c r="A192" s="241">
        <v>11.1</v>
      </c>
      <c r="B192" s="215" t="s">
        <v>145</v>
      </c>
      <c r="C192" s="164">
        <f>+C191*1.2</f>
        <v>217.7766</v>
      </c>
      <c r="D192" s="216" t="s">
        <v>9</v>
      </c>
      <c r="E192" s="164">
        <v>210</v>
      </c>
      <c r="F192" s="164">
        <f>ROUND(C192*E192,2)</f>
        <v>45733.09</v>
      </c>
      <c r="G192" s="171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</row>
    <row r="193" spans="1:18" s="22" customFormat="1" ht="15.75" customHeight="1" x14ac:dyDescent="0.2">
      <c r="A193" s="241">
        <v>11.11</v>
      </c>
      <c r="B193" s="215" t="s">
        <v>133</v>
      </c>
      <c r="C193" s="164">
        <v>720</v>
      </c>
      <c r="D193" s="216" t="s">
        <v>10</v>
      </c>
      <c r="E193" s="164">
        <v>197.18</v>
      </c>
      <c r="F193" s="164">
        <f>ROUND(C193*E193,2)</f>
        <v>141969.60000000001</v>
      </c>
      <c r="G193" s="171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</row>
    <row r="194" spans="1:18" s="22" customFormat="1" ht="27.75" customHeight="1" x14ac:dyDescent="0.2">
      <c r="A194" s="241">
        <v>11.12</v>
      </c>
      <c r="B194" s="169" t="s">
        <v>134</v>
      </c>
      <c r="C194" s="162">
        <f>+C192</f>
        <v>217.7766</v>
      </c>
      <c r="D194" s="163" t="s">
        <v>9</v>
      </c>
      <c r="E194" s="162">
        <v>1018.27</v>
      </c>
      <c r="F194" s="218">
        <f t="shared" ref="F194:F195" si="17">ROUND(C194*E194,2)</f>
        <v>221755.38</v>
      </c>
      <c r="G194" s="171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</row>
    <row r="195" spans="1:18" s="22" customFormat="1" x14ac:dyDescent="0.2">
      <c r="A195" s="241">
        <v>11.13</v>
      </c>
      <c r="B195" s="169" t="s">
        <v>64</v>
      </c>
      <c r="C195" s="162">
        <f>795+11.58</f>
        <v>806.58</v>
      </c>
      <c r="D195" s="163" t="s">
        <v>10</v>
      </c>
      <c r="E195" s="164">
        <v>127.89</v>
      </c>
      <c r="F195" s="219">
        <f t="shared" si="17"/>
        <v>103153.52</v>
      </c>
      <c r="G195" s="171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</row>
    <row r="196" spans="1:18" s="22" customFormat="1" ht="25.5" x14ac:dyDescent="0.2">
      <c r="A196" s="241">
        <v>11.14</v>
      </c>
      <c r="B196" s="169" t="s">
        <v>132</v>
      </c>
      <c r="C196" s="162">
        <v>720</v>
      </c>
      <c r="D196" s="163" t="s">
        <v>10</v>
      </c>
      <c r="E196" s="162">
        <v>1271.0999999999999</v>
      </c>
      <c r="F196" s="218">
        <f t="shared" ref="F196:F198" si="18">ROUND(C196*E196,2)</f>
        <v>915192</v>
      </c>
      <c r="G196" s="171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</row>
    <row r="197" spans="1:18" s="22" customFormat="1" x14ac:dyDescent="0.2">
      <c r="A197" s="241">
        <v>11.15</v>
      </c>
      <c r="B197" s="34" t="s">
        <v>68</v>
      </c>
      <c r="C197" s="162">
        <f>720*0.1016*50</f>
        <v>3657.6</v>
      </c>
      <c r="D197" s="163" t="s">
        <v>66</v>
      </c>
      <c r="E197" s="162">
        <v>27.49</v>
      </c>
      <c r="F197" s="219">
        <f t="shared" si="18"/>
        <v>100547.42</v>
      </c>
      <c r="G197" s="171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</row>
    <row r="198" spans="1:18" s="22" customFormat="1" x14ac:dyDescent="0.2">
      <c r="A198" s="241">
        <v>11.16</v>
      </c>
      <c r="B198" s="34" t="s">
        <v>135</v>
      </c>
      <c r="C198" s="162">
        <v>806.58</v>
      </c>
      <c r="D198" s="163" t="s">
        <v>11</v>
      </c>
      <c r="E198" s="217">
        <v>18</v>
      </c>
      <c r="F198" s="219">
        <f t="shared" si="18"/>
        <v>14518.44</v>
      </c>
      <c r="G198" s="171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</row>
    <row r="199" spans="1:18" s="22" customFormat="1" x14ac:dyDescent="0.2">
      <c r="A199" s="79"/>
      <c r="B199" s="80"/>
      <c r="C199" s="41"/>
      <c r="D199" s="30"/>
      <c r="E199" s="92"/>
      <c r="F199" s="82"/>
      <c r="G199" s="171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</row>
    <row r="200" spans="1:18" s="22" customFormat="1" x14ac:dyDescent="0.2">
      <c r="A200" s="271">
        <v>12</v>
      </c>
      <c r="B200" s="60" t="s">
        <v>160</v>
      </c>
      <c r="C200" s="81"/>
      <c r="D200" s="272"/>
      <c r="E200" s="81"/>
      <c r="F200" s="273">
        <f t="shared" ref="F200:F201" si="19">ROUND(C200*E200,2)</f>
        <v>0</v>
      </c>
      <c r="G200" s="171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</row>
    <row r="201" spans="1:18" s="22" customFormat="1" x14ac:dyDescent="0.2">
      <c r="A201" s="274">
        <v>12.1</v>
      </c>
      <c r="B201" s="36" t="s">
        <v>161</v>
      </c>
      <c r="C201" s="41">
        <v>400</v>
      </c>
      <c r="D201" s="275" t="s">
        <v>11</v>
      </c>
      <c r="E201" s="41">
        <v>40.619999999999997</v>
      </c>
      <c r="F201" s="276">
        <f t="shared" si="19"/>
        <v>16248</v>
      </c>
      <c r="G201" s="171"/>
      <c r="H201" s="20"/>
      <c r="I201" s="223"/>
      <c r="J201" s="20"/>
      <c r="K201" s="20"/>
      <c r="L201" s="20"/>
      <c r="M201" s="20"/>
      <c r="N201" s="20"/>
      <c r="O201" s="20"/>
      <c r="P201" s="20"/>
      <c r="Q201" s="20"/>
      <c r="R201" s="20"/>
    </row>
    <row r="202" spans="1:18" s="22" customFormat="1" x14ac:dyDescent="0.2">
      <c r="A202" s="79"/>
      <c r="B202" s="80"/>
      <c r="C202" s="41"/>
      <c r="D202" s="30"/>
      <c r="E202" s="92"/>
      <c r="F202" s="82"/>
      <c r="G202" s="171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</row>
    <row r="203" spans="1:18" s="22" customFormat="1" x14ac:dyDescent="0.2">
      <c r="A203" s="226">
        <v>13</v>
      </c>
      <c r="B203" s="224" t="s">
        <v>147</v>
      </c>
      <c r="C203" s="41"/>
      <c r="D203" s="30"/>
      <c r="E203" s="92"/>
      <c r="F203" s="82"/>
      <c r="G203" s="171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</row>
    <row r="204" spans="1:18" s="22" customFormat="1" x14ac:dyDescent="0.2">
      <c r="A204" s="79">
        <v>13.1</v>
      </c>
      <c r="B204" s="225" t="s">
        <v>148</v>
      </c>
      <c r="C204" s="41">
        <v>6</v>
      </c>
      <c r="D204" s="30" t="s">
        <v>12</v>
      </c>
      <c r="E204" s="227">
        <v>595.41999999999996</v>
      </c>
      <c r="F204" s="219">
        <f t="shared" ref="F204" si="20">ROUND(C204*E204,2)</f>
        <v>3572.52</v>
      </c>
      <c r="G204" s="171"/>
      <c r="H204" s="209"/>
      <c r="I204" s="20"/>
      <c r="J204" s="20"/>
      <c r="K204" s="20"/>
      <c r="L204" s="20"/>
      <c r="M204" s="20"/>
      <c r="N204" s="20"/>
      <c r="O204" s="20"/>
      <c r="P204" s="20"/>
      <c r="Q204" s="20"/>
      <c r="R204" s="20"/>
    </row>
    <row r="205" spans="1:18" s="22" customFormat="1" ht="7.5" customHeight="1" x14ac:dyDescent="0.2">
      <c r="A205" s="79"/>
      <c r="B205" s="80"/>
      <c r="C205" s="41"/>
      <c r="D205" s="30"/>
      <c r="E205" s="92"/>
      <c r="F205" s="82"/>
      <c r="G205" s="171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</row>
    <row r="206" spans="1:18" s="22" customFormat="1" x14ac:dyDescent="0.2">
      <c r="A206" s="74"/>
      <c r="B206" s="75" t="s">
        <v>44</v>
      </c>
      <c r="C206" s="40"/>
      <c r="D206" s="74"/>
      <c r="E206" s="76"/>
      <c r="F206" s="221">
        <f>SUM(F151:F205)</f>
        <v>2161160.3199999998</v>
      </c>
      <c r="G206" s="171"/>
      <c r="H206" s="210"/>
      <c r="I206" s="20"/>
      <c r="J206" s="20"/>
      <c r="K206" s="20"/>
      <c r="L206" s="20"/>
      <c r="M206" s="20"/>
      <c r="N206" s="20"/>
      <c r="O206" s="20"/>
      <c r="P206" s="20"/>
      <c r="Q206" s="20"/>
      <c r="R206" s="20"/>
    </row>
    <row r="207" spans="1:18" s="22" customFormat="1" x14ac:dyDescent="0.2">
      <c r="A207" s="79"/>
      <c r="B207" s="80"/>
      <c r="C207" s="41"/>
      <c r="D207" s="30"/>
      <c r="E207" s="92"/>
      <c r="F207" s="82"/>
      <c r="G207" s="171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</row>
    <row r="208" spans="1:18" s="22" customFormat="1" x14ac:dyDescent="0.2">
      <c r="A208" s="242"/>
      <c r="B208" s="243" t="s">
        <v>127</v>
      </c>
      <c r="C208" s="244"/>
      <c r="D208" s="242"/>
      <c r="E208" s="245"/>
      <c r="F208" s="262">
        <f>+F206</f>
        <v>2161160.3199999998</v>
      </c>
      <c r="G208" s="171"/>
      <c r="H208" s="207"/>
      <c r="I208" s="20"/>
      <c r="J208" s="20"/>
      <c r="K208" s="20"/>
      <c r="L208" s="20"/>
      <c r="M208" s="20"/>
      <c r="N208" s="20"/>
      <c r="O208" s="20"/>
      <c r="P208" s="20"/>
      <c r="Q208" s="20"/>
      <c r="R208" s="20"/>
    </row>
    <row r="209" spans="1:18" s="22" customFormat="1" x14ac:dyDescent="0.2">
      <c r="A209" s="79"/>
      <c r="B209" s="80"/>
      <c r="C209" s="41"/>
      <c r="D209" s="30"/>
      <c r="E209" s="92"/>
      <c r="F209" s="82"/>
      <c r="G209" s="171"/>
      <c r="H209" s="211"/>
      <c r="I209" s="20"/>
      <c r="J209" s="20"/>
      <c r="K209" s="20"/>
      <c r="L209" s="20"/>
      <c r="M209" s="20"/>
      <c r="N209" s="20"/>
      <c r="O209" s="20"/>
      <c r="P209" s="20"/>
      <c r="Q209" s="20"/>
      <c r="R209" s="20"/>
    </row>
    <row r="210" spans="1:18" s="22" customFormat="1" x14ac:dyDescent="0.2">
      <c r="A210" s="79"/>
      <c r="B210" s="80" t="s">
        <v>128</v>
      </c>
      <c r="C210" s="41"/>
      <c r="D210" s="30"/>
      <c r="E210" s="92"/>
      <c r="F210" s="82"/>
      <c r="G210" s="171"/>
      <c r="H210" s="210"/>
      <c r="I210" s="206"/>
      <c r="J210" s="20"/>
      <c r="K210" s="20"/>
      <c r="L210" s="20"/>
      <c r="M210" s="20"/>
      <c r="N210" s="20"/>
      <c r="O210" s="20"/>
      <c r="P210" s="20"/>
      <c r="Q210" s="20"/>
      <c r="R210" s="20"/>
    </row>
    <row r="211" spans="1:18" s="22" customFormat="1" ht="25.5" x14ac:dyDescent="0.2">
      <c r="A211" s="58" t="s">
        <v>51</v>
      </c>
      <c r="B211" s="60" t="s">
        <v>85</v>
      </c>
      <c r="C211" s="181"/>
      <c r="D211" s="182"/>
      <c r="E211" s="183"/>
      <c r="F211" s="261"/>
      <c r="G211" s="171"/>
      <c r="H211" s="20"/>
      <c r="I211" s="206"/>
      <c r="J211" s="20"/>
      <c r="K211" s="20"/>
      <c r="L211" s="20"/>
      <c r="M211" s="20"/>
      <c r="N211" s="20"/>
      <c r="O211" s="20"/>
      <c r="P211" s="20"/>
      <c r="Q211" s="20"/>
      <c r="R211" s="20"/>
    </row>
    <row r="212" spans="1:18" s="22" customFormat="1" ht="18" customHeight="1" x14ac:dyDescent="0.2">
      <c r="A212" s="61">
        <v>1</v>
      </c>
      <c r="B212" s="33" t="s">
        <v>42</v>
      </c>
      <c r="C212" s="38">
        <v>794.55</v>
      </c>
      <c r="D212" s="59" t="s">
        <v>11</v>
      </c>
      <c r="E212" s="38">
        <v>6.65</v>
      </c>
      <c r="F212" s="220">
        <f t="shared" ref="F212:F218" si="21">ROUND(C212*E212,2)</f>
        <v>5283.76</v>
      </c>
      <c r="G212" s="171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</row>
    <row r="213" spans="1:18" s="22" customFormat="1" x14ac:dyDescent="0.2">
      <c r="A213" s="32"/>
      <c r="B213" s="33"/>
      <c r="C213" s="36"/>
      <c r="D213" s="59"/>
      <c r="E213" s="38"/>
      <c r="F213" s="220">
        <f t="shared" si="21"/>
        <v>0</v>
      </c>
      <c r="G213" s="171"/>
      <c r="H213" s="20"/>
      <c r="I213" s="207"/>
      <c r="J213" s="20"/>
      <c r="K213" s="20"/>
      <c r="L213" s="20"/>
      <c r="M213" s="20"/>
      <c r="N213" s="20"/>
      <c r="O213" s="20"/>
      <c r="P213" s="20"/>
      <c r="Q213" s="20"/>
      <c r="R213" s="20"/>
    </row>
    <row r="214" spans="1:18" s="22" customFormat="1" x14ac:dyDescent="0.2">
      <c r="A214" s="62">
        <v>2</v>
      </c>
      <c r="B214" s="60" t="s">
        <v>8</v>
      </c>
      <c r="C214" s="36"/>
      <c r="D214" s="59"/>
      <c r="E214" s="38"/>
      <c r="F214" s="220">
        <f t="shared" si="21"/>
        <v>0</v>
      </c>
      <c r="G214" s="171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</row>
    <row r="215" spans="1:18" s="22" customFormat="1" x14ac:dyDescent="0.2">
      <c r="A215" s="63">
        <v>2.1</v>
      </c>
      <c r="B215" s="33" t="s">
        <v>39</v>
      </c>
      <c r="C215" s="38">
        <v>900.05</v>
      </c>
      <c r="D215" s="59" t="s">
        <v>9</v>
      </c>
      <c r="E215" s="38">
        <v>50.75</v>
      </c>
      <c r="F215" s="220">
        <f t="shared" si="21"/>
        <v>45677.54</v>
      </c>
      <c r="G215" s="171"/>
      <c r="H215" s="207"/>
      <c r="I215" s="207"/>
      <c r="J215" s="20"/>
      <c r="K215" s="20"/>
      <c r="L215" s="20"/>
      <c r="M215" s="20"/>
      <c r="N215" s="20"/>
      <c r="O215" s="20"/>
      <c r="P215" s="20"/>
      <c r="Q215" s="20"/>
      <c r="R215" s="20"/>
    </row>
    <row r="216" spans="1:18" s="22" customFormat="1" x14ac:dyDescent="0.2">
      <c r="A216" s="63">
        <v>2.2000000000000002</v>
      </c>
      <c r="B216" s="33" t="s">
        <v>38</v>
      </c>
      <c r="C216" s="38">
        <f>68.26+4.79</f>
        <v>73.050000000000011</v>
      </c>
      <c r="D216" s="59" t="s">
        <v>9</v>
      </c>
      <c r="E216" s="38">
        <v>600.66</v>
      </c>
      <c r="F216" s="220">
        <f t="shared" si="21"/>
        <v>43878.21</v>
      </c>
      <c r="G216" s="171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</row>
    <row r="217" spans="1:18" s="22" customFormat="1" ht="25.5" x14ac:dyDescent="0.2">
      <c r="A217" s="63">
        <v>2.2999999999999998</v>
      </c>
      <c r="B217" s="34" t="s">
        <v>93</v>
      </c>
      <c r="C217" s="186">
        <v>746.95</v>
      </c>
      <c r="D217" s="37" t="s">
        <v>9</v>
      </c>
      <c r="E217" s="187">
        <v>44.52</v>
      </c>
      <c r="F217" s="220">
        <f t="shared" si="21"/>
        <v>33254.21</v>
      </c>
      <c r="G217" s="171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</row>
    <row r="218" spans="1:18" s="22" customFormat="1" ht="27" customHeight="1" x14ac:dyDescent="0.2">
      <c r="A218" s="63">
        <v>2.4</v>
      </c>
      <c r="B218" s="188" t="s">
        <v>55</v>
      </c>
      <c r="C218" s="29">
        <f>184.31+38.11</f>
        <v>222.42000000000002</v>
      </c>
      <c r="D218" s="59" t="s">
        <v>9</v>
      </c>
      <c r="E218" s="29">
        <v>79.349999999999994</v>
      </c>
      <c r="F218" s="259">
        <f t="shared" si="21"/>
        <v>17649.03</v>
      </c>
      <c r="G218" s="171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</row>
    <row r="219" spans="1:18" s="26" customFormat="1" x14ac:dyDescent="0.2">
      <c r="A219" s="66"/>
      <c r="B219" s="34"/>
      <c r="C219" s="73"/>
      <c r="D219" s="59"/>
      <c r="E219" s="38"/>
      <c r="F219" s="220">
        <f t="shared" ref="F219:F224" si="22">ROUND(C219*E219,2)</f>
        <v>0</v>
      </c>
      <c r="G219" s="171"/>
      <c r="H219" s="208"/>
      <c r="I219" s="23"/>
      <c r="J219" s="24"/>
      <c r="K219" s="25"/>
      <c r="L219" s="25"/>
    </row>
    <row r="220" spans="1:18" s="26" customFormat="1" x14ac:dyDescent="0.2">
      <c r="A220" s="62">
        <v>4</v>
      </c>
      <c r="B220" s="60" t="s">
        <v>36</v>
      </c>
      <c r="C220" s="189"/>
      <c r="D220" s="58"/>
      <c r="E220" s="189"/>
      <c r="F220" s="220">
        <f t="shared" si="22"/>
        <v>0</v>
      </c>
      <c r="G220" s="171"/>
      <c r="H220" s="208"/>
      <c r="I220" s="23"/>
      <c r="J220" s="24"/>
      <c r="K220" s="25"/>
      <c r="L220" s="25"/>
    </row>
    <row r="221" spans="1:18" s="26" customFormat="1" ht="25.5" x14ac:dyDescent="0.2">
      <c r="A221" s="64">
        <v>4.0999999999999996</v>
      </c>
      <c r="B221" s="34" t="s">
        <v>52</v>
      </c>
      <c r="C221" s="186">
        <v>835.12</v>
      </c>
      <c r="D221" s="37" t="s">
        <v>11</v>
      </c>
      <c r="E221" s="186">
        <v>10.64</v>
      </c>
      <c r="F221" s="220">
        <f t="shared" si="22"/>
        <v>8885.68</v>
      </c>
      <c r="G221" s="171"/>
      <c r="H221" s="25"/>
      <c r="I221" s="23"/>
      <c r="J221" s="24"/>
      <c r="K221" s="25"/>
      <c r="L221" s="25"/>
    </row>
    <row r="222" spans="1:18" s="26" customFormat="1" x14ac:dyDescent="0.2">
      <c r="A222" s="63"/>
      <c r="B222" s="34"/>
      <c r="C222" s="36"/>
      <c r="D222" s="59"/>
      <c r="E222" s="38"/>
      <c r="F222" s="220">
        <f t="shared" si="22"/>
        <v>0</v>
      </c>
      <c r="G222" s="171"/>
      <c r="H222" s="25"/>
      <c r="I222" s="23"/>
      <c r="J222" s="24"/>
      <c r="K222" s="25"/>
      <c r="L222" s="25"/>
    </row>
    <row r="223" spans="1:18" s="26" customFormat="1" ht="25.5" x14ac:dyDescent="0.2">
      <c r="A223" s="68">
        <v>5</v>
      </c>
      <c r="B223" s="39" t="s">
        <v>45</v>
      </c>
      <c r="C223" s="32"/>
      <c r="D223" s="59"/>
      <c r="E223" s="65"/>
      <c r="F223" s="220">
        <f t="shared" si="22"/>
        <v>0</v>
      </c>
      <c r="G223" s="171"/>
      <c r="H223" s="25"/>
      <c r="I223" s="23"/>
      <c r="J223" s="24"/>
      <c r="K223" s="25"/>
      <c r="L223" s="25"/>
    </row>
    <row r="224" spans="1:18" s="26" customFormat="1" ht="25.5" x14ac:dyDescent="0.2">
      <c r="A224" s="64">
        <v>5.0999999999999996</v>
      </c>
      <c r="B224" s="190" t="s">
        <v>48</v>
      </c>
      <c r="C224" s="201">
        <v>1</v>
      </c>
      <c r="D224" s="37" t="s">
        <v>12</v>
      </c>
      <c r="E224" s="187">
        <v>324.32</v>
      </c>
      <c r="F224" s="220">
        <f t="shared" si="22"/>
        <v>324.32</v>
      </c>
      <c r="G224" s="171"/>
      <c r="H224" s="25"/>
      <c r="I224" s="23"/>
      <c r="J224" s="24"/>
      <c r="K224" s="25"/>
      <c r="L224" s="25"/>
    </row>
    <row r="225" spans="1:35" s="26" customFormat="1" x14ac:dyDescent="0.2">
      <c r="A225" s="79"/>
      <c r="B225" s="80"/>
      <c r="C225" s="41"/>
      <c r="D225" s="30"/>
      <c r="E225" s="92"/>
      <c r="F225" s="82"/>
      <c r="G225" s="171"/>
      <c r="H225" s="25"/>
      <c r="I225" s="23"/>
      <c r="J225" s="24"/>
      <c r="K225" s="25"/>
      <c r="L225" s="25"/>
    </row>
    <row r="226" spans="1:35" s="26" customFormat="1" ht="25.5" x14ac:dyDescent="0.2">
      <c r="A226" s="68">
        <v>6</v>
      </c>
      <c r="B226" s="39" t="s">
        <v>89</v>
      </c>
      <c r="C226" s="32"/>
      <c r="D226" s="59"/>
      <c r="E226" s="65"/>
      <c r="F226" s="220">
        <f t="shared" ref="F226:F229" si="23">ROUND(C226*E226,2)</f>
        <v>0</v>
      </c>
      <c r="G226" s="171"/>
      <c r="H226" s="25"/>
      <c r="I226" s="23"/>
      <c r="J226" s="24"/>
      <c r="K226" s="25"/>
      <c r="L226" s="25"/>
    </row>
    <row r="227" spans="1:35" s="26" customFormat="1" x14ac:dyDescent="0.2">
      <c r="A227" s="192">
        <v>6.1</v>
      </c>
      <c r="B227" s="39" t="s">
        <v>90</v>
      </c>
      <c r="C227" s="32"/>
      <c r="D227" s="59"/>
      <c r="E227" s="65"/>
      <c r="F227" s="220">
        <f t="shared" si="23"/>
        <v>0</v>
      </c>
      <c r="G227" s="171"/>
      <c r="H227" s="25"/>
      <c r="I227" s="23"/>
      <c r="J227" s="24"/>
      <c r="K227" s="25"/>
      <c r="L227" s="25"/>
    </row>
    <row r="228" spans="1:35" s="26" customFormat="1" ht="25.5" x14ac:dyDescent="0.2">
      <c r="A228" s="67" t="s">
        <v>77</v>
      </c>
      <c r="B228" s="190" t="s">
        <v>72</v>
      </c>
      <c r="C228" s="69">
        <v>1</v>
      </c>
      <c r="D228" s="59" t="s">
        <v>12</v>
      </c>
      <c r="E228" s="65">
        <v>752.4</v>
      </c>
      <c r="F228" s="220">
        <f t="shared" si="23"/>
        <v>752.4</v>
      </c>
      <c r="G228" s="171"/>
      <c r="H228" s="25"/>
      <c r="I228" s="23"/>
      <c r="J228" s="24"/>
      <c r="K228" s="25"/>
      <c r="L228" s="25"/>
    </row>
    <row r="229" spans="1:35" s="26" customFormat="1" ht="25.5" x14ac:dyDescent="0.2">
      <c r="A229" s="67" t="s">
        <v>78</v>
      </c>
      <c r="B229" s="190" t="s">
        <v>73</v>
      </c>
      <c r="C229" s="69">
        <v>1</v>
      </c>
      <c r="D229" s="59" t="s">
        <v>12</v>
      </c>
      <c r="E229" s="65">
        <v>1262.31</v>
      </c>
      <c r="F229" s="220">
        <f t="shared" si="23"/>
        <v>1262.31</v>
      </c>
      <c r="G229" s="171"/>
      <c r="H229" s="25"/>
      <c r="I229" s="23"/>
      <c r="J229" s="24"/>
      <c r="K229" s="25"/>
      <c r="L229" s="25"/>
    </row>
    <row r="230" spans="1:35" s="26" customFormat="1" x14ac:dyDescent="0.2">
      <c r="A230" s="79"/>
      <c r="B230" s="80"/>
      <c r="C230" s="41"/>
      <c r="D230" s="30"/>
      <c r="E230" s="92"/>
      <c r="F230" s="82"/>
      <c r="G230" s="171"/>
      <c r="H230" s="25"/>
      <c r="I230" s="23"/>
      <c r="J230" s="24"/>
      <c r="K230" s="25"/>
      <c r="L230" s="25"/>
    </row>
    <row r="231" spans="1:35" s="26" customFormat="1" x14ac:dyDescent="0.2">
      <c r="A231" s="68">
        <v>7</v>
      </c>
      <c r="B231" s="39" t="s">
        <v>35</v>
      </c>
      <c r="C231" s="69"/>
      <c r="D231" s="59"/>
      <c r="E231" s="65"/>
      <c r="F231" s="220">
        <f t="shared" ref="F231:F232" si="24">ROUND(C231*E231,2)</f>
        <v>0</v>
      </c>
      <c r="G231" s="171"/>
      <c r="H231" s="25"/>
      <c r="I231" s="23"/>
      <c r="J231" s="24"/>
      <c r="K231" s="25"/>
      <c r="L231" s="25"/>
    </row>
    <row r="232" spans="1:35" s="26" customFormat="1" ht="51" x14ac:dyDescent="0.2">
      <c r="A232" s="64">
        <v>7.2</v>
      </c>
      <c r="B232" s="193" t="s">
        <v>49</v>
      </c>
      <c r="C232" s="69">
        <v>1</v>
      </c>
      <c r="D232" s="59" t="s">
        <v>12</v>
      </c>
      <c r="E232" s="65">
        <v>679.94</v>
      </c>
      <c r="F232" s="259">
        <f t="shared" si="24"/>
        <v>679.94</v>
      </c>
      <c r="G232" s="171"/>
      <c r="H232" s="25"/>
      <c r="I232" s="23"/>
      <c r="J232" s="24"/>
      <c r="K232" s="25"/>
      <c r="L232" s="25"/>
    </row>
    <row r="233" spans="1:35" s="26" customFormat="1" x14ac:dyDescent="0.2">
      <c r="A233" s="79"/>
      <c r="B233" s="80"/>
      <c r="C233" s="41"/>
      <c r="D233" s="30"/>
      <c r="E233" s="92"/>
      <c r="F233" s="82"/>
      <c r="G233" s="171"/>
      <c r="H233" s="25"/>
      <c r="I233" s="23"/>
      <c r="J233" s="24"/>
      <c r="K233" s="25"/>
      <c r="L233" s="25"/>
    </row>
    <row r="234" spans="1:35" s="26" customFormat="1" x14ac:dyDescent="0.2">
      <c r="A234" s="64">
        <v>7.2</v>
      </c>
      <c r="B234" s="195" t="s">
        <v>57</v>
      </c>
      <c r="C234" s="69">
        <v>2</v>
      </c>
      <c r="D234" s="59" t="s">
        <v>12</v>
      </c>
      <c r="E234" s="65">
        <v>456.56</v>
      </c>
      <c r="F234" s="220">
        <f t="shared" ref="F234" si="25">ROUND(C234*E234,2)</f>
        <v>913.12</v>
      </c>
      <c r="G234" s="171"/>
      <c r="H234" s="25"/>
      <c r="I234" s="23"/>
      <c r="J234" s="24"/>
      <c r="K234" s="25"/>
      <c r="L234" s="25"/>
    </row>
    <row r="235" spans="1:35" s="26" customFormat="1" x14ac:dyDescent="0.2">
      <c r="A235" s="79"/>
      <c r="B235" s="80"/>
      <c r="C235" s="41"/>
      <c r="D235" s="30"/>
      <c r="E235" s="92"/>
      <c r="F235" s="82"/>
      <c r="G235" s="171"/>
      <c r="H235" s="25"/>
      <c r="I235" s="23"/>
      <c r="J235" s="24"/>
      <c r="K235" s="25"/>
      <c r="L235" s="25"/>
    </row>
    <row r="236" spans="1:35" s="7" customFormat="1" x14ac:dyDescent="0.2">
      <c r="A236" s="68">
        <v>8</v>
      </c>
      <c r="B236" s="70" t="s">
        <v>34</v>
      </c>
      <c r="C236" s="31"/>
      <c r="D236" s="30"/>
      <c r="E236" s="71"/>
      <c r="F236" s="220">
        <f t="shared" ref="F236:F242" si="26">ROUND(C236*E236,2)</f>
        <v>0</v>
      </c>
      <c r="G236" s="171"/>
      <c r="J236" s="27"/>
      <c r="K236" s="27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</row>
    <row r="237" spans="1:35" s="7" customFormat="1" x14ac:dyDescent="0.2">
      <c r="A237" s="63">
        <v>8.1</v>
      </c>
      <c r="B237" s="34" t="s">
        <v>41</v>
      </c>
      <c r="C237" s="38">
        <v>794</v>
      </c>
      <c r="D237" s="72" t="s">
        <v>11</v>
      </c>
      <c r="E237" s="38">
        <v>6.28</v>
      </c>
      <c r="F237" s="220">
        <f t="shared" si="26"/>
        <v>4986.32</v>
      </c>
      <c r="G237" s="171"/>
      <c r="J237" s="27"/>
      <c r="K237" s="27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</row>
    <row r="238" spans="1:35" s="7" customFormat="1" x14ac:dyDescent="0.2">
      <c r="A238" s="63"/>
      <c r="B238" s="34"/>
      <c r="C238" s="38"/>
      <c r="D238" s="72"/>
      <c r="E238" s="38"/>
      <c r="F238" s="220"/>
      <c r="G238" s="171"/>
      <c r="I238" s="238"/>
      <c r="J238" s="27"/>
      <c r="K238" s="27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</row>
    <row r="239" spans="1:35" x14ac:dyDescent="0.2">
      <c r="A239" s="67">
        <v>11</v>
      </c>
      <c r="B239" s="161" t="s">
        <v>59</v>
      </c>
      <c r="C239" s="162"/>
      <c r="D239" s="163"/>
      <c r="E239" s="164"/>
      <c r="F239" s="220">
        <f t="shared" si="26"/>
        <v>0</v>
      </c>
      <c r="G239" s="171"/>
    </row>
    <row r="240" spans="1:35" x14ac:dyDescent="0.2">
      <c r="A240" s="64">
        <v>11.2</v>
      </c>
      <c r="B240" s="166" t="s">
        <v>61</v>
      </c>
      <c r="C240" s="164">
        <v>720</v>
      </c>
      <c r="D240" s="167" t="s">
        <v>10</v>
      </c>
      <c r="E240" s="164">
        <v>10.98</v>
      </c>
      <c r="F240" s="220">
        <f t="shared" si="26"/>
        <v>7905.6</v>
      </c>
      <c r="G240" s="171"/>
      <c r="I240" s="263"/>
    </row>
    <row r="241" spans="1:7" ht="25.5" x14ac:dyDescent="0.2">
      <c r="A241" s="64">
        <v>11.3</v>
      </c>
      <c r="B241" s="166" t="s">
        <v>62</v>
      </c>
      <c r="C241" s="162">
        <v>48.6</v>
      </c>
      <c r="D241" s="163" t="s">
        <v>9</v>
      </c>
      <c r="E241" s="162">
        <v>79.349999999999994</v>
      </c>
      <c r="F241" s="259">
        <f t="shared" si="26"/>
        <v>3856.41</v>
      </c>
      <c r="G241" s="171"/>
    </row>
    <row r="242" spans="1:7" x14ac:dyDescent="0.2">
      <c r="A242" s="63"/>
      <c r="B242" s="34"/>
      <c r="C242" s="38"/>
      <c r="D242" s="72"/>
      <c r="E242" s="38"/>
      <c r="F242" s="220">
        <f t="shared" si="26"/>
        <v>0</v>
      </c>
      <c r="G242" s="171"/>
    </row>
    <row r="243" spans="1:7" x14ac:dyDescent="0.2">
      <c r="A243" s="74"/>
      <c r="B243" s="75" t="s">
        <v>44</v>
      </c>
      <c r="C243" s="40"/>
      <c r="D243" s="74"/>
      <c r="E243" s="76"/>
      <c r="F243" s="221">
        <f>SUM(F211:F242)</f>
        <v>175308.85</v>
      </c>
      <c r="G243" s="171"/>
    </row>
    <row r="244" spans="1:7" x14ac:dyDescent="0.2">
      <c r="A244" s="79"/>
      <c r="B244" s="80"/>
      <c r="C244" s="41"/>
      <c r="D244" s="30"/>
      <c r="E244" s="92"/>
      <c r="F244" s="82"/>
      <c r="G244" s="171"/>
    </row>
    <row r="245" spans="1:7" x14ac:dyDescent="0.2">
      <c r="A245" s="74"/>
      <c r="B245" s="75" t="s">
        <v>129</v>
      </c>
      <c r="C245" s="40"/>
      <c r="D245" s="74"/>
      <c r="E245" s="76"/>
      <c r="F245" s="221">
        <f>+F243</f>
        <v>175308.85</v>
      </c>
      <c r="G245" s="171">
        <f t="shared" ref="G212:G247" si="27">+E245*C245</f>
        <v>0</v>
      </c>
    </row>
    <row r="246" spans="1:7" x14ac:dyDescent="0.2">
      <c r="A246" s="79"/>
      <c r="B246" s="80"/>
      <c r="C246" s="41"/>
      <c r="D246" s="30"/>
      <c r="E246" s="92"/>
      <c r="F246" s="82"/>
      <c r="G246" s="171">
        <f t="shared" si="27"/>
        <v>0</v>
      </c>
    </row>
    <row r="247" spans="1:7" x14ac:dyDescent="0.2">
      <c r="A247" s="74"/>
      <c r="B247" s="75" t="s">
        <v>153</v>
      </c>
      <c r="C247" s="40"/>
      <c r="D247" s="74"/>
      <c r="E247" s="76"/>
      <c r="F247" s="221">
        <f>+F245+F208+F145+F114+F127</f>
        <v>1328100.0099999998</v>
      </c>
      <c r="G247" s="171">
        <f t="shared" si="27"/>
        <v>0</v>
      </c>
    </row>
    <row r="248" spans="1:7" x14ac:dyDescent="0.2">
      <c r="A248" s="242"/>
      <c r="B248" s="243"/>
      <c r="C248" s="244"/>
      <c r="D248" s="242"/>
      <c r="E248" s="277"/>
      <c r="F248" s="262"/>
    </row>
    <row r="249" spans="1:7" ht="25.5" x14ac:dyDescent="0.2">
      <c r="A249" s="85"/>
      <c r="B249" s="250" t="s">
        <v>150</v>
      </c>
      <c r="C249" s="86"/>
      <c r="D249" s="87"/>
      <c r="E249" s="90"/>
      <c r="F249" s="89">
        <f>+F247+F85</f>
        <v>8429529.4400000013</v>
      </c>
    </row>
    <row r="250" spans="1:7" x14ac:dyDescent="0.2">
      <c r="A250" s="91"/>
      <c r="B250" s="80"/>
      <c r="C250" s="41"/>
      <c r="D250" s="30"/>
      <c r="E250" s="92"/>
      <c r="F250" s="82"/>
    </row>
    <row r="251" spans="1:7" x14ac:dyDescent="0.25">
      <c r="A251" s="93"/>
      <c r="B251" s="94" t="s">
        <v>16</v>
      </c>
      <c r="C251" s="94"/>
      <c r="D251" s="94"/>
      <c r="E251" s="95"/>
      <c r="F251" s="32"/>
    </row>
    <row r="252" spans="1:7" x14ac:dyDescent="0.2">
      <c r="A252" s="96"/>
      <c r="B252" s="97" t="s">
        <v>18</v>
      </c>
      <c r="C252" s="96">
        <v>0.1</v>
      </c>
      <c r="D252" s="98"/>
      <c r="E252" s="99"/>
      <c r="F252" s="145">
        <f t="shared" ref="F252:F257" si="28">C252*$F$249</f>
        <v>842952.94400000013</v>
      </c>
    </row>
    <row r="253" spans="1:7" x14ac:dyDescent="0.2">
      <c r="A253" s="96"/>
      <c r="B253" s="97" t="s">
        <v>17</v>
      </c>
      <c r="C253" s="96">
        <v>0.03</v>
      </c>
      <c r="D253" s="98"/>
      <c r="E253" s="99"/>
      <c r="F253" s="145">
        <f t="shared" si="28"/>
        <v>252885.88320000004</v>
      </c>
    </row>
    <row r="254" spans="1:7" x14ac:dyDescent="0.2">
      <c r="A254" s="96"/>
      <c r="B254" s="97" t="s">
        <v>30</v>
      </c>
      <c r="C254" s="96">
        <v>0.04</v>
      </c>
      <c r="D254" s="98"/>
      <c r="E254" s="99"/>
      <c r="F254" s="145">
        <f t="shared" si="28"/>
        <v>337181.17760000005</v>
      </c>
    </row>
    <row r="255" spans="1:7" x14ac:dyDescent="0.2">
      <c r="A255" s="96"/>
      <c r="B255" s="97" t="s">
        <v>13</v>
      </c>
      <c r="C255" s="96">
        <v>0.03</v>
      </c>
      <c r="D255" s="98"/>
      <c r="E255" s="99"/>
      <c r="F255" s="145">
        <f t="shared" si="28"/>
        <v>252885.88320000004</v>
      </c>
    </row>
    <row r="256" spans="1:7" x14ac:dyDescent="0.2">
      <c r="A256" s="96"/>
      <c r="B256" s="97" t="s">
        <v>29</v>
      </c>
      <c r="C256" s="96">
        <v>0.05</v>
      </c>
      <c r="D256" s="98"/>
      <c r="E256" s="99"/>
      <c r="F256" s="145">
        <f t="shared" si="28"/>
        <v>421476.47200000007</v>
      </c>
    </row>
    <row r="257" spans="1:8" x14ac:dyDescent="0.2">
      <c r="A257" s="96"/>
      <c r="B257" s="97" t="s">
        <v>19</v>
      </c>
      <c r="C257" s="96">
        <v>0.01</v>
      </c>
      <c r="D257" s="98"/>
      <c r="E257" s="99"/>
      <c r="F257" s="145">
        <f t="shared" si="28"/>
        <v>84295.294400000013</v>
      </c>
    </row>
    <row r="258" spans="1:8" x14ac:dyDescent="0.2">
      <c r="A258" s="96"/>
      <c r="B258" s="97" t="s">
        <v>28</v>
      </c>
      <c r="C258" s="96">
        <v>0.18</v>
      </c>
      <c r="D258" s="98"/>
      <c r="E258" s="98"/>
      <c r="F258" s="145">
        <f>C258*F252</f>
        <v>151731.52992000003</v>
      </c>
    </row>
    <row r="259" spans="1:8" x14ac:dyDescent="0.2">
      <c r="A259" s="101"/>
      <c r="B259" s="105" t="s">
        <v>26</v>
      </c>
      <c r="C259" s="106">
        <v>1E-3</v>
      </c>
      <c r="D259" s="104"/>
      <c r="E259" s="98"/>
      <c r="F259" s="145">
        <f>F249*C259</f>
        <v>8429.5294400000021</v>
      </c>
    </row>
    <row r="260" spans="1:8" x14ac:dyDescent="0.2">
      <c r="A260" s="101"/>
      <c r="B260" s="102" t="s">
        <v>27</v>
      </c>
      <c r="C260" s="103">
        <v>0.1</v>
      </c>
      <c r="D260" s="104"/>
      <c r="E260" s="222">
        <v>7101429.4300000006</v>
      </c>
      <c r="F260" s="145">
        <v>710142.94</v>
      </c>
      <c r="H260" s="263"/>
    </row>
    <row r="261" spans="1:8" x14ac:dyDescent="0.25">
      <c r="B261" s="153" t="s">
        <v>47</v>
      </c>
      <c r="C261" s="154">
        <v>1.4999999999999999E-2</v>
      </c>
      <c r="F261" s="6">
        <f>+F249*C261</f>
        <v>126442.94160000002</v>
      </c>
    </row>
    <row r="262" spans="1:8" ht="25.5" x14ac:dyDescent="0.2">
      <c r="A262" s="101"/>
      <c r="B262" s="151" t="s">
        <v>43</v>
      </c>
      <c r="C262" s="152">
        <v>0.03</v>
      </c>
      <c r="D262" s="104"/>
      <c r="E262" s="98"/>
      <c r="F262" s="145">
        <f>+F249*C262</f>
        <v>252885.88320000004</v>
      </c>
    </row>
    <row r="263" spans="1:8" x14ac:dyDescent="0.2">
      <c r="A263" s="107"/>
      <c r="B263" s="100" t="s">
        <v>20</v>
      </c>
      <c r="C263" s="96">
        <v>0.05</v>
      </c>
      <c r="D263" s="42"/>
      <c r="E263" s="73"/>
      <c r="F263" s="77"/>
    </row>
    <row r="264" spans="1:8" x14ac:dyDescent="0.25">
      <c r="A264" s="108"/>
      <c r="B264" s="109" t="s">
        <v>25</v>
      </c>
      <c r="C264" s="110"/>
      <c r="D264" s="111"/>
      <c r="E264" s="110"/>
      <c r="F264" s="134">
        <f>SUM(F252:F263)</f>
        <v>3441310.4785600007</v>
      </c>
    </row>
    <row r="265" spans="1:8" x14ac:dyDescent="0.25">
      <c r="A265" s="112"/>
      <c r="B265" s="112"/>
      <c r="C265" s="112"/>
      <c r="D265" s="112"/>
      <c r="E265" s="112"/>
      <c r="F265" s="113"/>
    </row>
    <row r="266" spans="1:8" x14ac:dyDescent="0.25">
      <c r="A266" s="114"/>
      <c r="B266" s="115" t="s">
        <v>24</v>
      </c>
      <c r="C266" s="114"/>
      <c r="D266" s="114"/>
      <c r="E266" s="114"/>
      <c r="F266" s="133">
        <f>+F249+F264</f>
        <v>11870839.918560002</v>
      </c>
      <c r="H266" s="263"/>
    </row>
    <row r="267" spans="1:8" x14ac:dyDescent="0.25">
      <c r="A267" s="116"/>
      <c r="B267" s="117"/>
      <c r="C267" s="118"/>
      <c r="D267" s="118"/>
      <c r="E267" s="118"/>
      <c r="F267" s="119"/>
    </row>
    <row r="268" spans="1:8" x14ac:dyDescent="0.2">
      <c r="A268" s="252"/>
      <c r="B268" s="194" t="s">
        <v>151</v>
      </c>
      <c r="C268" s="253"/>
      <c r="D268" s="253"/>
      <c r="E268" s="254"/>
      <c r="F268" s="255"/>
    </row>
    <row r="269" spans="1:8" ht="15" customHeight="1" x14ac:dyDescent="0.25">
      <c r="A269" s="42" t="s">
        <v>152</v>
      </c>
      <c r="B269" s="285" t="s">
        <v>170</v>
      </c>
      <c r="C269" s="285"/>
      <c r="D269" s="285"/>
      <c r="E269" s="285"/>
      <c r="F269" s="285"/>
    </row>
    <row r="270" spans="1:8" ht="13.5" customHeight="1" x14ac:dyDescent="0.25">
      <c r="A270" s="42"/>
      <c r="B270" s="285"/>
      <c r="C270" s="285"/>
      <c r="D270" s="285"/>
      <c r="E270" s="285"/>
      <c r="F270" s="285"/>
    </row>
    <row r="271" spans="1:8" ht="21.75" customHeight="1" x14ac:dyDescent="0.2">
      <c r="A271" s="120"/>
      <c r="B271" s="121"/>
      <c r="C271" s="203"/>
      <c r="D271" s="203"/>
      <c r="E271" s="203"/>
      <c r="F271" s="203"/>
    </row>
    <row r="272" spans="1:8" ht="24.75" customHeight="1" x14ac:dyDescent="0.2">
      <c r="A272" s="251"/>
      <c r="B272" s="251"/>
      <c r="C272" s="283"/>
      <c r="D272" s="283"/>
      <c r="E272" s="283"/>
      <c r="F272" s="283"/>
    </row>
    <row r="273" spans="1:6" x14ac:dyDescent="0.2">
      <c r="A273" s="120" t="s">
        <v>23</v>
      </c>
      <c r="B273" s="121"/>
      <c r="C273" s="286" t="s">
        <v>22</v>
      </c>
      <c r="D273" s="286"/>
      <c r="E273" s="286"/>
      <c r="F273" s="286"/>
    </row>
    <row r="274" spans="1:6" x14ac:dyDescent="0.2">
      <c r="A274" s="120"/>
      <c r="B274" s="121"/>
      <c r="C274" s="256"/>
      <c r="D274" s="256"/>
      <c r="E274" s="256"/>
      <c r="F274" s="256"/>
    </row>
    <row r="275" spans="1:6" x14ac:dyDescent="0.2">
      <c r="A275" s="120"/>
      <c r="B275" s="121"/>
      <c r="C275" s="256"/>
      <c r="D275" s="256"/>
      <c r="E275" s="256"/>
      <c r="F275" s="256"/>
    </row>
    <row r="276" spans="1:6" x14ac:dyDescent="0.2">
      <c r="A276" s="122" t="s">
        <v>154</v>
      </c>
      <c r="B276" s="121"/>
      <c r="C276" s="284" t="s">
        <v>155</v>
      </c>
      <c r="D276" s="284"/>
      <c r="E276" s="284"/>
      <c r="F276" s="284"/>
    </row>
    <row r="277" spans="1:6" x14ac:dyDescent="0.25">
      <c r="A277" s="123" t="s">
        <v>156</v>
      </c>
      <c r="B277" s="123"/>
      <c r="C277" s="123" t="s">
        <v>157</v>
      </c>
      <c r="D277" s="123"/>
      <c r="E277" s="123"/>
      <c r="F277" s="123"/>
    </row>
    <row r="278" spans="1:6" x14ac:dyDescent="0.25">
      <c r="A278" s="124"/>
      <c r="B278" s="123"/>
      <c r="C278" s="123"/>
      <c r="D278" s="125"/>
      <c r="E278" s="123"/>
      <c r="F278" s="123"/>
    </row>
    <row r="279" spans="1:6" x14ac:dyDescent="0.25">
      <c r="A279" s="124"/>
      <c r="B279" s="123"/>
      <c r="C279" s="123"/>
      <c r="D279" s="125"/>
      <c r="E279" s="123"/>
      <c r="F279" s="123"/>
    </row>
    <row r="280" spans="1:6" x14ac:dyDescent="0.25">
      <c r="A280" s="124"/>
      <c r="B280" s="123"/>
      <c r="C280" s="123"/>
      <c r="D280" s="125"/>
      <c r="E280" s="123"/>
      <c r="F280" s="123"/>
    </row>
    <row r="281" spans="1:6" x14ac:dyDescent="0.25">
      <c r="A281" s="124"/>
      <c r="B281" s="123"/>
      <c r="C281" s="123"/>
      <c r="D281" s="125"/>
      <c r="E281" s="123"/>
      <c r="F281" s="123"/>
    </row>
    <row r="282" spans="1:6" x14ac:dyDescent="0.25">
      <c r="A282" s="126"/>
      <c r="B282" s="257"/>
      <c r="C282" s="127"/>
      <c r="D282" s="257"/>
      <c r="E282" s="127"/>
      <c r="F282" s="127"/>
    </row>
    <row r="283" spans="1:6" x14ac:dyDescent="0.25">
      <c r="A283" s="280" t="s">
        <v>21</v>
      </c>
      <c r="B283" s="280"/>
      <c r="C283" s="280"/>
      <c r="D283" s="280"/>
      <c r="E283" s="280"/>
      <c r="F283" s="280"/>
    </row>
    <row r="284" spans="1:6" x14ac:dyDescent="0.25">
      <c r="A284" s="126"/>
      <c r="B284" s="128"/>
      <c r="C284" s="129"/>
      <c r="D284" s="257"/>
      <c r="E284" s="129"/>
      <c r="F284" s="129"/>
    </row>
    <row r="285" spans="1:6" x14ac:dyDescent="0.25">
      <c r="A285" s="126"/>
      <c r="B285" s="128"/>
      <c r="C285" s="129"/>
      <c r="D285" s="257"/>
      <c r="E285" s="129"/>
      <c r="F285" s="129"/>
    </row>
    <row r="286" spans="1:6" x14ac:dyDescent="0.25">
      <c r="A286" s="281" t="s">
        <v>158</v>
      </c>
      <c r="B286" s="281"/>
      <c r="C286" s="281"/>
      <c r="D286" s="281"/>
      <c r="E286" s="281"/>
      <c r="F286" s="281"/>
    </row>
    <row r="287" spans="1:6" x14ac:dyDescent="0.25">
      <c r="A287" s="281" t="s">
        <v>159</v>
      </c>
      <c r="B287" s="281"/>
      <c r="C287" s="281"/>
      <c r="D287" s="281"/>
      <c r="E287" s="281"/>
      <c r="F287" s="281"/>
    </row>
    <row r="288" spans="1:6" x14ac:dyDescent="0.2">
      <c r="A288" s="130"/>
      <c r="B288" s="130"/>
      <c r="C288" s="131"/>
      <c r="D288" s="131"/>
      <c r="E288" s="132"/>
      <c r="F288" s="132"/>
    </row>
    <row r="289" spans="1:6" x14ac:dyDescent="0.2">
      <c r="A289" s="130"/>
      <c r="B289" s="130"/>
      <c r="C289" s="131"/>
      <c r="D289" s="131"/>
      <c r="E289" s="132"/>
      <c r="F289" s="132"/>
    </row>
  </sheetData>
  <mergeCells count="13">
    <mergeCell ref="A1:F1"/>
    <mergeCell ref="A2:F2"/>
    <mergeCell ref="A3:F3"/>
    <mergeCell ref="A4:F4"/>
    <mergeCell ref="A5:F5"/>
    <mergeCell ref="A283:F283"/>
    <mergeCell ref="A286:F286"/>
    <mergeCell ref="A287:F287"/>
    <mergeCell ref="A12:F12"/>
    <mergeCell ref="C272:F272"/>
    <mergeCell ref="C276:F276"/>
    <mergeCell ref="B269:F270"/>
    <mergeCell ref="C273:F273"/>
  </mergeCells>
  <printOptions horizontalCentered="1"/>
  <pageMargins left="0.19685039370078741" right="0.18" top="0.19685039370078741" bottom="0.32" header="0.19685039370078741" footer="0.52"/>
  <pageSetup scale="91" orientation="portrait" r:id="rId1"/>
  <headerFooter alignWithMargins="0">
    <oddFooter>&amp;C&amp;6Página &amp;P de &amp;N</oddFooter>
  </headerFooter>
  <rowBreaks count="6" manualBreakCount="6">
    <brk id="48" max="5" man="1"/>
    <brk id="85" max="5" man="1"/>
    <brk id="127" max="5" man="1"/>
    <brk id="169" max="5" man="1"/>
    <brk id="208" max="5" man="1"/>
    <brk id="24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ACT. NO. 1 DSFO</vt:lpstr>
      <vt:lpstr>'ACT. NO. 1 DSFO'!Área_de_impresión</vt:lpstr>
      <vt:lpstr>'ACT. NO. 1 DSFO'!Títulos_a_imprimir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Fiordaliza Altagracia Guillén Sarante</cp:lastModifiedBy>
  <cp:lastPrinted>2022-07-11T17:13:27Z</cp:lastPrinted>
  <dcterms:created xsi:type="dcterms:W3CDTF">2018-05-23T14:28:08Z</dcterms:created>
  <dcterms:modified xsi:type="dcterms:W3CDTF">2022-10-18T14:35:21Z</dcterms:modified>
</cp:coreProperties>
</file>