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vin.almonte\OneDrive - INAPA\ZONA IV\CONTRATISTAS\INVERSIONES Y CONSTRUCCIONES MONPEGAR, S.R.L. (SEDE CENTRAL)\"/>
    </mc:Choice>
  </mc:AlternateContent>
  <bookViews>
    <workbookView xWindow="0" yWindow="0" windowWidth="28800" windowHeight="13470" tabRatio="777"/>
  </bookViews>
  <sheets>
    <sheet name="Techado aluzinc ago2021" sheetId="66" r:id="rId1"/>
    <sheet name="ANALISIS UNITARIOS" sheetId="6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>[2]CUB02!$U$11:$U$17</definedName>
    <definedName name="\p">[2]CUB02!$U$1:$U$8</definedName>
    <definedName name="\q">[2]CUB02!$W$1:$W$8</definedName>
    <definedName name="\w">[2]CUB02!$W$11:$W$244</definedName>
    <definedName name="\z">[2]CUB02!$S$6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>[2]CUB02!$W$1:$W$8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1" hidden="1">'ANALISIS UNITARIOS'!$A$1:$H$93</definedName>
    <definedName name="_xlnm._FilterDatabase" localSheetId="0" hidden="1">'Techado aluzinc ago2021'!$A$5:$F$46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1AL">[3]MOJornal!$D$41</definedName>
    <definedName name="_OP2AL">[3]MOJornal!$D$51</definedName>
    <definedName name="_OP3AL">[3]MOJornal!$D$61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C2" localSheetId="0">#REF!</definedName>
    <definedName name="_ZC2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[4]PVC!#REF!</definedName>
    <definedName name="a">[4]PVC!#REF!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[5]M.O.!#REF!</definedName>
    <definedName name="AA">[5]M.O.!#REF!</definedName>
    <definedName name="AC38G40">'[6]LISTADO INSUMOS DEL 2000'!$I$29</definedName>
    <definedName name="acarreo" localSheetId="0">'[7]Listado Equipos a utilizar'!#REF!</definedName>
    <definedName name="acarreo">'[7]Listado Equipos a utilizar'!#REF!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[8]INSU!$D$9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g40">[9]MATERIALES!$G$7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UEDUCTO" localSheetId="0">#REF!</definedName>
    <definedName name="ACUEDUCTO">#REF!</definedName>
    <definedName name="ACUEDUCTO_8" localSheetId="0">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'[10]Resumen Precio Equipos'!$C$28</definedName>
    <definedName name="ADMINISTRATIVOS" localSheetId="0">#REF!</definedName>
    <definedName name="ADMINISTRATIVOS">#REF!</definedName>
    <definedName name="agricola" localSheetId="0">'[7]Listado Equipos a utilizar'!#REF!</definedName>
    <definedName name="agricola">'[7]Listado Equipos a utilizar'!#REF!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_Varilla">[8]INSU!$D$17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[11]M.O.!#REF!</definedName>
    <definedName name="analiis">[11]M.O.!#REF!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>[2]CUB02!$S$13:$AN$415</definedName>
    <definedName name="_xlnm.Print_Area" localSheetId="0">'Techado aluzinc ago2021'!$A$1:$F$46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bca" localSheetId="0">#REF!</definedName>
    <definedName name="arenabca">#REF!</definedName>
    <definedName name="arenafina">[9]MATERIALES!$G$11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vada">[9]MATERIALES!$G$13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'[7]Listado Equipos a utilizar'!#REF!</definedName>
    <definedName name="arranque">'[7]Listado Equipos a utilizar'!#REF!</definedName>
    <definedName name="as" localSheetId="0">[12]M.O.!#REF!</definedName>
    <definedName name="as">[12]M.O.!#REF!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Y" localSheetId="0">#REF!</definedName>
    <definedName name="AY">#REF!</definedName>
    <definedName name="AYAL">[3]MOJornal!$D$20</definedName>
    <definedName name="AYCARP" localSheetId="0">[13]INS!#REF!</definedName>
    <definedName name="AYCARP">[13]INS!#REF!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[9]OBRAMANO!$F$67</definedName>
    <definedName name="b" localSheetId="0">[14]ADDENDA!#REF!</definedName>
    <definedName name="b">[14]ADDENDA!#REF!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BBBBBBBBBBBB" localSheetId="0">#REF!</definedName>
    <definedName name="BBBBBBBBBBBBBBBB">#REF!</definedName>
    <definedName name="BENEFICIOS" localSheetId="0">#REF!</definedName>
    <definedName name="BENEFICIOS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4" localSheetId="0">[9]MATERIALES!#REF!</definedName>
    <definedName name="bloques4">[9]MATERIALES!#REF!</definedName>
    <definedName name="bloques6" localSheetId="0">[9]MATERIALES!#REF!</definedName>
    <definedName name="bloques6">[9]MATERIALES!#REF!</definedName>
    <definedName name="bloques8" localSheetId="0">[9]MATERIALES!#REF!</definedName>
    <definedName name="bloques8">[9]MATERIALES!#REF!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[15]INSU!$B$42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[11]M.O.!$C$9</definedName>
    <definedName name="BRIGADATOPOGRAFICA_6" localSheetId="0">#REF!</definedName>
    <definedName name="BRIGADATOPOGRAFICA_6">#REF!</definedName>
    <definedName name="brochas" localSheetId="0">#REF!</definedName>
    <definedName name="brochas">#REF!</definedName>
    <definedName name="BVNBVNBV" localSheetId="0">[16]M.O.!#REF!</definedName>
    <definedName name="BVNBVNBV">[16]M.O.!#REF!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[17]precios!#REF!</definedName>
    <definedName name="caballeteasbecto">[17]precios!#REF!</definedName>
    <definedName name="caballeteasbecto_8" localSheetId="0">#REF!</definedName>
    <definedName name="caballeteasbecto_8">#REF!</definedName>
    <definedName name="caballeteasbeto" localSheetId="0">[17]precios!#REF!</definedName>
    <definedName name="caballeteasbeto">[17]precios!#REF!</definedName>
    <definedName name="caballeteasbeto_8" localSheetId="0">#REF!</definedName>
    <definedName name="caballeteasbeto_8">#REF!</definedName>
    <definedName name="CACERO" localSheetId="0">#REF!</definedName>
    <definedName name="CACERO">#REF!</definedName>
    <definedName name="cadeneros" localSheetId="0">'[10]O.M. y Salarios'!#REF!</definedName>
    <definedName name="cadeneros">'[10]O.M.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'[7]Listado Equipos a utilizar'!#REF!</definedName>
    <definedName name="camioncama">'[7]Listado Equipos a utilizar'!#REF!</definedName>
    <definedName name="camioneta" localSheetId="0">'[7]Listado Equipos a utilizar'!#REF!</definedName>
    <definedName name="camioneta">'[7]Listado Equipos a utilizar'!#REF!</definedName>
    <definedName name="CAMIONVOLTEO">[9]EQUIPOS!$I$19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parodadura" localSheetId="0">#REF!</definedName>
    <definedName name="caparodadura">#REF!</definedName>
    <definedName name="Capatazequipo">[9]OBRAMANO!$F$81</definedName>
    <definedName name="CARACOL" localSheetId="0">[11]M.O.!#REF!</definedName>
    <definedName name="CARACOL">[11]M.O.!#REF!</definedName>
    <definedName name="CARANTEPECHO" localSheetId="0">[11]M.O.!#REF!</definedName>
    <definedName name="CARANTEPECHO">[11]M.O.!#REF!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[11]M.O.!#REF!</definedName>
    <definedName name="CARCOL30">[11]M.O.!#REF!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[11]M.O.!#REF!</definedName>
    <definedName name="CARCOL50">[11]M.O.!#REF!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[11]M.O.!#REF!</definedName>
    <definedName name="CARCOL51">[11]M.O.!#REF!</definedName>
    <definedName name="CARCOLAMARRE" localSheetId="0">[11]M.O.!#REF!</definedName>
    <definedName name="CARCOLAMARRE">[11]M.O.!#REF!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'[7]Listado Equipos a utilizar'!#REF!</definedName>
    <definedName name="cargador">'[7]Listado Equipos a utilizar'!#REF!</definedName>
    <definedName name="CARGADORB">[18]EQUIPOS!$D$13</definedName>
    <definedName name="CARLOSAPLA" localSheetId="0">[11]M.O.!#REF!</definedName>
    <definedName name="CARLOSAPLA">[11]M.O.!#REF!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[11]M.O.!#REF!</definedName>
    <definedName name="CARLOSAVARIASAGUAS">[11]M.O.!#REF!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[11]M.O.!#REF!</definedName>
    <definedName name="CARMURO">[11]M.O.!#REF!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[13]INS!#REF!</definedName>
    <definedName name="CARP1">[13]INS!#REF!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[13]INS!#REF!</definedName>
    <definedName name="CARP2">[13]INS!#REF!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[11]M.O.!#REF!</definedName>
    <definedName name="CARPDINTEL">[11]M.O.!#REF!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[11]M.O.!#REF!</definedName>
    <definedName name="CARPVIGA2040">[11]M.O.!#REF!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[11]M.O.!#REF!</definedName>
    <definedName name="CARPVIGA3050">[11]M.O.!#REF!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[11]M.O.!#REF!</definedName>
    <definedName name="CARPVIGA3060">[11]M.O.!#REF!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[11]M.O.!#REF!</definedName>
    <definedName name="CARPVIGA4080">[11]M.O.!#REF!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[11]M.O.!#REF!</definedName>
    <definedName name="CARRAMPA">[11]M.O.!#REF!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#REF!</definedName>
    <definedName name="CASABE">#REF!</definedName>
    <definedName name="CASABE_8" localSheetId="0">#REF!</definedName>
    <definedName name="CASABE_8">#REF!</definedName>
    <definedName name="CASBESTO" localSheetId="0">[11]M.O.!#REF!</definedName>
    <definedName name="CASBESTO">[11]M.O.!#REF!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T214BFT">[9]EQUIPOS!$I$15</definedName>
    <definedName name="Cat950B">[9]EQUIPOS!$I$14</definedName>
    <definedName name="CBLOCK10" localSheetId="0">[13]INS!#REF!</definedName>
    <definedName name="CBLOCK10">[13]INS!#REF!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[19]M.O.!$C$26</definedName>
    <definedName name="cell">'[20]LISTADO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[9]MATERIALES!#REF!</definedName>
    <definedName name="cementoblanco">[9]MATERIALES!#REF!</definedName>
    <definedName name="cementogris">[9]MATERIALES!$G$17</definedName>
    <definedName name="CEN" localSheetId="0">#REF!</definedName>
    <definedName name="CEN">#REF!</definedName>
    <definedName name="ceramcr33" localSheetId="0">[9]MATERIALES!#REF!</definedName>
    <definedName name="ceramcr33">[9]MATERIALES!#REF!</definedName>
    <definedName name="ceramcriolla" localSheetId="0">[9]MATERIALES!#REF!</definedName>
    <definedName name="ceramcriolla">[9]MATERIALES!#REF!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[9]MATERIALES!#REF!</definedName>
    <definedName name="ceramicaitalia">[9]MATERIALES!#REF!</definedName>
    <definedName name="ceramicaitaliapared" localSheetId="0">[9]MATERIALES!#REF!</definedName>
    <definedName name="ceramicaitaliapared">[9]MATERIALES!#REF!</definedName>
    <definedName name="ceramicaitalipared" localSheetId="0">[9]MATERIALES!#REF!</definedName>
    <definedName name="ceramicaitalipared">[9]MATERIALES!#REF!</definedName>
    <definedName name="CESCHCH">[19]M.O.!$C$126</definedName>
    <definedName name="cfrontal">'[10]Resumen Precio Equipos'!$I$16</definedName>
    <definedName name="CHAZO">[15]INSU!$B$104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[9]OBRAMANO!$F$79</definedName>
    <definedName name="cisterna">'[7]Listado Equipos a utilizar'!$I$11</definedName>
    <definedName name="CLAVO">[19]Ins!$E$811</definedName>
    <definedName name="CLAVO_ACERO">[8]INSU!$D$130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>[8]INSU!$D$131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[21]INS!$D$767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 localSheetId="0">#REF!</definedName>
    <definedName name="colorante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[9]EQUIPOS!$I$28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ATO2" localSheetId="0">#REF!</definedName>
    <definedName name="CONTRATO2">#REF!</definedName>
    <definedName name="COPIA" localSheetId="0">#REF!</definedName>
    <definedName name="COPIA">#REF!</definedName>
    <definedName name="COPIA_8" localSheetId="0">#REF!</definedName>
    <definedName name="COPIA_8">#REF!</definedName>
    <definedName name="cprestamo">[18]EQUIPOS!$D$27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[14]ADDENDA!#REF!</definedName>
    <definedName name="cuadro">[14]ADDENDA!#REF!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[11]M.O.!#REF!</definedName>
    <definedName name="CZINC">[11]M.O.!#REF!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7H">[9]EQUIPOS!$I$9</definedName>
    <definedName name="D8K">[9]EQUIPOS!$I$8</definedName>
    <definedName name="d8r" localSheetId="0">'[7]Listado Equipos a utilizar'!#REF!</definedName>
    <definedName name="d8r">'[7]Listado Equipos a utilizar'!#REF!</definedName>
    <definedName name="D8T">'[10]Resumen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rop" localSheetId="0">[12]M.O.!#REF!</definedName>
    <definedName name="derop">[12]M.O.!#REF!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[8]MO!$B$256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'[7]Listado Equipos a utilizar'!$I$12</definedName>
    <definedName name="donatelo" localSheetId="0">[22]INS!#REF!</definedName>
    <definedName name="donatelo">[22]INS!#REF!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'[10]Resumen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lce" localSheetId="0">#REF!</definedName>
    <definedName name="dulce">#REF!</definedName>
    <definedName name="DYNACA25">[9]EQUIPOS!$I$13</definedName>
    <definedName name="e" localSheetId="0">#REF!</definedName>
    <definedName name="e">#REF!</definedName>
    <definedName name="e214bft" localSheetId="0">'[7]Listado Equipos a utilizar'!#REF!</definedName>
    <definedName name="e214bft">'[7]Listado Equipos a utilizar'!#REF!</definedName>
    <definedName name="e320b" localSheetId="0">'[7]Listado Equipos a utilizar'!#REF!</definedName>
    <definedName name="e320b">'[7]Listado Equipos a utilizar'!#REF!</definedName>
    <definedName name="EEEEEEEEEEEEEEEEEEEE" localSheetId="0">#REF!</definedName>
    <definedName name="EEEEEEEEEEEEEEEEEEE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OF_COLS_1">[8]MO!$B$247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acero" localSheetId="0">'[7]Listado Equipos a utilizar'!#REF!</definedName>
    <definedName name="eqacero">'[7]Listado Equipos a utilizar'!#REF!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'[7]Listado Equipos a utilizar'!#REF!</definedName>
    <definedName name="escobillones">'[7]Listado Equipos a utilizar'!#REF!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320b" localSheetId="0">'[7]Listado Equipos a utilizar'!#REF!</definedName>
    <definedName name="ex320b">'[7]Listado Equipos a utilizar'!#REF!</definedName>
    <definedName name="EXC_NO_CLASIF" localSheetId="0">#REF!</definedName>
    <definedName name="EXC_NO_CLASIF">#REF!</definedName>
    <definedName name="excavadora" localSheetId="0">'[7]Listado Equipos a utilizar'!#REF!</definedName>
    <definedName name="excavadora">'[7]Listado Equipos a utilizar'!#REF!</definedName>
    <definedName name="excavadora235">[9]EQUIPOS!$I$16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l" localSheetId="0">[14]ADDENDA!#REF!</definedName>
    <definedName name="expl">[14]ADDENDA!#REF!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>[2]CUB02!$S$13:$AN$415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F" localSheetId="0" hidden="1">#REF!</definedName>
    <definedName name="FF" hidden="1">#REF!</definedName>
    <definedName name="FFFFFFFFFFFFFFFFFFFF" localSheetId="0">#REF!</definedName>
    <definedName name="FFFFFFFFFFFFFFFFFFFF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[13]INS!$D$561</definedName>
    <definedName name="GASOLINA_6" localSheetId="0">#REF!</definedName>
    <definedName name="GASOLINA_6">#REF!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RADER12G">[9]EQUIPOS!$I$11</definedName>
    <definedName name="graderm" localSheetId="0">'[7]Listado Equipos a utilizar'!#REF!</definedName>
    <definedName name="graderm">'[7]Listado Equipos a utilizar'!#REF!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[5]M.O.!#REF!</definedName>
    <definedName name="H">[5]M.O.!#REF!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'[21]HORM. Y MORTEROS.'!$H$212</definedName>
    <definedName name="Hormigon" localSheetId="0">#REF!</definedName>
    <definedName name="Hormigon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40i" localSheetId="0">[9]MATERIALES!#REF!</definedName>
    <definedName name="Hormigon240i">[9]MATERIALES!#REF!</definedName>
    <definedName name="Hormsimple" localSheetId="0">#REF!</definedName>
    <definedName name="Hormsimple">#REF!</definedName>
    <definedName name="ilma" localSheetId="0">[11]M.O.!#REF!</definedName>
    <definedName name="ilma">[11]M.O.!#REF!</definedName>
    <definedName name="impresion_2" localSheetId="0">[23]Directos!#REF!</definedName>
    <definedName name="impresion_2">[23]Directos!#REF!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[12]M.O.!$C$10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tabo" localSheetId="0">#REF!</definedName>
    <definedName name="itabo">#REF!</definedName>
    <definedName name="J" localSheetId="0">#REF!</definedName>
    <definedName name="J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[11]M.O.!#REF!</definedName>
    <definedName name="k">[11]M.O.!#REF!</definedName>
    <definedName name="kerosene" localSheetId="0">#REF!</definedName>
    <definedName name="kerosene">#REF!</definedName>
    <definedName name="Kilometro">[9]EQUIPOS!$I$25</definedName>
    <definedName name="komatsu" localSheetId="0">'[7]Listado Equipos a utilizar'!#REF!</definedName>
    <definedName name="komatsu">'[7]Listado Equipos a utilizar'!#REF!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[15]INSU!$B$41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hormigon" localSheetId="0">[9]OBRAMANO!#REF!</definedName>
    <definedName name="ligadohormigon">[9]OBRAMANO!#REF!</definedName>
    <definedName name="ligadora" localSheetId="0">'[7]Listado Equipos a utilizar'!#REF!</definedName>
    <definedName name="ligadora">'[7]Listado Equipos a utilizar'!#REF!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ubricantes">[24]Materiales!$K$15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AL">[3]MOJornal!$D$31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>[8]INSU!$D$132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[13]INS!#REF!</definedName>
    <definedName name="MAESTROCARP">[13]INS!#REF!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'[7]Listado Equipos a utilizar'!#REF!</definedName>
    <definedName name="maquito">'[7]Listado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tillo" localSheetId="0">#REF!</definedName>
    <definedName name="martillo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>[8]MO!$B$612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[19]M.O.!$C$203</definedName>
    <definedName name="MOCONTEN553015">[19]M.O.!$C$216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[13]INS!#REF!</definedName>
    <definedName name="MOPISOCERAMICA">[13]INS!#REF!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tierra" localSheetId="0">#REF!</definedName>
    <definedName name="movtierra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[25]Insumos!#REF!</definedName>
    <definedName name="NADA">[25]Insumos!#REF!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NGUNA" localSheetId="0">[25]Insumos!#REF!</definedName>
    <definedName name="NINGUNA">[25]Insumos!#REF!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ssan" localSheetId="0">'[7]Listado Equipos a utilizar'!#REF!</definedName>
    <definedName name="nissan">'[7]Listado Equipos a utilizar'!#REF!</definedName>
    <definedName name="NUEVA" localSheetId="0">#REF!</definedName>
    <definedName name="NUEVA">#REF!</definedName>
    <definedName name="o" localSheetId="0">#REF!</definedName>
    <definedName name="o">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mencofrado" localSheetId="0">'[10]O.M. y Salarios'!#REF!</definedName>
    <definedName name="omencofrado">'[10]O.M. y Salarios'!#REF!</definedName>
    <definedName name="opala">[24]Salarios!$D$16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[9]OBRAMANO!$F$74</definedName>
    <definedName name="operadorpala">[9]OBRAMANO!$F$72</definedName>
    <definedName name="operadorretro">[9]OBRAMANO!$F$77</definedName>
    <definedName name="operadorrodillo">[9]OBRAMANO!$F$75</definedName>
    <definedName name="operadortractor">[9]OBRAMANO!$F$76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[21]SALARIOS!$C$10</definedName>
    <definedName name="otractor">[24]Salarios!$D$14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[26]peso!#REF!</definedName>
    <definedName name="p">[26]peso!#REF!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>[8]MO!$B$11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[15]MO!$B$11</definedName>
    <definedName name="PEONCARP" localSheetId="0">[13]INS!#REF!</definedName>
    <definedName name="PEONCARP">[13]INS!#REF!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[15]INSU!$B$91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HCH23BCO">[19]Ins!$E$627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[21]INS!$D$770</definedName>
    <definedName name="pino1x10bruto">[19]Ins!$E$816</definedName>
    <definedName name="pinobruto">[9]MATERIALES!$G$33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O_GRANITO_FONDO_BCO">[15]INSU!$B$103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[15]INSU!$B$90</definedName>
    <definedName name="PLIGADORA2">[13]INS!$D$563</definedName>
    <definedName name="PLIGADORA2_6" localSheetId="0">#REF!</definedName>
    <definedName name="PLIGADORA2_6">#REF!</definedName>
    <definedName name="PLOMERO" localSheetId="0">[13]INS!#REF!</definedName>
    <definedName name="PLOMERO">[13]INS!#REF!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[13]INS!#REF!</definedName>
    <definedName name="PLOMEROAYUDANTE">[13]INS!#REF!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[13]INS!#REF!</definedName>
    <definedName name="PLOMEROOFICIAL">[13]INS!#REF!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>[8]INSU!$D$133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[17]precios!#REF!</definedName>
    <definedName name="pmadera2162">[17]precios!#REF!</definedName>
    <definedName name="pmadera2162_8" localSheetId="0">#REF!</definedName>
    <definedName name="pmadera2162_8">#REF!</definedName>
    <definedName name="po">[27]PRESUPUESTO!$O$9:$O$236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[28]Precios!$A$4:$F$1576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ESUPUESTRO23" localSheetId="0">#REF!</definedName>
    <definedName name="PRESUPUESTRO23">#REF!</definedName>
    <definedName name="PROMEDIO" localSheetId="0">#REF!</definedName>
    <definedName name="PROMEDIO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ESC">[19]M.O.!$C$970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[13]INS!$D$568</definedName>
    <definedName name="PWINCHE2000K_6" localSheetId="0">#REF!</definedName>
    <definedName name="PWINCHE2000K_6">#REF!</definedName>
    <definedName name="Q">[2]CUB02!$W$1:$W$8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[29]INS!#REF!</definedName>
    <definedName name="QQ">[29]INS!#REF!</definedName>
    <definedName name="QQQ" localSheetId="0">[5]M.O.!#REF!</definedName>
    <definedName name="QQQ">[5]M.O.!#REF!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[27]PRESUPUESTO!$M$10:$AH$731</definedName>
    <definedName name="qwe">[8]INSU!$D$133</definedName>
    <definedName name="qwe_6" localSheetId="0">#REF!</definedName>
    <definedName name="qwe_6">#REF!</definedName>
    <definedName name="rastra" localSheetId="0">'[7]Listado Equipos a utilizar'!#REF!</definedName>
    <definedName name="rastra">'[7]Listado Equipos a utilizar'!#REF!</definedName>
    <definedName name="rastrapuas" localSheetId="0">'[7]Listado Equipos a utilizar'!#REF!</definedName>
    <definedName name="rastrapuas">'[7]Listado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>[30]COF!$G$733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" localSheetId="0">'[7]Listado Equipos a utilizar'!#REF!</definedName>
    <definedName name="rodillo">'[7]Listado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'[7]Listado Equipos a utilizar'!#REF!</definedName>
    <definedName name="rodneu">'[7]Listado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ALARIO" localSheetId="0">#REF!</definedName>
    <definedName name="SALARIO">#REF!</definedName>
    <definedName name="SALIDA">#N/A</definedName>
    <definedName name="SALIDA_6">NA()</definedName>
    <definedName name="SDFSDD" localSheetId="0">#REF!</definedName>
    <definedName name="SDFSDD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[11]M.O.!$C$12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base" localSheetId="0">#REF!</definedName>
    <definedName name="subbase">#REF!</definedName>
    <definedName name="SUMINISTROS" localSheetId="0">#REF!</definedName>
    <definedName name="SUMINISTROS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CAL">[3]MOJornal!$D$63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'Techado aluzinc ago2021'!$1:$5</definedName>
    <definedName name="_xlnm.Print_Titles">#N/A</definedName>
    <definedName name="tiza" localSheetId="0">#REF!</definedName>
    <definedName name="tiza">#REF!</definedName>
    <definedName name="TNC" localSheetId="0">#REF!</definedName>
    <definedName name="TNC">#REF!</definedName>
    <definedName name="TNCAL">[3]MOJornal!$D$73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[18]EQUIPOS!$D$14</definedName>
    <definedName name="tractorm" localSheetId="0">'[7]Listado Equipos a utilizar'!#REF!</definedName>
    <definedName name="tractorm">'[7]Listado Equipos a utilizar'!#REF!</definedName>
    <definedName name="TRANSESC">[19]Ins!$E$660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pasf" localSheetId="0">'[7]Listado Equipos a utilizar'!#REF!</definedName>
    <definedName name="transpasf">'[7]Listado Equipos a utilizar'!#REF!</definedName>
    <definedName name="transporte">'[10]Resumen Precio Equipos'!$C$30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[10]Materiales!#REF!</definedName>
    <definedName name="truct">[10]Materiales!#REF!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olteobote" localSheetId="0">'[7]Listado Equipos a utilizar'!#REF!</definedName>
    <definedName name="volteobote">'[7]Listado Equipos a utilizar'!#REF!</definedName>
    <definedName name="volteobotela" localSheetId="0">'[7]Listado Equipos a utilizar'!#REF!</definedName>
    <definedName name="volteobotela">'[7]Listado Equipos a utilizar'!#REF!</definedName>
    <definedName name="volteobotelargo" localSheetId="0">'[7]Listado Equipos a utilizar'!#REF!</definedName>
    <definedName name="volteobotelargo">'[7]Listado Equipos a utilizar'!#REF!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CSD" localSheetId="0">#REF!</definedName>
    <definedName name="VXCSD">#REF!</definedName>
    <definedName name="w">[31]Mat.!$C$10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[29]INS!$D$561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 fullPrecision="0"/>
  <customWorkbookViews>
    <customWorkbookView name="EL BAQUERO - Personal View" guid="{FC7055F2-165C-4ECF-924D-37F607DAA418}" autoUpdate="1" mergeInterval="5" personalView="1" xWindow="14" yWindow="27" windowWidth="599" windowHeight="28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1" i="67" l="1"/>
  <c r="F61" i="67"/>
  <c r="F12" i="67"/>
  <c r="F18" i="67"/>
  <c r="F24" i="67"/>
  <c r="F30" i="67"/>
  <c r="F67" i="67"/>
  <c r="F73" i="67"/>
  <c r="F80" i="67"/>
  <c r="G78" i="67"/>
  <c r="H91" i="67" l="1"/>
  <c r="G91" i="67"/>
  <c r="H90" i="67"/>
  <c r="G90" i="67"/>
  <c r="H89" i="67"/>
  <c r="G89" i="67"/>
  <c r="D88" i="67"/>
  <c r="H85" i="67"/>
  <c r="F86" i="67" s="1"/>
  <c r="G85" i="67"/>
  <c r="D84" i="67"/>
  <c r="H80" i="67"/>
  <c r="G80" i="67"/>
  <c r="H79" i="67"/>
  <c r="G79" i="67"/>
  <c r="H78" i="67"/>
  <c r="H77" i="67"/>
  <c r="G77" i="67"/>
  <c r="D76" i="67"/>
  <c r="H73" i="67"/>
  <c r="G73" i="67"/>
  <c r="H72" i="67"/>
  <c r="G72" i="67"/>
  <c r="H71" i="67"/>
  <c r="F74" i="67" s="1"/>
  <c r="G71" i="67"/>
  <c r="D70" i="67"/>
  <c r="H67" i="67"/>
  <c r="G67" i="67"/>
  <c r="H66" i="67"/>
  <c r="G66" i="67"/>
  <c r="H65" i="67"/>
  <c r="G65" i="67"/>
  <c r="D64" i="67"/>
  <c r="H61" i="67"/>
  <c r="G61" i="67"/>
  <c r="H60" i="67"/>
  <c r="G60" i="67"/>
  <c r="H59" i="67"/>
  <c r="G59" i="67"/>
  <c r="H58" i="67"/>
  <c r="G58" i="67"/>
  <c r="D57" i="67"/>
  <c r="H54" i="67"/>
  <c r="F55" i="67" s="1"/>
  <c r="F53" i="67" s="1"/>
  <c r="G54" i="67"/>
  <c r="D53" i="67"/>
  <c r="H50" i="67"/>
  <c r="F51" i="67" s="1"/>
  <c r="G50" i="67"/>
  <c r="D49" i="67"/>
  <c r="H46" i="67"/>
  <c r="F47" i="67" s="1"/>
  <c r="G46" i="67"/>
  <c r="D45" i="67"/>
  <c r="H42" i="67"/>
  <c r="F43" i="67" s="1"/>
  <c r="G42" i="67"/>
  <c r="D41" i="67"/>
  <c r="H38" i="67"/>
  <c r="F39" i="67" s="1"/>
  <c r="H39" i="67" s="1"/>
  <c r="H37" i="67" s="1"/>
  <c r="E17" i="66" s="1"/>
  <c r="G38" i="67"/>
  <c r="D37" i="67"/>
  <c r="H34" i="67"/>
  <c r="F35" i="67" s="1"/>
  <c r="G34" i="67"/>
  <c r="D33" i="67"/>
  <c r="H30" i="67"/>
  <c r="G30" i="67"/>
  <c r="H29" i="67"/>
  <c r="G29" i="67"/>
  <c r="H28" i="67"/>
  <c r="G28" i="67"/>
  <c r="D27" i="67"/>
  <c r="H24" i="67"/>
  <c r="G24" i="67"/>
  <c r="H23" i="67"/>
  <c r="G23" i="67"/>
  <c r="H22" i="67"/>
  <c r="G22" i="67"/>
  <c r="D21" i="67"/>
  <c r="H18" i="67"/>
  <c r="G18" i="67"/>
  <c r="H17" i="67"/>
  <c r="G17" i="67"/>
  <c r="H16" i="67"/>
  <c r="G16" i="67"/>
  <c r="D15" i="67"/>
  <c r="H12" i="67"/>
  <c r="G12" i="67"/>
  <c r="H11" i="67"/>
  <c r="G11" i="67"/>
  <c r="H10" i="67"/>
  <c r="G10" i="67"/>
  <c r="H9" i="67"/>
  <c r="G9" i="67"/>
  <c r="H8" i="67"/>
  <c r="G8" i="67"/>
  <c r="H7" i="67"/>
  <c r="G7" i="67"/>
  <c r="H6" i="67"/>
  <c r="G6" i="67"/>
  <c r="H5" i="67"/>
  <c r="G5" i="67"/>
  <c r="D4" i="67"/>
  <c r="F13" i="67" l="1"/>
  <c r="H13" i="67" s="1"/>
  <c r="H4" i="67" s="1"/>
  <c r="E10" i="66" s="1"/>
  <c r="F31" i="67"/>
  <c r="H31" i="67" s="1"/>
  <c r="H27" i="67" s="1"/>
  <c r="E13" i="66" s="1"/>
  <c r="F19" i="67"/>
  <c r="H19" i="67" s="1"/>
  <c r="H15" i="67" s="1"/>
  <c r="E11" i="66" s="1"/>
  <c r="F68" i="67"/>
  <c r="F64" i="67" s="1"/>
  <c r="F81" i="67"/>
  <c r="F76" i="67" s="1"/>
  <c r="F92" i="67"/>
  <c r="H92" i="67" s="1"/>
  <c r="H88" i="67" s="1"/>
  <c r="E43" i="66" s="1"/>
  <c r="F62" i="67"/>
  <c r="F57" i="67" s="1"/>
  <c r="F25" i="67"/>
  <c r="F21" i="67" s="1"/>
  <c r="F41" i="67"/>
  <c r="H43" i="67"/>
  <c r="H41" i="67" s="1"/>
  <c r="E18" i="66" s="1"/>
  <c r="H47" i="67"/>
  <c r="H45" i="67" s="1"/>
  <c r="E19" i="66" s="1"/>
  <c r="F45" i="67"/>
  <c r="F84" i="67"/>
  <c r="H86" i="67"/>
  <c r="H84" i="67" s="1"/>
  <c r="E42" i="66" s="1"/>
  <c r="H35" i="67"/>
  <c r="H33" i="67" s="1"/>
  <c r="E16" i="66" s="1"/>
  <c r="F33" i="67"/>
  <c r="F4" i="67"/>
  <c r="F27" i="67"/>
  <c r="H51" i="67"/>
  <c r="H49" i="67" s="1"/>
  <c r="E20" i="66" s="1"/>
  <c r="F49" i="67"/>
  <c r="F70" i="67"/>
  <c r="H74" i="67"/>
  <c r="H70" i="67" s="1"/>
  <c r="E24" i="66" s="1"/>
  <c r="F37" i="67"/>
  <c r="H55" i="67"/>
  <c r="H53" i="67" s="1"/>
  <c r="E21" i="66" s="1"/>
  <c r="H68" i="67"/>
  <c r="H64" i="67" s="1"/>
  <c r="E23" i="66" s="1"/>
  <c r="H25" i="67" l="1"/>
  <c r="H21" i="67" s="1"/>
  <c r="E12" i="66" s="1"/>
  <c r="H81" i="67"/>
  <c r="H76" i="67" s="1"/>
  <c r="E27" i="66" s="1"/>
  <c r="F15" i="67"/>
  <c r="F88" i="67"/>
  <c r="H62" i="67"/>
  <c r="H57" i="67" s="1"/>
  <c r="E22" i="66" s="1"/>
  <c r="F43" i="66"/>
  <c r="F42" i="66"/>
  <c r="F23" i="66" l="1"/>
  <c r="F27" i="66"/>
  <c r="F24" i="66"/>
  <c r="F22" i="66"/>
  <c r="F21" i="66"/>
  <c r="F20" i="66"/>
  <c r="F19" i="66"/>
  <c r="F18" i="66"/>
  <c r="F17" i="66"/>
  <c r="F16" i="66"/>
  <c r="F13" i="66"/>
  <c r="F12" i="66"/>
  <c r="F11" i="66"/>
  <c r="F10" i="66"/>
  <c r="F29" i="66" l="1"/>
  <c r="F30" i="66" s="1"/>
  <c r="F33" i="66" l="1"/>
  <c r="F34" i="66"/>
  <c r="F41" i="66"/>
  <c r="F39" i="66"/>
  <c r="F38" i="66"/>
  <c r="F37" i="66"/>
  <c r="F36" i="66"/>
  <c r="F40" i="66" s="1"/>
  <c r="F35" i="66"/>
  <c r="F44" i="66" l="1"/>
  <c r="F46" i="66" s="1"/>
</calcChain>
</file>

<file path=xl/comments1.xml><?xml version="1.0" encoding="utf-8"?>
<comments xmlns="http://schemas.openxmlformats.org/spreadsheetml/2006/main">
  <authors>
    <author>JULIO SOLIS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Código del concepto. Ver colores en "Entorno de trabajo: Apariencia"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</rPr>
          <t>Naturaleza o tipo de concepto, ver valores de cada naturaleza en la ayuda del menú contextual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Descripción corta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Rendimiento o cantidad presupuestada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Unidad principal de medida del concepto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Importe del presupuesto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Precio unitario en el presupuesto</t>
        </r>
      </text>
    </comment>
  </commentList>
</comments>
</file>

<file path=xl/sharedStrings.xml><?xml version="1.0" encoding="utf-8"?>
<sst xmlns="http://schemas.openxmlformats.org/spreadsheetml/2006/main" count="316" uniqueCount="152">
  <si>
    <t>P.U. (RD$)</t>
  </si>
  <si>
    <t>TOTAL GASTOS INDIRECTOS</t>
  </si>
  <si>
    <t>A</t>
  </si>
  <si>
    <t>GASTOS INDIRECTOS</t>
  </si>
  <si>
    <t>M</t>
  </si>
  <si>
    <t xml:space="preserve"> </t>
  </si>
  <si>
    <t>PRELIMINARES</t>
  </si>
  <si>
    <t>CODIA</t>
  </si>
  <si>
    <t>Zona:</t>
  </si>
  <si>
    <t>IV</t>
  </si>
  <si>
    <t>SUB-TOTAL GENERAL</t>
  </si>
  <si>
    <t>TOTAL A CONTRATAR RD$</t>
  </si>
  <si>
    <r>
      <t>M</t>
    </r>
    <r>
      <rPr>
        <vertAlign val="superscript"/>
        <sz val="10"/>
        <rFont val="Arial"/>
        <family val="2"/>
      </rPr>
      <t>2</t>
    </r>
  </si>
  <si>
    <r>
      <t>ESTRUCTURA MET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 xml:space="preserve">LICA </t>
    </r>
  </si>
  <si>
    <r>
      <t>DESAG</t>
    </r>
    <r>
      <rPr>
        <b/>
        <sz val="10"/>
        <rFont val="Calibri"/>
        <family val="2"/>
      </rPr>
      <t>Ü</t>
    </r>
    <r>
      <rPr>
        <b/>
        <sz val="10"/>
        <rFont val="Arial"/>
        <family val="2"/>
      </rPr>
      <t>E DE TECHO</t>
    </r>
  </si>
  <si>
    <t>Alquiler de andamiaje, marco,cruceta, plataforma, acopio, base, (incluye ensambrar y desarmar) -2 torres</t>
  </si>
  <si>
    <t>Desmonte de caño y caballete existente</t>
  </si>
  <si>
    <r>
      <t>Desmonte de aluz</t>
    </r>
    <r>
      <rPr>
        <sz val="10"/>
        <rFont val="Calibri"/>
        <family val="2"/>
      </rPr>
      <t>í</t>
    </r>
    <r>
      <rPr>
        <sz val="10"/>
        <rFont val="Arial"/>
        <family val="2"/>
      </rPr>
      <t>nc existente</t>
    </r>
  </si>
  <si>
    <t>Traslado de desmonte techumbre existente en camion con plataforma de 30pie</t>
  </si>
  <si>
    <t>Aluzínc acanalado preparado azul calibre 26+aislante de 3 mm poliester con facing de aluminio (2,888.40 pl)</t>
  </si>
  <si>
    <t>Boquilla de 6" para bajante de desague</t>
  </si>
  <si>
    <t>Mano de obra aluzinc, incluye soldadura</t>
  </si>
  <si>
    <t>Nº</t>
  </si>
  <si>
    <t>DESCRIPCIÓN</t>
  </si>
  <si>
    <t>CANTIDAD</t>
  </si>
  <si>
    <t>UD</t>
  </si>
  <si>
    <t>VALOR (RD$)</t>
  </si>
  <si>
    <t>Ud</t>
  </si>
  <si>
    <t>P</t>
  </si>
  <si>
    <t>Viaje</t>
  </si>
  <si>
    <t>Plancha</t>
  </si>
  <si>
    <t>Día</t>
  </si>
  <si>
    <t>Gastos administrativos</t>
  </si>
  <si>
    <t>Seguros, pólizas y fianzas</t>
  </si>
  <si>
    <r>
      <t>Supervisi</t>
    </r>
    <r>
      <rPr>
        <sz val="10"/>
        <rFont val="Calibri"/>
        <family val="2"/>
      </rPr>
      <t>ó</t>
    </r>
    <r>
      <rPr>
        <sz val="10"/>
        <rFont val="Arial"/>
        <family val="2"/>
      </rPr>
      <t>n de la obra</t>
    </r>
  </si>
  <si>
    <t>Honorarios profesionales</t>
  </si>
  <si>
    <t>Gastos de transporte</t>
  </si>
  <si>
    <t>Ley 6-86</t>
  </si>
  <si>
    <t>ITBIS (Ley 07-2007)</t>
  </si>
  <si>
    <t>Imprevistos</t>
  </si>
  <si>
    <t xml:space="preserve">TECHUMBRE EN ALUZINC CALIBRE 26, ACANALADO </t>
  </si>
  <si>
    <t>Caballete desarrollo=24", preparado azul calibre 26, longitud (100 pies)</t>
  </si>
  <si>
    <t xml:space="preserve">Canaleta de aluzinc calibre 26, desarrollo=36", azul , para recoger el agua (254.00 pl) </t>
  </si>
  <si>
    <t xml:space="preserve">Suministro y colocacion soporte para caños (palometas) </t>
  </si>
  <si>
    <t xml:space="preserve">Tornillo 12-14x1" punta Nº2, autobarrenable </t>
  </si>
  <si>
    <t>Mano de obra caños, incluye soldadura</t>
  </si>
  <si>
    <t>Mano de obra caballete, incluye soldadura</t>
  </si>
  <si>
    <r>
      <t>Suministro y colocaci</t>
    </r>
    <r>
      <rPr>
        <sz val="10"/>
        <rFont val="Calibri"/>
        <family val="2"/>
      </rPr>
      <t>ó</t>
    </r>
    <r>
      <rPr>
        <sz val="10"/>
        <rFont val="Arial"/>
        <family val="2"/>
      </rPr>
      <t>n de tuber</t>
    </r>
    <r>
      <rPr>
        <sz val="10"/>
        <rFont val="Calibri"/>
        <family val="2"/>
      </rPr>
      <t>í</t>
    </r>
    <r>
      <rPr>
        <sz val="10"/>
        <rFont val="Arial"/>
        <family val="2"/>
      </rPr>
      <t>aø6 PVC SDR-26 con junta de goma</t>
    </r>
  </si>
  <si>
    <t>Completivo de transporte (aluzinc y andamios )</t>
  </si>
  <si>
    <r>
      <t>Subida y bajada (del aluz</t>
    </r>
    <r>
      <rPr>
        <sz val="10"/>
        <rFont val="Calibri"/>
        <family val="2"/>
      </rPr>
      <t>í</t>
    </r>
    <r>
      <rPr>
        <sz val="10"/>
        <rFont val="Arial"/>
        <family val="2"/>
      </rPr>
      <t>nc) con gr</t>
    </r>
    <r>
      <rPr>
        <sz val="10"/>
        <rFont val="Calibri"/>
        <family val="2"/>
      </rPr>
      <t>ú</t>
    </r>
    <r>
      <rPr>
        <sz val="10"/>
        <rFont val="Arial"/>
        <family val="2"/>
      </rPr>
      <t>a con canasto (incluye combustible y operador)</t>
    </r>
  </si>
  <si>
    <r>
      <t>Obra: RECONSTRUCCI</t>
    </r>
    <r>
      <rPr>
        <sz val="10"/>
        <rFont val="Calibri"/>
        <family val="2"/>
      </rPr>
      <t>Ó</t>
    </r>
    <r>
      <rPr>
        <sz val="10"/>
        <rFont val="Arial"/>
        <family val="2"/>
      </rPr>
      <t>N TECHUMBRE EN ALUZINC ACANALADO CALIBRE 26 TERCER NIVEL INAPA SEDE CENTRAL</t>
    </r>
  </si>
  <si>
    <t>Ubicación : PROVINCIA SANTO DOMINGO</t>
  </si>
  <si>
    <t>ANALISIS UNITARIOS</t>
  </si>
  <si>
    <t>No.</t>
  </si>
  <si>
    <t>NatC</t>
  </si>
  <si>
    <t>Descripción</t>
  </si>
  <si>
    <t>Cant.</t>
  </si>
  <si>
    <t>Ud.</t>
  </si>
  <si>
    <t>P.U. + ITBIS</t>
  </si>
  <si>
    <t>ITBIS</t>
  </si>
  <si>
    <t>Valor</t>
  </si>
  <si>
    <t>1.1</t>
  </si>
  <si>
    <t>Partida</t>
  </si>
  <si>
    <t>M130101</t>
  </si>
  <si>
    <t>Material</t>
  </si>
  <si>
    <t>Marcos 5 pies de alto x 5 pies de ancho</t>
  </si>
  <si>
    <t>ud</t>
  </si>
  <si>
    <t>M130103</t>
  </si>
  <si>
    <t>Crucetas de 2.00m</t>
  </si>
  <si>
    <t>M130104</t>
  </si>
  <si>
    <t>Acoples y springs</t>
  </si>
  <si>
    <t>M130105</t>
  </si>
  <si>
    <t>Plataformas de 2.00m</t>
  </si>
  <si>
    <t>M130106</t>
  </si>
  <si>
    <t>Bases niveladoras</t>
  </si>
  <si>
    <t>E030101</t>
  </si>
  <si>
    <t>Maquinaria</t>
  </si>
  <si>
    <t>Transporte materiales Daihatsu cama corta Sto Dgo</t>
  </si>
  <si>
    <t>H060201</t>
  </si>
  <si>
    <t>Mano de obra</t>
  </si>
  <si>
    <t>Instalación y desmonte de andamios</t>
  </si>
  <si>
    <t>m²</t>
  </si>
  <si>
    <t>H%01FH</t>
  </si>
  <si>
    <t>Otros</t>
  </si>
  <si>
    <t>Factor herramienta y seguridad de mano de obra</t>
  </si>
  <si>
    <t>%</t>
  </si>
  <si>
    <t>Total 1.1</t>
  </si>
  <si>
    <t>1.2</t>
  </si>
  <si>
    <t>H010102</t>
  </si>
  <si>
    <t>Trabajador de 1ra Categoría (T1)</t>
  </si>
  <si>
    <t>dia</t>
  </si>
  <si>
    <t>H010107</t>
  </si>
  <si>
    <t>Peón o Trabajador No Calificado (PE)</t>
  </si>
  <si>
    <t>Total 1.2</t>
  </si>
  <si>
    <t>1.3</t>
  </si>
  <si>
    <t>Desmonte de aluzínc existente</t>
  </si>
  <si>
    <t>M2</t>
  </si>
  <si>
    <t>Total 1.3</t>
  </si>
  <si>
    <t>1.4</t>
  </si>
  <si>
    <t>M380478</t>
  </si>
  <si>
    <t>Camion Plataforma de 30 Pie</t>
  </si>
  <si>
    <t>viaje</t>
  </si>
  <si>
    <t>Total 1.4</t>
  </si>
  <si>
    <t>2.1</t>
  </si>
  <si>
    <t>M080778</t>
  </si>
  <si>
    <t>Aluzínc acanalado preparado azul calibre 26+aislante de 3 mm poliester, Incluye Transporte</t>
  </si>
  <si>
    <t>pie</t>
  </si>
  <si>
    <t>Total 2.1</t>
  </si>
  <si>
    <t>2.2</t>
  </si>
  <si>
    <t>M080548</t>
  </si>
  <si>
    <t>Caballete de zinc Calibre 26 - 6 pies, Incluye Transporte</t>
  </si>
  <si>
    <t>Total 2.2</t>
  </si>
  <si>
    <t>2.3</t>
  </si>
  <si>
    <t>Canaleta de aluzinc calibre 26, desarrollo=36", azul , para recoger el agua (254.00 pl)</t>
  </si>
  <si>
    <t>M080517</t>
  </si>
  <si>
    <t>Canaleta de aluzinc calibre 26, desarrollo=36"</t>
  </si>
  <si>
    <t>Total 2.3</t>
  </si>
  <si>
    <t>2.4</t>
  </si>
  <si>
    <t>Suministro y colocacion soporte para caños (palometas)</t>
  </si>
  <si>
    <t>SPC001</t>
  </si>
  <si>
    <t>Total 2.4</t>
  </si>
  <si>
    <t>2.5</t>
  </si>
  <si>
    <t>M080544</t>
  </si>
  <si>
    <t>Suministro Boquilla PVC de 6" para bajante de desague</t>
  </si>
  <si>
    <t>Total 2.5</t>
  </si>
  <si>
    <t>2.6</t>
  </si>
  <si>
    <t>Tornillo 12-14x1" punta Nº2, autobarrenable</t>
  </si>
  <si>
    <t>M080589</t>
  </si>
  <si>
    <t>Total 2.6</t>
  </si>
  <si>
    <t>2.7</t>
  </si>
  <si>
    <t>M081103</t>
  </si>
  <si>
    <t>Soldadura Universal 6013 3/32"</t>
  </si>
  <si>
    <t>lb</t>
  </si>
  <si>
    <t>Total 2.7</t>
  </si>
  <si>
    <t>2.8</t>
  </si>
  <si>
    <t>Total 2.8</t>
  </si>
  <si>
    <t>2.9</t>
  </si>
  <si>
    <t>Total 2.9</t>
  </si>
  <si>
    <t>3.1</t>
  </si>
  <si>
    <t>Suministro y colocación de tuberíaø6 PVC SDR-26 con junta de goma</t>
  </si>
  <si>
    <t>M240608</t>
  </si>
  <si>
    <t>Tubo 6"x19' PVC SDR-26 con Junta de Goma</t>
  </si>
  <si>
    <t>Total 3.1</t>
  </si>
  <si>
    <t>4</t>
  </si>
  <si>
    <t>CTA001</t>
  </si>
  <si>
    <t>Total 4</t>
  </si>
  <si>
    <t>5</t>
  </si>
  <si>
    <t>Subida y bajada (del aluzínc) con grúa con canasto (incluye combustible y operador)</t>
  </si>
  <si>
    <t>GC001</t>
  </si>
  <si>
    <t>Alquiler de Grua con Canasto, Incluye Operador y Combustible</t>
  </si>
  <si>
    <t>Total 5</t>
  </si>
  <si>
    <t>REAJUSTADO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</si>
</sst>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&quot;$&quot;#,##0.00"/>
    <numFmt numFmtId="165" formatCode="_-* #,##0_-;\-* #,##0_-;_-* &quot;-&quot;_-;_-@_-"/>
    <numFmt numFmtId="166" formatCode="_-* #,##0.00_-;\-* #,##0.00_-;_-* &quot;-&quot;??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#,##0.00;[Red]#,##0.00"/>
    <numFmt numFmtId="171" formatCode="0.0"/>
    <numFmt numFmtId="172" formatCode="0.000"/>
    <numFmt numFmtId="173" formatCode="0.0000"/>
    <numFmt numFmtId="174" formatCode="#,##0.0"/>
    <numFmt numFmtId="175" formatCode="_([$€]* #,##0.00_);_([$€]* \(#,##0.00\);_([$€]* &quot;-&quot;??_);_(@_)"/>
    <numFmt numFmtId="176" formatCode="0.00000"/>
    <numFmt numFmtId="177" formatCode="#,##0.00_ ;\-#,##0.00\ "/>
    <numFmt numFmtId="178" formatCode="General_)"/>
    <numFmt numFmtId="179" formatCode="0.0%"/>
    <numFmt numFmtId="180" formatCode="#.0"/>
    <numFmt numFmtId="181" formatCode="_-&quot;RD$&quot;* #,##0.00_-;\-&quot;RD$&quot;* #,##0.00_-;_-&quot;RD$&quot;* &quot;-&quot;??_-;_-@_-"/>
    <numFmt numFmtId="182" formatCode="&quot;$&quot;#,##0.00"/>
    <numFmt numFmtId="183" formatCode="[$€]#,##0.00;[Red]\-[$€]#,##0.00"/>
    <numFmt numFmtId="184" formatCode="#."/>
    <numFmt numFmtId="185" formatCode="_-* #,##0.00\ &quot;Pts&quot;_-;\-* #,##0.00\ &quot;Pts&quot;_-;_-* &quot;-&quot;??\ &quot;Pts&quot;_-;_-@_-"/>
    <numFmt numFmtId="186" formatCode="_-* #,##0.0000_-;\-* #,##0.0000_-;_-* &quot;-&quot;??_-;_-@_-"/>
    <numFmt numFmtId="187" formatCode="0.000%"/>
    <numFmt numFmtId="188" formatCode="_ * #,##0.00_ ;_ * \-#,##0.00_ ;_ * &quot;-&quot;??_ ;_ @_ "/>
    <numFmt numFmtId="189" formatCode="0.00_)"/>
    <numFmt numFmtId="190" formatCode="#,##0.0_);\(#,##0.0\)"/>
    <numFmt numFmtId="191" formatCode="_-[$€-2]* #,##0.00_-;\-[$€-2]* #,##0.00_-;_-[$€-2]* &quot;-&quot;??_-"/>
    <numFmt numFmtId="192" formatCode="_-[$€]* #,##0.00_-;\-[$€]* #,##0.00_-;_-[$€]* &quot;-&quot;??_-;_-@_-"/>
    <numFmt numFmtId="193" formatCode="0.00;[Red]0.00"/>
    <numFmt numFmtId="194" formatCode="&quot;Sí&quot;;&quot;Sí&quot;;&quot;No&quot;"/>
    <numFmt numFmtId="195" formatCode="#,##0.00\ &quot;€&quot;;[Red]\-#,##0.00\ &quot;€&quot;"/>
    <numFmt numFmtId="196" formatCode="#.00"/>
    <numFmt numFmtId="197" formatCode="_-* #,##0.00\ _R_D_$_-;\-* #,##0.00\ _R_D_$_-;_-* &quot;-&quot;??\ _R_D_$_-;_-@_-"/>
    <numFmt numFmtId="198" formatCode="[$$-409]#,##0.00"/>
    <numFmt numFmtId="199" formatCode="#,##0.000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2"/>
      <name val="Courier"/>
      <family val="3"/>
    </font>
    <font>
      <sz val="10"/>
      <name val="Times New Roman"/>
      <family val="1"/>
    </font>
    <font>
      <sz val="11"/>
      <color indexed="16"/>
      <name val="Calibri"/>
      <family val="2"/>
    </font>
    <font>
      <b/>
      <sz val="11"/>
      <color indexed="10"/>
      <name val="Calibri"/>
      <family val="2"/>
    </font>
    <font>
      <b/>
      <sz val="11"/>
      <color indexed="19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63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b/>
      <sz val="18"/>
      <color indexed="62"/>
      <name val="Cambri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Tms Rmn"/>
    </font>
    <font>
      <sz val="11"/>
      <color indexed="8"/>
      <name val="Calibri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Tahoma"/>
      <family val="2"/>
    </font>
    <font>
      <b/>
      <sz val="10"/>
      <color rgb="FF202124"/>
      <name val="Arial"/>
      <family val="2"/>
    </font>
    <font>
      <sz val="10"/>
      <name val="Calibri"/>
      <family val="2"/>
    </font>
    <font>
      <strike/>
      <sz val="10"/>
      <name val="Arial"/>
      <family val="2"/>
    </font>
    <font>
      <vertAlign val="superscript"/>
      <sz val="10"/>
      <name val="Arial"/>
      <family val="2"/>
    </font>
    <font>
      <b/>
      <sz val="10"/>
      <name val="Calibri"/>
      <family val="2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9"/>
      <name val="Arial"/>
      <family val="2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62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10"/>
      </patternFill>
    </fill>
    <fill>
      <patternFill patternType="solid">
        <fgColor indexed="51"/>
        <bgColor indexed="51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2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59">
    <xf numFmtId="0" fontId="0" fillId="0" borderId="0"/>
    <xf numFmtId="0" fontId="9" fillId="2" borderId="0" applyNumberFormat="0" applyBorder="0" applyAlignment="0" applyProtection="0"/>
    <xf numFmtId="0" fontId="4" fillId="2" borderId="0" applyNumberFormat="0" applyBorder="0" applyAlignment="0" applyProtection="0"/>
    <xf numFmtId="0" fontId="9" fillId="3" borderId="0" applyNumberFormat="0" applyBorder="0" applyAlignment="0" applyProtection="0"/>
    <xf numFmtId="0" fontId="4" fillId="3" borderId="0" applyNumberFormat="0" applyBorder="0" applyAlignment="0" applyProtection="0"/>
    <xf numFmtId="0" fontId="9" fillId="4" borderId="0" applyNumberFormat="0" applyBorder="0" applyAlignment="0" applyProtection="0"/>
    <xf numFmtId="0" fontId="4" fillId="4" borderId="0" applyNumberFormat="0" applyBorder="0" applyAlignment="0" applyProtection="0"/>
    <xf numFmtId="0" fontId="9" fillId="5" borderId="0" applyNumberFormat="0" applyBorder="0" applyAlignment="0" applyProtection="0"/>
    <xf numFmtId="0" fontId="4" fillId="5" borderId="0" applyNumberFormat="0" applyBorder="0" applyAlignment="0" applyProtection="0"/>
    <xf numFmtId="0" fontId="9" fillId="6" borderId="0" applyNumberFormat="0" applyBorder="0" applyAlignment="0" applyProtection="0"/>
    <xf numFmtId="0" fontId="4" fillId="6" borderId="0" applyNumberFormat="0" applyBorder="0" applyAlignment="0" applyProtection="0"/>
    <xf numFmtId="0" fontId="9" fillId="7" borderId="0" applyNumberFormat="0" applyBorder="0" applyAlignment="0" applyProtection="0"/>
    <xf numFmtId="0" fontId="4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4" fillId="8" borderId="0" applyNumberFormat="0" applyBorder="0" applyAlignment="0" applyProtection="0"/>
    <xf numFmtId="0" fontId="9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4" fillId="9" borderId="0" applyNumberFormat="0" applyBorder="0" applyAlignment="0" applyProtection="0"/>
    <xf numFmtId="0" fontId="9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4" fillId="10" borderId="0" applyNumberFormat="0" applyBorder="0" applyAlignment="0" applyProtection="0"/>
    <xf numFmtId="0" fontId="9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4" fillId="7" borderId="0" applyNumberFormat="0" applyBorder="0" applyAlignment="0" applyProtection="0"/>
    <xf numFmtId="0" fontId="9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9" fillId="6" borderId="0" applyNumberFormat="0" applyBorder="0" applyAlignment="0" applyProtection="0"/>
    <xf numFmtId="0" fontId="4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4" fillId="10" borderId="0" applyNumberFormat="0" applyBorder="0" applyAlignment="0" applyProtection="0"/>
    <xf numFmtId="0" fontId="9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9" fillId="2" borderId="0" applyNumberFormat="0" applyBorder="0" applyAlignment="0" applyProtection="0"/>
    <xf numFmtId="0" fontId="4" fillId="2" borderId="0" applyNumberFormat="0" applyBorder="0" applyAlignment="0" applyProtection="0"/>
    <xf numFmtId="0" fontId="9" fillId="2" borderId="0" applyNumberFormat="0" applyBorder="0" applyAlignment="0" applyProtection="0"/>
    <xf numFmtId="0" fontId="4" fillId="2" borderId="0" applyNumberFormat="0" applyBorder="0" applyAlignment="0" applyProtection="0"/>
    <xf numFmtId="0" fontId="9" fillId="8" borderId="0" applyNumberFormat="0" applyBorder="0" applyAlignment="0" applyProtection="0"/>
    <xf numFmtId="0" fontId="4" fillId="8" borderId="0" applyNumberFormat="0" applyBorder="0" applyAlignment="0" applyProtection="0"/>
    <xf numFmtId="0" fontId="9" fillId="3" borderId="0" applyNumberFormat="0" applyBorder="0" applyAlignment="0" applyProtection="0"/>
    <xf numFmtId="0" fontId="4" fillId="3" borderId="0" applyNumberFormat="0" applyBorder="0" applyAlignment="0" applyProtection="0"/>
    <xf numFmtId="0" fontId="9" fillId="3" borderId="0" applyNumberFormat="0" applyBorder="0" applyAlignment="0" applyProtection="0"/>
    <xf numFmtId="0" fontId="4" fillId="3" borderId="0" applyNumberFormat="0" applyBorder="0" applyAlignment="0" applyProtection="0"/>
    <xf numFmtId="0" fontId="9" fillId="9" borderId="0" applyNumberFormat="0" applyBorder="0" applyAlignment="0" applyProtection="0"/>
    <xf numFmtId="0" fontId="4" fillId="9" borderId="0" applyNumberFormat="0" applyBorder="0" applyAlignment="0" applyProtection="0"/>
    <xf numFmtId="0" fontId="9" fillId="4" borderId="0" applyNumberFormat="0" applyBorder="0" applyAlignment="0" applyProtection="0"/>
    <xf numFmtId="0" fontId="4" fillId="4" borderId="0" applyNumberFormat="0" applyBorder="0" applyAlignment="0" applyProtection="0"/>
    <xf numFmtId="0" fontId="9" fillId="4" borderId="0" applyNumberFormat="0" applyBorder="0" applyAlignment="0" applyProtection="0"/>
    <xf numFmtId="0" fontId="4" fillId="4" borderId="0" applyNumberFormat="0" applyBorder="0" applyAlignment="0" applyProtection="0"/>
    <xf numFmtId="0" fontId="9" fillId="10" borderId="0" applyNumberFormat="0" applyBorder="0" applyAlignment="0" applyProtection="0"/>
    <xf numFmtId="0" fontId="4" fillId="10" borderId="0" applyNumberFormat="0" applyBorder="0" applyAlignment="0" applyProtection="0"/>
    <xf numFmtId="0" fontId="9" fillId="5" borderId="0" applyNumberFormat="0" applyBorder="0" applyAlignment="0" applyProtection="0"/>
    <xf numFmtId="0" fontId="4" fillId="5" borderId="0" applyNumberFormat="0" applyBorder="0" applyAlignment="0" applyProtection="0"/>
    <xf numFmtId="0" fontId="9" fillId="5" borderId="0" applyNumberFormat="0" applyBorder="0" applyAlignment="0" applyProtection="0"/>
    <xf numFmtId="0" fontId="4" fillId="5" borderId="0" applyNumberFormat="0" applyBorder="0" applyAlignment="0" applyProtection="0"/>
    <xf numFmtId="0" fontId="9" fillId="7" borderId="0" applyNumberFormat="0" applyBorder="0" applyAlignment="0" applyProtection="0"/>
    <xf numFmtId="0" fontId="4" fillId="7" borderId="0" applyNumberFormat="0" applyBorder="0" applyAlignment="0" applyProtection="0"/>
    <xf numFmtId="0" fontId="9" fillId="6" borderId="0" applyNumberFormat="0" applyBorder="0" applyAlignment="0" applyProtection="0"/>
    <xf numFmtId="0" fontId="4" fillId="6" borderId="0" applyNumberFormat="0" applyBorder="0" applyAlignment="0" applyProtection="0"/>
    <xf numFmtId="0" fontId="9" fillId="6" borderId="0" applyNumberFormat="0" applyBorder="0" applyAlignment="0" applyProtection="0"/>
    <xf numFmtId="0" fontId="4" fillId="6" borderId="0" applyNumberFormat="0" applyBorder="0" applyAlignment="0" applyProtection="0"/>
    <xf numFmtId="0" fontId="9" fillId="7" borderId="0" applyNumberFormat="0" applyBorder="0" applyAlignment="0" applyProtection="0"/>
    <xf numFmtId="0" fontId="4" fillId="7" borderId="0" applyNumberFormat="0" applyBorder="0" applyAlignment="0" applyProtection="0"/>
    <xf numFmtId="0" fontId="9" fillId="7" borderId="0" applyNumberFormat="0" applyBorder="0" applyAlignment="0" applyProtection="0"/>
    <xf numFmtId="0" fontId="4" fillId="7" borderId="0" applyNumberFormat="0" applyBorder="0" applyAlignment="0" applyProtection="0"/>
    <xf numFmtId="0" fontId="9" fillId="10" borderId="0" applyNumberFormat="0" applyBorder="0" applyAlignment="0" applyProtection="0"/>
    <xf numFmtId="0" fontId="4" fillId="10" borderId="0" applyNumberFormat="0" applyBorder="0" applyAlignment="0" applyProtection="0"/>
    <xf numFmtId="0" fontId="9" fillId="8" borderId="0" applyNumberFormat="0" applyBorder="0" applyAlignment="0" applyProtection="0"/>
    <xf numFmtId="0" fontId="4" fillId="8" borderId="0" applyNumberFormat="0" applyBorder="0" applyAlignment="0" applyProtection="0"/>
    <xf numFmtId="0" fontId="9" fillId="9" borderId="0" applyNumberFormat="0" applyBorder="0" applyAlignment="0" applyProtection="0"/>
    <xf numFmtId="0" fontId="4" fillId="9" borderId="0" applyNumberFormat="0" applyBorder="0" applyAlignment="0" applyProtection="0"/>
    <xf numFmtId="0" fontId="9" fillId="11" borderId="0" applyNumberFormat="0" applyBorder="0" applyAlignment="0" applyProtection="0"/>
    <xf numFmtId="0" fontId="4" fillId="11" borderId="0" applyNumberFormat="0" applyBorder="0" applyAlignment="0" applyProtection="0"/>
    <xf numFmtId="0" fontId="9" fillId="5" borderId="0" applyNumberFormat="0" applyBorder="0" applyAlignment="0" applyProtection="0"/>
    <xf numFmtId="0" fontId="4" fillId="5" borderId="0" applyNumberFormat="0" applyBorder="0" applyAlignment="0" applyProtection="0"/>
    <xf numFmtId="0" fontId="9" fillId="8" borderId="0" applyNumberFormat="0" applyBorder="0" applyAlignment="0" applyProtection="0"/>
    <xf numFmtId="0" fontId="4" fillId="8" borderId="0" applyNumberFormat="0" applyBorder="0" applyAlignment="0" applyProtection="0"/>
    <xf numFmtId="0" fontId="9" fillId="12" borderId="0" applyNumberFormat="0" applyBorder="0" applyAlignment="0" applyProtection="0"/>
    <xf numFmtId="0" fontId="4" fillId="12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4" fillId="6" borderId="0" applyNumberFormat="0" applyBorder="0" applyAlignment="0" applyProtection="0"/>
    <xf numFmtId="0" fontId="9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9" fillId="9" borderId="0" applyNumberFormat="0" applyBorder="0" applyAlignment="0" applyProtection="0"/>
    <xf numFmtId="0" fontId="4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4" fillId="13" borderId="0" applyNumberFormat="0" applyBorder="0" applyAlignment="0" applyProtection="0"/>
    <xf numFmtId="0" fontId="9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4" fillId="3" borderId="0" applyNumberFormat="0" applyBorder="0" applyAlignment="0" applyProtection="0"/>
    <xf numFmtId="0" fontId="9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4" fillId="6" borderId="0" applyNumberFormat="0" applyBorder="0" applyAlignment="0" applyProtection="0"/>
    <xf numFmtId="0" fontId="9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4" fillId="10" borderId="0" applyNumberFormat="0" applyBorder="0" applyAlignment="0" applyProtection="0"/>
    <xf numFmtId="0" fontId="9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9" fillId="8" borderId="0" applyNumberFormat="0" applyBorder="0" applyAlignment="0" applyProtection="0"/>
    <xf numFmtId="0" fontId="4" fillId="8" borderId="0" applyNumberFormat="0" applyBorder="0" applyAlignment="0" applyProtection="0"/>
    <xf numFmtId="0" fontId="9" fillId="8" borderId="0" applyNumberFormat="0" applyBorder="0" applyAlignment="0" applyProtection="0"/>
    <xf numFmtId="0" fontId="4" fillId="8" borderId="0" applyNumberFormat="0" applyBorder="0" applyAlignment="0" applyProtection="0"/>
    <xf numFmtId="0" fontId="9" fillId="6" borderId="0" applyNumberFormat="0" applyBorder="0" applyAlignment="0" applyProtection="0"/>
    <xf numFmtId="0" fontId="4" fillId="6" borderId="0" applyNumberFormat="0" applyBorder="0" applyAlignment="0" applyProtection="0"/>
    <xf numFmtId="0" fontId="9" fillId="9" borderId="0" applyNumberFormat="0" applyBorder="0" applyAlignment="0" applyProtection="0"/>
    <xf numFmtId="0" fontId="4" fillId="9" borderId="0" applyNumberFormat="0" applyBorder="0" applyAlignment="0" applyProtection="0"/>
    <xf numFmtId="0" fontId="9" fillId="9" borderId="0" applyNumberFormat="0" applyBorder="0" applyAlignment="0" applyProtection="0"/>
    <xf numFmtId="0" fontId="4" fillId="9" borderId="0" applyNumberFormat="0" applyBorder="0" applyAlignment="0" applyProtection="0"/>
    <xf numFmtId="0" fontId="9" fillId="11" borderId="0" applyNumberFormat="0" applyBorder="0" applyAlignment="0" applyProtection="0"/>
    <xf numFmtId="0" fontId="4" fillId="11" borderId="0" applyNumberFormat="0" applyBorder="0" applyAlignment="0" applyProtection="0"/>
    <xf numFmtId="0" fontId="9" fillId="11" borderId="0" applyNumberFormat="0" applyBorder="0" applyAlignment="0" applyProtection="0"/>
    <xf numFmtId="0" fontId="4" fillId="11" borderId="0" applyNumberFormat="0" applyBorder="0" applyAlignment="0" applyProtection="0"/>
    <xf numFmtId="0" fontId="9" fillId="13" borderId="0" applyNumberFormat="0" applyBorder="0" applyAlignment="0" applyProtection="0"/>
    <xf numFmtId="0" fontId="4" fillId="13" borderId="0" applyNumberFormat="0" applyBorder="0" applyAlignment="0" applyProtection="0"/>
    <xf numFmtId="0" fontId="9" fillId="5" borderId="0" applyNumberFormat="0" applyBorder="0" applyAlignment="0" applyProtection="0"/>
    <xf numFmtId="0" fontId="4" fillId="5" borderId="0" applyNumberFormat="0" applyBorder="0" applyAlignment="0" applyProtection="0"/>
    <xf numFmtId="0" fontId="9" fillId="5" borderId="0" applyNumberFormat="0" applyBorder="0" applyAlignment="0" applyProtection="0"/>
    <xf numFmtId="0" fontId="4" fillId="5" borderId="0" applyNumberFormat="0" applyBorder="0" applyAlignment="0" applyProtection="0"/>
    <xf numFmtId="0" fontId="9" fillId="3" borderId="0" applyNumberFormat="0" applyBorder="0" applyAlignment="0" applyProtection="0"/>
    <xf numFmtId="0" fontId="4" fillId="3" borderId="0" applyNumberFormat="0" applyBorder="0" applyAlignment="0" applyProtection="0"/>
    <xf numFmtId="0" fontId="9" fillId="8" borderId="0" applyNumberFormat="0" applyBorder="0" applyAlignment="0" applyProtection="0"/>
    <xf numFmtId="0" fontId="4" fillId="8" borderId="0" applyNumberFormat="0" applyBorder="0" applyAlignment="0" applyProtection="0"/>
    <xf numFmtId="0" fontId="9" fillId="8" borderId="0" applyNumberFormat="0" applyBorder="0" applyAlignment="0" applyProtection="0"/>
    <xf numFmtId="0" fontId="4" fillId="8" borderId="0" applyNumberFormat="0" applyBorder="0" applyAlignment="0" applyProtection="0"/>
    <xf numFmtId="0" fontId="9" fillId="6" borderId="0" applyNumberFormat="0" applyBorder="0" applyAlignment="0" applyProtection="0"/>
    <xf numFmtId="0" fontId="4" fillId="6" borderId="0" applyNumberFormat="0" applyBorder="0" applyAlignment="0" applyProtection="0"/>
    <xf numFmtId="0" fontId="9" fillId="12" borderId="0" applyNumberFormat="0" applyBorder="0" applyAlignment="0" applyProtection="0"/>
    <xf numFmtId="0" fontId="4" fillId="12" borderId="0" applyNumberFormat="0" applyBorder="0" applyAlignment="0" applyProtection="0"/>
    <xf numFmtId="0" fontId="9" fillId="12" borderId="0" applyNumberFormat="0" applyBorder="0" applyAlignment="0" applyProtection="0"/>
    <xf numFmtId="0" fontId="4" fillId="12" borderId="0" applyNumberFormat="0" applyBorder="0" applyAlignment="0" applyProtection="0"/>
    <xf numFmtId="0" fontId="9" fillId="10" borderId="0" applyNumberFormat="0" applyBorder="0" applyAlignment="0" applyProtection="0"/>
    <xf numFmtId="0" fontId="4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1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3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9" borderId="0" applyNumberFormat="0" applyBorder="0" applyAlignment="0" applyProtection="0"/>
    <xf numFmtId="0" fontId="10" fillId="19" borderId="0" applyNumberFormat="0" applyBorder="0" applyAlignment="0" applyProtection="0"/>
    <xf numFmtId="0" fontId="9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21" borderId="0" applyNumberFormat="0" applyBorder="0" applyAlignment="0" applyProtection="0"/>
    <xf numFmtId="0" fontId="4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18" borderId="0" applyNumberFormat="0" applyBorder="0" applyAlignment="0" applyProtection="0"/>
    <xf numFmtId="0" fontId="9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25" borderId="0" applyNumberFormat="0" applyBorder="0" applyAlignment="0" applyProtection="0"/>
    <xf numFmtId="0" fontId="4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12" borderId="0" applyNumberFormat="0" applyBorder="0" applyAlignment="0" applyProtection="0"/>
    <xf numFmtId="0" fontId="9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20" borderId="0" applyNumberFormat="0" applyBorder="0" applyAlignment="0" applyProtection="0"/>
    <xf numFmtId="0" fontId="4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25" borderId="0" applyNumberFormat="0" applyBorder="0" applyAlignment="0" applyProtection="0"/>
    <xf numFmtId="0" fontId="4" fillId="25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22" borderId="0" applyNumberFormat="0" applyBorder="0" applyAlignment="0" applyProtection="0"/>
    <xf numFmtId="0" fontId="4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34" borderId="0" applyNumberFormat="0" applyBorder="0" applyAlignment="0" applyProtection="0"/>
    <xf numFmtId="0" fontId="10" fillId="28" borderId="0" applyNumberFormat="0" applyBorder="0" applyAlignment="0" applyProtection="0"/>
    <xf numFmtId="0" fontId="9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35" borderId="0" applyNumberFormat="0" applyBorder="0" applyAlignment="0" applyProtection="0"/>
    <xf numFmtId="0" fontId="4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18" borderId="0" applyNumberFormat="0" applyBorder="0" applyAlignment="0" applyProtection="0"/>
    <xf numFmtId="0" fontId="20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30" fillId="35" borderId="0" applyNumberFormat="0" applyBorder="0" applyAlignment="0" applyProtection="0"/>
    <xf numFmtId="0" fontId="17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31" fillId="39" borderId="1" applyNumberFormat="0" applyAlignment="0" applyProtection="0"/>
    <xf numFmtId="0" fontId="32" fillId="40" borderId="1" applyNumberFormat="0" applyAlignment="0" applyProtection="0"/>
    <xf numFmtId="0" fontId="32" fillId="40" borderId="1" applyNumberFormat="0" applyAlignment="0" applyProtection="0"/>
    <xf numFmtId="0" fontId="32" fillId="40" borderId="1" applyNumberFormat="0" applyAlignment="0" applyProtection="0"/>
    <xf numFmtId="0" fontId="32" fillId="40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31" fillId="39" borderId="1" applyNumberFormat="0" applyAlignment="0" applyProtection="0"/>
    <xf numFmtId="0" fontId="31" fillId="39" borderId="1" applyNumberFormat="0" applyAlignment="0" applyProtection="0"/>
    <xf numFmtId="0" fontId="31" fillId="39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12" fillId="38" borderId="1" applyNumberFormat="0" applyAlignment="0" applyProtection="0"/>
    <xf numFmtId="0" fontId="31" fillId="39" borderId="1" applyNumberFormat="0" applyAlignment="0" applyProtection="0"/>
    <xf numFmtId="0" fontId="31" fillId="39" borderId="1" applyNumberFormat="0" applyAlignment="0" applyProtection="0"/>
    <xf numFmtId="0" fontId="31" fillId="39" borderId="1" applyNumberFormat="0" applyAlignment="0" applyProtection="0"/>
    <xf numFmtId="0" fontId="31" fillId="39" borderId="1" applyNumberFormat="0" applyAlignment="0" applyProtection="0"/>
    <xf numFmtId="0" fontId="13" fillId="41" borderId="2" applyNumberFormat="0" applyAlignment="0" applyProtection="0"/>
    <xf numFmtId="0" fontId="13" fillId="41" borderId="2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20" fillId="0" borderId="3" applyNumberFormat="0" applyFill="0" applyAlignment="0" applyProtection="0"/>
    <xf numFmtId="0" fontId="14" fillId="0" borderId="4" applyNumberFormat="0" applyFill="0" applyAlignment="0" applyProtection="0"/>
    <xf numFmtId="0" fontId="13" fillId="41" borderId="2" applyNumberFormat="0" applyAlignment="0" applyProtection="0"/>
    <xf numFmtId="0" fontId="13" fillId="26" borderId="2" applyNumberFormat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9" fillId="10" borderId="5" applyNumberFormat="0" applyFont="0" applyAlignment="0" applyProtection="0"/>
    <xf numFmtId="0" fontId="9" fillId="10" borderId="5" applyNumberFormat="0" applyFont="0" applyAlignment="0" applyProtection="0"/>
    <xf numFmtId="0" fontId="9" fillId="10" borderId="5" applyNumberFormat="0" applyFont="0" applyAlignment="0" applyProtection="0"/>
    <xf numFmtId="0" fontId="4" fillId="10" borderId="5" applyNumberFormat="0" applyFont="0" applyAlignment="0" applyProtection="0"/>
    <xf numFmtId="0" fontId="4" fillId="10" borderId="5" applyNumberFormat="0" applyFont="0" applyAlignment="0" applyProtection="0"/>
    <xf numFmtId="0" fontId="9" fillId="10" borderId="5" applyNumberFormat="0" applyFont="0" applyAlignment="0" applyProtection="0"/>
    <xf numFmtId="0" fontId="4" fillId="10" borderId="5" applyNumberFormat="0" applyFont="0" applyAlignment="0" applyProtection="0"/>
    <xf numFmtId="0" fontId="4" fillId="10" borderId="5" applyNumberFormat="0" applyFont="0" applyAlignment="0" applyProtection="0"/>
    <xf numFmtId="181" fontId="6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6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5" fillId="0" borderId="0" applyFont="0" applyFill="0" applyBorder="0" applyAlignment="0" applyProtection="0"/>
    <xf numFmtId="164" fontId="27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9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8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3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8" borderId="0" applyNumberFormat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175" fontId="5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43" fillId="0" borderId="0" applyFont="0" applyFill="0" applyBorder="0" applyAlignment="0" applyProtection="0"/>
    <xf numFmtId="191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84" fontId="33" fillId="0" borderId="0">
      <protection locked="0"/>
    </xf>
    <xf numFmtId="184" fontId="33" fillId="0" borderId="0">
      <protection locked="0"/>
    </xf>
    <xf numFmtId="184" fontId="33" fillId="0" borderId="0">
      <protection locked="0"/>
    </xf>
    <xf numFmtId="184" fontId="34" fillId="0" borderId="0">
      <protection locked="0"/>
    </xf>
    <xf numFmtId="184" fontId="34" fillId="0" borderId="0">
      <protection locked="0"/>
    </xf>
    <xf numFmtId="184" fontId="34" fillId="0" borderId="0">
      <protection locked="0"/>
    </xf>
    <xf numFmtId="184" fontId="34" fillId="0" borderId="0">
      <protection locked="0"/>
    </xf>
    <xf numFmtId="184" fontId="34" fillId="0" borderId="0">
      <protection locked="0"/>
    </xf>
    <xf numFmtId="184" fontId="34" fillId="0" borderId="0">
      <protection locked="0"/>
    </xf>
    <xf numFmtId="184" fontId="34" fillId="0" borderId="0">
      <protection locked="0"/>
    </xf>
    <xf numFmtId="184" fontId="34" fillId="0" borderId="0">
      <protection locked="0"/>
    </xf>
    <xf numFmtId="184" fontId="34" fillId="0" borderId="0">
      <protection locked="0"/>
    </xf>
    <xf numFmtId="184" fontId="34" fillId="0" borderId="0">
      <protection locked="0"/>
    </xf>
    <xf numFmtId="184" fontId="34" fillId="0" borderId="0">
      <protection locked="0"/>
    </xf>
    <xf numFmtId="184" fontId="34" fillId="0" borderId="0">
      <protection locked="0"/>
    </xf>
    <xf numFmtId="184" fontId="34" fillId="0" borderId="0">
      <protection locked="0"/>
    </xf>
    <xf numFmtId="184" fontId="34" fillId="0" borderId="0">
      <protection locked="0"/>
    </xf>
    <xf numFmtId="184" fontId="34" fillId="0" borderId="0">
      <protection locked="0"/>
    </xf>
    <xf numFmtId="184" fontId="34" fillId="0" borderId="0">
      <protection locked="0"/>
    </xf>
    <xf numFmtId="184" fontId="34" fillId="0" borderId="0">
      <protection locked="0"/>
    </xf>
    <xf numFmtId="184" fontId="34" fillId="0" borderId="0">
      <protection locked="0"/>
    </xf>
    <xf numFmtId="0" fontId="11" fillId="6" borderId="0" applyNumberFormat="0" applyBorder="0" applyAlignment="0" applyProtection="0"/>
    <xf numFmtId="0" fontId="11" fillId="45" borderId="0" applyNumberFormat="0" applyBorder="0" applyAlignment="0" applyProtection="0"/>
    <xf numFmtId="0" fontId="35" fillId="0" borderId="7" applyNumberFormat="0" applyFill="0" applyAlignment="0" applyProtection="0"/>
    <xf numFmtId="0" fontId="35" fillId="0" borderId="8" applyNumberFormat="0" applyFill="0" applyAlignment="0" applyProtection="0"/>
    <xf numFmtId="0" fontId="23" fillId="0" borderId="6" applyNumberFormat="0" applyFill="0" applyAlignment="0" applyProtection="0"/>
    <xf numFmtId="0" fontId="36" fillId="0" borderId="9" applyNumberFormat="0" applyFill="0" applyAlignment="0" applyProtection="0"/>
    <xf numFmtId="0" fontId="36" fillId="0" borderId="10" applyNumberFormat="0" applyFill="0" applyAlignment="0" applyProtection="0"/>
    <xf numFmtId="0" fontId="24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15" fillId="0" borderId="13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6" fillId="13" borderId="1" applyNumberFormat="0" applyAlignment="0" applyProtection="0"/>
    <xf numFmtId="0" fontId="39" fillId="36" borderId="1" applyNumberFormat="0" applyAlignment="0" applyProtection="0"/>
    <xf numFmtId="0" fontId="39" fillId="36" borderId="1" applyNumberFormat="0" applyAlignment="0" applyProtection="0"/>
    <xf numFmtId="0" fontId="39" fillId="36" borderId="1" applyNumberFormat="0" applyAlignment="0" applyProtection="0"/>
    <xf numFmtId="0" fontId="39" fillId="36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6" fillId="13" borderId="1" applyNumberFormat="0" applyAlignment="0" applyProtection="0"/>
    <xf numFmtId="0" fontId="17" fillId="3" borderId="0" applyNumberFormat="0" applyBorder="0" applyAlignment="0" applyProtection="0"/>
    <xf numFmtId="0" fontId="20" fillId="0" borderId="3" applyNumberFormat="0" applyFill="0" applyAlignment="0" applyProtection="0"/>
    <xf numFmtId="0" fontId="40" fillId="0" borderId="14" applyNumberFormat="0" applyFill="0" applyAlignment="0" applyProtection="0"/>
    <xf numFmtId="166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0" fontId="27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6" fillId="0" borderId="0" applyFont="0" applyFill="0" applyBorder="0" applyAlignment="0" applyProtection="0"/>
    <xf numFmtId="172" fontId="6" fillId="0" borderId="0" applyFill="0" applyBorder="0" applyAlignment="0" applyProtection="0"/>
    <xf numFmtId="172" fontId="5" fillId="0" borderId="0" applyFill="0" applyBorder="0" applyAlignment="0" applyProtection="0"/>
    <xf numFmtId="169" fontId="7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4" fontId="44" fillId="0" borderId="0" applyFont="0" applyFill="0" applyBorder="0" applyAlignment="0" applyProtection="0"/>
    <xf numFmtId="16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8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5" fillId="0" borderId="0" applyFont="0" applyFill="0" applyBorder="0" applyAlignment="0" applyProtection="0"/>
    <xf numFmtId="44" fontId="48" fillId="0" borderId="0" applyFont="0" applyFill="0" applyBorder="0" applyAlignment="0" applyProtection="0"/>
    <xf numFmtId="0" fontId="18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18" fillId="13" borderId="0" applyNumberFormat="0" applyBorder="0" applyAlignment="0" applyProtection="0"/>
    <xf numFmtId="0" fontId="26" fillId="0" borderId="0"/>
    <xf numFmtId="189" fontId="41" fillId="0" borderId="0"/>
    <xf numFmtId="0" fontId="6" fillId="0" borderId="0"/>
    <xf numFmtId="0" fontId="7" fillId="0" borderId="0"/>
    <xf numFmtId="0" fontId="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" fillId="0" borderId="0"/>
    <xf numFmtId="39" fontId="47" fillId="0" borderId="0"/>
    <xf numFmtId="0" fontId="7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5" fillId="0" borderId="0"/>
    <xf numFmtId="39" fontId="47" fillId="0" borderId="0"/>
    <xf numFmtId="0" fontId="6" fillId="0" borderId="0"/>
    <xf numFmtId="0" fontId="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" fillId="0" borderId="0"/>
    <xf numFmtId="0" fontId="5" fillId="0" borderId="0"/>
    <xf numFmtId="0" fontId="5" fillId="0" borderId="0"/>
    <xf numFmtId="0" fontId="5" fillId="0" borderId="0"/>
    <xf numFmtId="39" fontId="28" fillId="0" borderId="0"/>
    <xf numFmtId="39" fontId="28" fillId="0" borderId="0"/>
    <xf numFmtId="0" fontId="5" fillId="0" borderId="0"/>
    <xf numFmtId="0" fontId="5" fillId="0" borderId="0"/>
    <xf numFmtId="0" fontId="5" fillId="0" borderId="0"/>
    <xf numFmtId="39" fontId="28" fillId="0" borderId="0"/>
    <xf numFmtId="180" fontId="26" fillId="0" borderId="0"/>
    <xf numFmtId="0" fontId="6" fillId="0" borderId="0"/>
    <xf numFmtId="0" fontId="5" fillId="0" borderId="0"/>
    <xf numFmtId="39" fontId="28" fillId="0" borderId="0"/>
    <xf numFmtId="178" fontId="8" fillId="0" borderId="0"/>
    <xf numFmtId="39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9" fillId="0" borderId="0"/>
    <xf numFmtId="0" fontId="4" fillId="0" borderId="0"/>
    <xf numFmtId="0" fontId="5" fillId="0" borderId="0"/>
    <xf numFmtId="0" fontId="50" fillId="0" borderId="0"/>
    <xf numFmtId="0" fontId="9" fillId="0" borderId="0"/>
    <xf numFmtId="178" fontId="26" fillId="0" borderId="0"/>
    <xf numFmtId="173" fontId="26" fillId="0" borderId="0"/>
    <xf numFmtId="179" fontId="8" fillId="0" borderId="0"/>
    <xf numFmtId="0" fontId="4" fillId="0" borderId="0"/>
    <xf numFmtId="0" fontId="5" fillId="0" borderId="0"/>
    <xf numFmtId="0" fontId="9" fillId="0" borderId="0"/>
    <xf numFmtId="0" fontId="9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5" fillId="0" borderId="0"/>
    <xf numFmtId="39" fontId="28" fillId="0" borderId="0"/>
    <xf numFmtId="0" fontId="6" fillId="0" borderId="0"/>
    <xf numFmtId="0" fontId="6" fillId="0" borderId="0"/>
    <xf numFmtId="0" fontId="5" fillId="0" borderId="0"/>
    <xf numFmtId="0" fontId="5" fillId="0" borderId="0"/>
    <xf numFmtId="180" fontId="26" fillId="0" borderId="0"/>
    <xf numFmtId="0" fontId="9" fillId="0" borderId="0"/>
    <xf numFmtId="180" fontId="26" fillId="0" borderId="0"/>
    <xf numFmtId="180" fontId="26" fillId="0" borderId="0"/>
    <xf numFmtId="196" fontId="26" fillId="0" borderId="0"/>
    <xf numFmtId="0" fontId="6" fillId="10" borderId="5" applyNumberFormat="0" applyFont="0" applyAlignment="0" applyProtection="0"/>
    <xf numFmtId="0" fontId="5" fillId="10" borderId="5" applyNumberFormat="0" applyFont="0" applyAlignment="0" applyProtection="0"/>
    <xf numFmtId="0" fontId="5" fillId="10" borderId="5" applyNumberFormat="0" applyFont="0" applyAlignment="0" applyProtection="0"/>
    <xf numFmtId="0" fontId="5" fillId="10" borderId="5" applyNumberFormat="0" applyFont="0" applyAlignment="0" applyProtection="0"/>
    <xf numFmtId="0" fontId="6" fillId="10" borderId="5" applyNumberFormat="0" applyFont="0" applyAlignment="0" applyProtection="0"/>
    <xf numFmtId="0" fontId="5" fillId="10" borderId="5" applyNumberFormat="0" applyFont="0" applyAlignment="0" applyProtection="0"/>
    <xf numFmtId="0" fontId="5" fillId="10" borderId="5" applyNumberFormat="0" applyFont="0" applyAlignment="0" applyProtection="0"/>
    <xf numFmtId="0" fontId="5" fillId="10" borderId="5" applyNumberFormat="0" applyFont="0" applyAlignment="0" applyProtection="0"/>
    <xf numFmtId="0" fontId="28" fillId="10" borderId="5" applyNumberFormat="0" applyFont="0" applyAlignment="0" applyProtection="0"/>
    <xf numFmtId="0" fontId="28" fillId="10" borderId="5" applyNumberFormat="0" applyFont="0" applyAlignment="0" applyProtection="0"/>
    <xf numFmtId="0" fontId="28" fillId="10" borderId="5" applyNumberFormat="0" applyFont="0" applyAlignment="0" applyProtection="0"/>
    <xf numFmtId="0" fontId="28" fillId="10" borderId="5" applyNumberFormat="0" applyFont="0" applyAlignment="0" applyProtection="0"/>
    <xf numFmtId="0" fontId="5" fillId="10" borderId="5" applyNumberFormat="0" applyFont="0" applyAlignment="0" applyProtection="0"/>
    <xf numFmtId="0" fontId="6" fillId="35" borderId="5" applyNumberFormat="0" applyFont="0" applyAlignment="0" applyProtection="0"/>
    <xf numFmtId="0" fontId="5" fillId="35" borderId="5" applyNumberFormat="0" applyFont="0" applyAlignment="0" applyProtection="0"/>
    <xf numFmtId="0" fontId="5" fillId="35" borderId="5" applyNumberFormat="0" applyFont="0" applyAlignment="0" applyProtection="0"/>
    <xf numFmtId="0" fontId="5" fillId="35" borderId="5" applyNumberFormat="0" applyFont="0" applyAlignment="0" applyProtection="0"/>
    <xf numFmtId="0" fontId="5" fillId="10" borderId="5" applyNumberFormat="0" applyFont="0" applyAlignment="0" applyProtection="0"/>
    <xf numFmtId="0" fontId="5" fillId="10" borderId="5" applyNumberFormat="0" applyFont="0" applyAlignment="0" applyProtection="0"/>
    <xf numFmtId="0" fontId="5" fillId="10" borderId="5" applyNumberFormat="0" applyFont="0" applyAlignment="0" applyProtection="0"/>
    <xf numFmtId="0" fontId="19" fillId="39" borderId="15" applyNumberFormat="0" applyAlignment="0" applyProtection="0"/>
    <xf numFmtId="0" fontId="19" fillId="40" borderId="15" applyNumberFormat="0" applyAlignment="0" applyProtection="0"/>
    <xf numFmtId="0" fontId="19" fillId="40" borderId="15" applyNumberFormat="0" applyAlignment="0" applyProtection="0"/>
    <xf numFmtId="0" fontId="19" fillId="40" borderId="15" applyNumberFormat="0" applyAlignment="0" applyProtection="0"/>
    <xf numFmtId="0" fontId="19" fillId="40" borderId="15" applyNumberFormat="0" applyAlignment="0" applyProtection="0"/>
    <xf numFmtId="0" fontId="19" fillId="38" borderId="15" applyNumberFormat="0" applyAlignment="0" applyProtection="0"/>
    <xf numFmtId="0" fontId="19" fillId="38" borderId="15" applyNumberFormat="0" applyAlignment="0" applyProtection="0"/>
    <xf numFmtId="0" fontId="19" fillId="38" borderId="15" applyNumberFormat="0" applyAlignment="0" applyProtection="0"/>
    <xf numFmtId="0" fontId="19" fillId="38" borderId="15" applyNumberFormat="0" applyAlignment="0" applyProtection="0"/>
    <xf numFmtId="0" fontId="19" fillId="39" borderId="15" applyNumberFormat="0" applyAlignment="0" applyProtection="0"/>
    <xf numFmtId="0" fontId="19" fillId="39" borderId="15" applyNumberFormat="0" applyAlignment="0" applyProtection="0"/>
    <xf numFmtId="0" fontId="19" fillId="39" borderId="15" applyNumberFormat="0" applyAlignment="0" applyProtection="0"/>
    <xf numFmtId="9" fontId="2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ill="0" applyBorder="0" applyAlignment="0" applyProtection="0"/>
    <xf numFmtId="9" fontId="2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38" borderId="15" applyNumberFormat="0" applyAlignment="0" applyProtection="0"/>
    <xf numFmtId="0" fontId="19" fillId="38" borderId="15" applyNumberFormat="0" applyAlignment="0" applyProtection="0"/>
    <xf numFmtId="0" fontId="19" fillId="38" borderId="15" applyNumberFormat="0" applyAlignment="0" applyProtection="0"/>
    <xf numFmtId="0" fontId="19" fillId="38" borderId="15" applyNumberFormat="0" applyAlignment="0" applyProtection="0"/>
    <xf numFmtId="0" fontId="19" fillId="38" borderId="15" applyNumberFormat="0" applyAlignment="0" applyProtection="0"/>
    <xf numFmtId="0" fontId="19" fillId="38" borderId="15" applyNumberFormat="0" applyAlignment="0" applyProtection="0"/>
    <xf numFmtId="0" fontId="19" fillId="38" borderId="15" applyNumberFormat="0" applyAlignment="0" applyProtection="0"/>
    <xf numFmtId="0" fontId="19" fillId="38" borderId="15" applyNumberFormat="0" applyAlignment="0" applyProtection="0"/>
    <xf numFmtId="0" fontId="19" fillId="39" borderId="15" applyNumberFormat="0" applyAlignment="0" applyProtection="0"/>
    <xf numFmtId="0" fontId="19" fillId="39" borderId="15" applyNumberFormat="0" applyAlignment="0" applyProtection="0"/>
    <xf numFmtId="0" fontId="19" fillId="39" borderId="15" applyNumberFormat="0" applyAlignment="0" applyProtection="0"/>
    <xf numFmtId="0" fontId="19" fillId="39" borderId="15" applyNumberFormat="0" applyAlignment="0" applyProtection="0"/>
    <xf numFmtId="0" fontId="11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19" fillId="38" borderId="15" applyNumberFormat="0" applyAlignment="0" applyProtection="0"/>
    <xf numFmtId="0" fontId="19" fillId="38" borderId="15" applyNumberFormat="0" applyAlignment="0" applyProtection="0"/>
    <xf numFmtId="0" fontId="19" fillId="38" borderId="15" applyNumberFormat="0" applyAlignment="0" applyProtection="0"/>
    <xf numFmtId="0" fontId="19" fillId="38" borderId="15" applyNumberFormat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0" borderId="11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35" fillId="0" borderId="7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36" fillId="0" borderId="9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37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13" fillId="41" borderId="2" applyNumberFormat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29" fillId="0" borderId="0"/>
    <xf numFmtId="0" fontId="29" fillId="0" borderId="0"/>
    <xf numFmtId="198" fontId="5" fillId="0" borderId="0"/>
    <xf numFmtId="198" fontId="4" fillId="0" borderId="0"/>
    <xf numFmtId="41" fontId="29" fillId="0" borderId="0" applyFont="0" applyFill="0" applyBorder="0" applyAlignment="0" applyProtection="0"/>
    <xf numFmtId="0" fontId="2" fillId="0" borderId="0"/>
    <xf numFmtId="0" fontId="1" fillId="0" borderId="0"/>
    <xf numFmtId="166" fontId="1" fillId="0" borderId="0" applyFont="0" applyFill="0" applyBorder="0" applyAlignment="0" applyProtection="0"/>
  </cellStyleXfs>
  <cellXfs count="165">
    <xf numFmtId="0" fontId="0" fillId="0" borderId="0" xfId="0"/>
    <xf numFmtId="0" fontId="5" fillId="0" borderId="0" xfId="625" applyFont="1" applyFill="1" applyAlignment="1">
      <alignment vertical="top" wrapText="1"/>
    </xf>
    <xf numFmtId="0" fontId="5" fillId="0" borderId="0" xfId="625" applyFont="1" applyFill="1" applyBorder="1" applyAlignment="1">
      <alignment vertical="top" wrapText="1"/>
    </xf>
    <xf numFmtId="4" fontId="5" fillId="0" borderId="0" xfId="447" applyNumberFormat="1" applyFont="1" applyFill="1" applyBorder="1" applyAlignment="1">
      <alignment horizontal="right" vertical="top"/>
    </xf>
    <xf numFmtId="0" fontId="5" fillId="0" borderId="0" xfId="610" applyNumberFormat="1" applyFont="1" applyFill="1" applyBorder="1" applyAlignment="1">
      <alignment horizontal="left" vertical="top"/>
    </xf>
    <xf numFmtId="4" fontId="45" fillId="0" borderId="0" xfId="447" applyNumberFormat="1" applyFont="1" applyFill="1" applyBorder="1" applyAlignment="1">
      <alignment horizontal="left" vertical="top"/>
    </xf>
    <xf numFmtId="0" fontId="45" fillId="0" borderId="0" xfId="0" applyFont="1" applyFill="1" applyBorder="1" applyAlignment="1">
      <alignment horizontal="center" vertical="top"/>
    </xf>
    <xf numFmtId="169" fontId="5" fillId="0" borderId="0" xfId="493" applyNumberFormat="1" applyFont="1" applyFill="1" applyAlignment="1">
      <alignment vertical="top" wrapText="1"/>
    </xf>
    <xf numFmtId="0" fontId="5" fillId="0" borderId="0" xfId="535" applyFont="1" applyFill="1" applyBorder="1" applyAlignment="1">
      <alignment vertical="top"/>
    </xf>
    <xf numFmtId="4" fontId="46" fillId="0" borderId="20" xfId="425" applyNumberFormat="1" applyFont="1" applyFill="1" applyBorder="1" applyAlignment="1">
      <alignment vertical="top" wrapText="1"/>
    </xf>
    <xf numFmtId="4" fontId="5" fillId="0" borderId="20" xfId="425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4" fontId="5" fillId="0" borderId="0" xfId="0" applyNumberFormat="1" applyFont="1" applyFill="1" applyBorder="1" applyAlignment="1">
      <alignment vertical="top"/>
    </xf>
    <xf numFmtId="0" fontId="52" fillId="0" borderId="0" xfId="0" applyFont="1" applyFill="1" applyBorder="1" applyAlignment="1">
      <alignment horizontal="center" vertical="top"/>
    </xf>
    <xf numFmtId="0" fontId="52" fillId="0" borderId="0" xfId="0" applyFont="1" applyFill="1" applyBorder="1" applyAlignment="1">
      <alignment vertical="top"/>
    </xf>
    <xf numFmtId="4" fontId="52" fillId="0" borderId="0" xfId="0" applyNumberFormat="1" applyFont="1" applyFill="1" applyBorder="1" applyAlignment="1">
      <alignment vertical="top"/>
    </xf>
    <xf numFmtId="0" fontId="5" fillId="0" borderId="0" xfId="610" applyFont="1" applyFill="1" applyAlignment="1">
      <alignment vertical="top"/>
    </xf>
    <xf numFmtId="0" fontId="45" fillId="46" borderId="18" xfId="0" applyFont="1" applyFill="1" applyBorder="1" applyAlignment="1">
      <alignment horizontal="center" vertical="top"/>
    </xf>
    <xf numFmtId="4" fontId="45" fillId="46" borderId="18" xfId="511" applyNumberFormat="1" applyFont="1" applyFill="1" applyBorder="1" applyAlignment="1">
      <alignment horizontal="center" vertical="top"/>
    </xf>
    <xf numFmtId="2" fontId="5" fillId="0" borderId="19" xfId="447" applyNumberFormat="1" applyFont="1" applyFill="1" applyBorder="1" applyAlignment="1">
      <alignment horizontal="center" vertical="top" wrapText="1"/>
    </xf>
    <xf numFmtId="0" fontId="53" fillId="0" borderId="19" xfId="0" applyFont="1" applyFill="1" applyBorder="1" applyAlignment="1">
      <alignment vertical="top"/>
    </xf>
    <xf numFmtId="177" fontId="5" fillId="0" borderId="19" xfId="535" applyNumberFormat="1" applyFont="1" applyFill="1" applyBorder="1" applyAlignment="1">
      <alignment horizontal="right" vertical="top"/>
    </xf>
    <xf numFmtId="178" fontId="5" fillId="0" borderId="19" xfId="535" applyNumberFormat="1" applyFont="1" applyFill="1" applyBorder="1" applyAlignment="1">
      <alignment horizontal="center" vertical="top"/>
    </xf>
    <xf numFmtId="170" fontId="5" fillId="0" borderId="19" xfId="512" applyNumberFormat="1" applyFont="1" applyFill="1" applyBorder="1" applyAlignment="1" applyProtection="1">
      <alignment horizontal="right" vertical="top"/>
      <protection locked="0"/>
    </xf>
    <xf numFmtId="39" fontId="5" fillId="0" borderId="19" xfId="512" applyNumberFormat="1" applyFont="1" applyFill="1" applyBorder="1" applyAlignment="1" applyProtection="1">
      <alignment horizontal="right" vertical="top"/>
      <protection locked="0"/>
    </xf>
    <xf numFmtId="0" fontId="5" fillId="0" borderId="0" xfId="535" applyFont="1" applyFill="1" applyBorder="1" applyAlignment="1">
      <alignment horizontal="center" vertical="top"/>
    </xf>
    <xf numFmtId="4" fontId="5" fillId="0" borderId="0" xfId="535" applyNumberFormat="1" applyFont="1" applyFill="1" applyBorder="1" applyAlignment="1">
      <alignment vertical="top"/>
    </xf>
    <xf numFmtId="0" fontId="45" fillId="0" borderId="20" xfId="0" applyFont="1" applyFill="1" applyBorder="1" applyAlignment="1">
      <alignment horizontal="center" vertical="top" wrapText="1"/>
    </xf>
    <xf numFmtId="0" fontId="45" fillId="0" borderId="20" xfId="0" applyFont="1" applyFill="1" applyBorder="1" applyAlignment="1">
      <alignment vertical="top" wrapText="1"/>
    </xf>
    <xf numFmtId="4" fontId="5" fillId="0" borderId="20" xfId="423" applyNumberFormat="1" applyFont="1" applyFill="1" applyBorder="1" applyAlignment="1">
      <alignment vertical="top" wrapText="1"/>
    </xf>
    <xf numFmtId="4" fontId="5" fillId="0" borderId="20" xfId="0" applyNumberFormat="1" applyFont="1" applyFill="1" applyBorder="1" applyAlignment="1">
      <alignment horizontal="center" vertical="top" wrapText="1"/>
    </xf>
    <xf numFmtId="170" fontId="45" fillId="0" borderId="20" xfId="512" applyNumberFormat="1" applyFont="1" applyFill="1" applyBorder="1" applyAlignment="1" applyProtection="1">
      <alignment vertical="top" wrapText="1"/>
      <protection locked="0"/>
    </xf>
    <xf numFmtId="39" fontId="5" fillId="0" borderId="20" xfId="512" applyNumberFormat="1" applyFont="1" applyFill="1" applyBorder="1" applyAlignment="1" applyProtection="1">
      <alignment vertical="top" wrapText="1"/>
      <protection locked="0"/>
    </xf>
    <xf numFmtId="0" fontId="49" fillId="0" borderId="0" xfId="749" applyFont="1" applyFill="1" applyAlignment="1">
      <alignment vertical="top"/>
    </xf>
    <xf numFmtId="171" fontId="46" fillId="0" borderId="20" xfId="0" applyNumberFormat="1" applyFont="1" applyFill="1" applyBorder="1" applyAlignment="1">
      <alignment vertical="top"/>
    </xf>
    <xf numFmtId="0" fontId="46" fillId="0" borderId="20" xfId="0" applyFont="1" applyFill="1" applyBorder="1" applyAlignment="1">
      <alignment vertical="top"/>
    </xf>
    <xf numFmtId="170" fontId="46" fillId="0" borderId="20" xfId="0" applyNumberFormat="1" applyFont="1" applyFill="1" applyBorder="1" applyAlignment="1">
      <alignment vertical="top"/>
    </xf>
    <xf numFmtId="170" fontId="46" fillId="0" borderId="20" xfId="0" applyNumberFormat="1" applyFont="1" applyFill="1" applyBorder="1" applyAlignment="1">
      <alignment horizontal="center" vertical="top"/>
    </xf>
    <xf numFmtId="4" fontId="46" fillId="0" borderId="20" xfId="0" applyNumberFormat="1" applyFont="1" applyFill="1" applyBorder="1" applyAlignment="1">
      <alignment vertical="top"/>
    </xf>
    <xf numFmtId="4" fontId="0" fillId="0" borderId="0" xfId="0" applyNumberForma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vertical="top"/>
    </xf>
    <xf numFmtId="0" fontId="45" fillId="0" borderId="20" xfId="0" applyFont="1" applyFill="1" applyBorder="1" applyAlignment="1">
      <alignment horizontal="right" vertical="top" wrapText="1"/>
    </xf>
    <xf numFmtId="0" fontId="45" fillId="0" borderId="20" xfId="0" applyFont="1" applyFill="1" applyBorder="1" applyAlignment="1">
      <alignment horizontal="left" vertical="top"/>
    </xf>
    <xf numFmtId="190" fontId="5" fillId="0" borderId="20" xfId="535" applyNumberFormat="1" applyFont="1" applyFill="1" applyBorder="1" applyAlignment="1">
      <alignment horizontal="right" vertical="top" wrapText="1"/>
    </xf>
    <xf numFmtId="0" fontId="5" fillId="0" borderId="20" xfId="0" applyFont="1" applyFill="1" applyBorder="1" applyAlignment="1">
      <alignment vertical="top" wrapText="1"/>
    </xf>
    <xf numFmtId="170" fontId="5" fillId="0" borderId="20" xfId="535" applyNumberFormat="1" applyFont="1" applyFill="1" applyBorder="1" applyAlignment="1">
      <alignment horizontal="right" vertical="top" wrapText="1"/>
    </xf>
    <xf numFmtId="4" fontId="5" fillId="0" borderId="20" xfId="293" applyNumberFormat="1" applyFont="1" applyFill="1" applyBorder="1" applyAlignment="1">
      <alignment horizontal="center" vertical="top" wrapText="1"/>
    </xf>
    <xf numFmtId="170" fontId="5" fillId="0" borderId="20" xfId="512" applyNumberFormat="1" applyFont="1" applyFill="1" applyBorder="1" applyAlignment="1" applyProtection="1">
      <alignment horizontal="right" vertical="top" wrapText="1"/>
      <protection locked="0"/>
    </xf>
    <xf numFmtId="174" fontId="5" fillId="0" borderId="20" xfId="423" applyNumberFormat="1" applyFont="1" applyFill="1" applyBorder="1" applyAlignment="1">
      <alignment horizontal="right" vertical="top" wrapText="1"/>
    </xf>
    <xf numFmtId="4" fontId="5" fillId="0" borderId="20" xfId="423" applyNumberFormat="1" applyFont="1" applyFill="1" applyBorder="1" applyAlignment="1">
      <alignment horizontal="right" vertical="top" wrapText="1"/>
    </xf>
    <xf numFmtId="4" fontId="5" fillId="0" borderId="20" xfId="423" applyNumberFormat="1" applyFont="1" applyFill="1" applyBorder="1" applyAlignment="1">
      <alignment horizontal="center" vertical="top"/>
    </xf>
    <xf numFmtId="170" fontId="5" fillId="0" borderId="20" xfId="516" applyNumberFormat="1" applyFont="1" applyFill="1" applyBorder="1" applyAlignment="1" applyProtection="1">
      <alignment horizontal="right" vertical="top" wrapText="1"/>
      <protection locked="0"/>
    </xf>
    <xf numFmtId="2" fontId="51" fillId="0" borderId="0" xfId="535" applyNumberFormat="1" applyFont="1" applyFill="1" applyBorder="1" applyAlignment="1">
      <alignment vertical="top"/>
    </xf>
    <xf numFmtId="0" fontId="51" fillId="0" borderId="0" xfId="535" applyFont="1" applyFill="1" applyBorder="1" applyAlignment="1">
      <alignment vertical="top"/>
    </xf>
    <xf numFmtId="2" fontId="5" fillId="0" borderId="20" xfId="535" applyNumberFormat="1" applyFont="1" applyFill="1" applyBorder="1" applyAlignment="1">
      <alignment horizontal="right" vertical="top" wrapText="1"/>
    </xf>
    <xf numFmtId="4" fontId="58" fillId="0" borderId="20" xfId="293" applyNumberFormat="1" applyFont="1" applyFill="1" applyBorder="1" applyAlignment="1">
      <alignment horizontal="center" vertical="top" wrapText="1"/>
    </xf>
    <xf numFmtId="4" fontId="5" fillId="0" borderId="20" xfId="512" applyNumberFormat="1" applyFont="1" applyFill="1" applyBorder="1" applyAlignment="1" applyProtection="1">
      <alignment horizontal="right" vertical="top" wrapText="1"/>
      <protection locked="0"/>
    </xf>
    <xf numFmtId="2" fontId="46" fillId="0" borderId="20" xfId="425" applyNumberFormat="1" applyFont="1" applyFill="1" applyBorder="1" applyAlignment="1">
      <alignment vertical="top" wrapText="1"/>
    </xf>
    <xf numFmtId="0" fontId="5" fillId="0" borderId="20" xfId="581" applyFont="1" applyFill="1" applyBorder="1" applyAlignment="1">
      <alignment horizontal="left" vertical="top" wrapText="1"/>
    </xf>
    <xf numFmtId="4" fontId="5" fillId="0" borderId="20" xfId="293" applyNumberFormat="1" applyFont="1" applyFill="1" applyBorder="1" applyAlignment="1">
      <alignment horizontal="center" vertical="top"/>
    </xf>
    <xf numFmtId="1" fontId="45" fillId="0" borderId="20" xfId="535" applyNumberFormat="1" applyFont="1" applyFill="1" applyBorder="1" applyAlignment="1">
      <alignment horizontal="right" vertical="top" wrapText="1"/>
    </xf>
    <xf numFmtId="4" fontId="5" fillId="0" borderId="20" xfId="535" applyNumberFormat="1" applyFont="1" applyFill="1" applyBorder="1" applyAlignment="1">
      <alignment horizontal="right" vertical="top" wrapText="1"/>
    </xf>
    <xf numFmtId="170" fontId="5" fillId="0" borderId="20" xfId="535" applyNumberFormat="1" applyFont="1" applyFill="1" applyBorder="1" applyAlignment="1">
      <alignment horizontal="center" vertical="top" wrapText="1"/>
    </xf>
    <xf numFmtId="0" fontId="5" fillId="0" borderId="20" xfId="535" applyFont="1" applyFill="1" applyBorder="1" applyAlignment="1">
      <alignment horizontal="right" vertical="top" wrapText="1"/>
    </xf>
    <xf numFmtId="4" fontId="5" fillId="0" borderId="20" xfId="447" applyNumberFormat="1" applyFont="1" applyFill="1" applyBorder="1" applyAlignment="1">
      <alignment horizontal="right" vertical="top" wrapText="1"/>
    </xf>
    <xf numFmtId="4" fontId="51" fillId="0" borderId="0" xfId="535" applyNumberFormat="1" applyFont="1" applyFill="1" applyBorder="1" applyAlignment="1">
      <alignment vertical="top"/>
    </xf>
    <xf numFmtId="2" fontId="5" fillId="0" borderId="20" xfId="447" applyNumberFormat="1" applyFont="1" applyFill="1" applyBorder="1" applyAlignment="1">
      <alignment horizontal="right" vertical="top" wrapText="1"/>
    </xf>
    <xf numFmtId="2" fontId="5" fillId="0" borderId="20" xfId="512" applyNumberFormat="1" applyFont="1" applyFill="1" applyBorder="1" applyAlignment="1" applyProtection="1">
      <alignment horizontal="right" vertical="top" wrapText="1"/>
      <protection locked="0"/>
    </xf>
    <xf numFmtId="0" fontId="51" fillId="0" borderId="0" xfId="535" applyFont="1" applyFill="1" applyBorder="1" applyAlignment="1">
      <alignment horizontal="center" vertical="top"/>
    </xf>
    <xf numFmtId="0" fontId="5" fillId="0" borderId="20" xfId="535" applyFont="1" applyFill="1" applyBorder="1" applyAlignment="1">
      <alignment horizontal="left" vertical="top" wrapText="1"/>
    </xf>
    <xf numFmtId="0" fontId="45" fillId="0" borderId="20" xfId="535" applyFont="1" applyFill="1" applyBorder="1" applyAlignment="1">
      <alignment horizontal="left" vertical="top" wrapText="1"/>
    </xf>
    <xf numFmtId="4" fontId="51" fillId="0" borderId="20" xfId="447" applyNumberFormat="1" applyFont="1" applyFill="1" applyBorder="1" applyAlignment="1">
      <alignment horizontal="right" vertical="top" wrapText="1"/>
    </xf>
    <xf numFmtId="4" fontId="51" fillId="0" borderId="20" xfId="293" applyNumberFormat="1" applyFont="1" applyFill="1" applyBorder="1" applyAlignment="1">
      <alignment horizontal="center" vertical="top"/>
    </xf>
    <xf numFmtId="170" fontId="51" fillId="0" borderId="20" xfId="512" applyNumberFormat="1" applyFont="1" applyFill="1" applyBorder="1" applyAlignment="1" applyProtection="1">
      <alignment horizontal="right" vertical="top" wrapText="1"/>
      <protection locked="0"/>
    </xf>
    <xf numFmtId="0" fontId="5" fillId="0" borderId="20" xfId="0" applyFont="1" applyFill="1" applyBorder="1" applyAlignment="1">
      <alignment vertical="top"/>
    </xf>
    <xf numFmtId="4" fontId="5" fillId="0" borderId="20" xfId="535" applyNumberFormat="1" applyFont="1" applyFill="1" applyBorder="1" applyAlignment="1">
      <alignment horizontal="center" vertical="top"/>
    </xf>
    <xf numFmtId="39" fontId="5" fillId="0" borderId="20" xfId="0" applyNumberFormat="1" applyFont="1" applyFill="1" applyBorder="1" applyAlignment="1">
      <alignment horizontal="right" vertical="top" wrapText="1"/>
    </xf>
    <xf numFmtId="49" fontId="45" fillId="0" borderId="20" xfId="0" applyNumberFormat="1" applyFont="1" applyFill="1" applyBorder="1" applyAlignment="1">
      <alignment horizontal="center" vertical="top" wrapText="1"/>
    </xf>
    <xf numFmtId="39" fontId="5" fillId="0" borderId="20" xfId="0" applyNumberFormat="1" applyFont="1" applyFill="1" applyBorder="1" applyAlignment="1">
      <alignment vertical="top" wrapText="1"/>
    </xf>
    <xf numFmtId="39" fontId="45" fillId="0" borderId="20" xfId="512" applyNumberFormat="1" applyFont="1" applyFill="1" applyBorder="1" applyAlignment="1" applyProtection="1">
      <alignment horizontal="right" vertical="top" wrapText="1"/>
      <protection locked="0"/>
    </xf>
    <xf numFmtId="4" fontId="5" fillId="0" borderId="0" xfId="493" applyNumberFormat="1" applyFont="1" applyFill="1" applyAlignment="1">
      <alignment horizontal="right" vertical="top" wrapText="1"/>
    </xf>
    <xf numFmtId="0" fontId="5" fillId="0" borderId="0" xfId="621" applyFont="1" applyFill="1" applyAlignment="1">
      <alignment vertical="top"/>
    </xf>
    <xf numFmtId="0" fontId="5" fillId="0" borderId="20" xfId="535" applyFont="1" applyFill="1" applyBorder="1" applyAlignment="1">
      <alignment vertical="top"/>
    </xf>
    <xf numFmtId="178" fontId="45" fillId="0" borderId="20" xfId="535" applyNumberFormat="1" applyFont="1" applyFill="1" applyBorder="1" applyAlignment="1">
      <alignment horizontal="center" vertical="top" wrapText="1"/>
    </xf>
    <xf numFmtId="10" fontId="5" fillId="0" borderId="20" xfId="677" applyNumberFormat="1" applyFont="1" applyFill="1" applyBorder="1" applyAlignment="1">
      <alignment vertical="top"/>
    </xf>
    <xf numFmtId="43" fontId="5" fillId="0" borderId="20" xfId="468" applyFont="1" applyFill="1" applyBorder="1" applyAlignment="1">
      <alignment horizontal="center" vertical="top"/>
    </xf>
    <xf numFmtId="170" fontId="5" fillId="0" borderId="20" xfId="512" applyNumberFormat="1" applyFont="1" applyFill="1" applyBorder="1" applyAlignment="1" applyProtection="1">
      <alignment vertical="top"/>
      <protection locked="0"/>
    </xf>
    <xf numFmtId="39" fontId="5" fillId="0" borderId="20" xfId="512" applyNumberFormat="1" applyFont="1" applyFill="1" applyBorder="1" applyAlignment="1" applyProtection="1">
      <alignment vertical="top"/>
      <protection locked="0"/>
    </xf>
    <xf numFmtId="0" fontId="5" fillId="0" borderId="0" xfId="0" applyFont="1" applyFill="1" applyAlignment="1">
      <alignment vertical="top"/>
    </xf>
    <xf numFmtId="39" fontId="5" fillId="0" borderId="0" xfId="0" applyNumberFormat="1" applyFont="1" applyFill="1" applyAlignment="1">
      <alignment vertical="top"/>
    </xf>
    <xf numFmtId="39" fontId="5" fillId="0" borderId="0" xfId="535" applyNumberFormat="1" applyFont="1" applyFill="1" applyBorder="1" applyAlignment="1">
      <alignment vertical="top"/>
    </xf>
    <xf numFmtId="39" fontId="51" fillId="0" borderId="0" xfId="535" applyNumberFormat="1" applyFont="1" applyFill="1" applyBorder="1" applyAlignment="1">
      <alignment vertical="top"/>
    </xf>
    <xf numFmtId="0" fontId="45" fillId="0" borderId="20" xfId="535" applyFont="1" applyFill="1" applyBorder="1" applyAlignment="1">
      <alignment horizontal="right" vertical="top" wrapText="1"/>
    </xf>
    <xf numFmtId="0" fontId="55" fillId="0" borderId="0" xfId="535" applyFont="1" applyFill="1" applyBorder="1" applyAlignment="1">
      <alignment vertical="top"/>
    </xf>
    <xf numFmtId="0" fontId="5" fillId="0" borderId="20" xfId="0" applyFont="1" applyFill="1" applyBorder="1" applyAlignment="1">
      <alignment horizontal="right" vertical="top" wrapText="1"/>
    </xf>
    <xf numFmtId="0" fontId="5" fillId="0" borderId="20" xfId="0" applyFont="1" applyFill="1" applyBorder="1" applyAlignment="1">
      <alignment horizontal="right" vertical="top"/>
    </xf>
    <xf numFmtId="10" fontId="5" fillId="0" borderId="20" xfId="673" applyNumberFormat="1" applyFont="1" applyFill="1" applyBorder="1" applyAlignment="1">
      <alignment vertical="top" wrapText="1"/>
    </xf>
    <xf numFmtId="2" fontId="5" fillId="0" borderId="20" xfId="535" applyNumberFormat="1" applyFont="1" applyFill="1" applyBorder="1" applyAlignment="1">
      <alignment vertical="top"/>
    </xf>
    <xf numFmtId="170" fontId="5" fillId="0" borderId="20" xfId="535" applyNumberFormat="1" applyFont="1" applyFill="1" applyBorder="1" applyAlignment="1">
      <alignment horizontal="center" vertical="top"/>
    </xf>
    <xf numFmtId="170" fontId="5" fillId="0" borderId="20" xfId="512" applyNumberFormat="1" applyFont="1" applyFill="1" applyBorder="1" applyAlignment="1" applyProtection="1">
      <alignment horizontal="right" vertical="top"/>
      <protection locked="0"/>
    </xf>
    <xf numFmtId="193" fontId="5" fillId="0" borderId="20" xfId="617" applyNumberFormat="1" applyFont="1" applyFill="1" applyBorder="1" applyAlignment="1" applyProtection="1">
      <alignment horizontal="right" vertical="top"/>
    </xf>
    <xf numFmtId="39" fontId="5" fillId="0" borderId="20" xfId="512" applyNumberFormat="1" applyFont="1" applyFill="1" applyBorder="1" applyAlignment="1" applyProtection="1">
      <alignment horizontal="right" vertical="top" wrapText="1"/>
      <protection locked="0"/>
    </xf>
    <xf numFmtId="2" fontId="5" fillId="0" borderId="21" xfId="535" applyNumberFormat="1" applyFont="1" applyFill="1" applyBorder="1" applyAlignment="1">
      <alignment vertical="top"/>
    </xf>
    <xf numFmtId="39" fontId="5" fillId="0" borderId="21" xfId="535" applyNumberFormat="1" applyFont="1" applyFill="1" applyBorder="1" applyAlignment="1">
      <alignment horizontal="right" vertical="top"/>
    </xf>
    <xf numFmtId="10" fontId="5" fillId="0" borderId="21" xfId="677" applyNumberFormat="1" applyFont="1" applyFill="1" applyBorder="1" applyAlignment="1">
      <alignment vertical="top"/>
    </xf>
    <xf numFmtId="170" fontId="5" fillId="0" borderId="21" xfId="535" applyNumberFormat="1" applyFont="1" applyFill="1" applyBorder="1" applyAlignment="1">
      <alignment horizontal="center" vertical="top"/>
    </xf>
    <xf numFmtId="170" fontId="5" fillId="0" borderId="21" xfId="512" applyNumberFormat="1" applyFont="1" applyFill="1" applyBorder="1" applyAlignment="1" applyProtection="1">
      <alignment horizontal="right" vertical="top"/>
      <protection locked="0"/>
    </xf>
    <xf numFmtId="39" fontId="5" fillId="0" borderId="21" xfId="512" applyNumberFormat="1" applyFont="1" applyFill="1" applyBorder="1" applyAlignment="1" applyProtection="1">
      <alignment vertical="top"/>
      <protection locked="0"/>
    </xf>
    <xf numFmtId="172" fontId="51" fillId="0" borderId="0" xfId="535" applyNumberFormat="1" applyFont="1" applyFill="1" applyBorder="1" applyAlignment="1">
      <alignment vertical="top"/>
    </xf>
    <xf numFmtId="39" fontId="45" fillId="0" borderId="0" xfId="512" applyNumberFormat="1" applyFont="1" applyFill="1" applyBorder="1" applyAlignment="1" applyProtection="1">
      <alignment horizontal="right" vertical="top" wrapText="1"/>
      <protection locked="0"/>
    </xf>
    <xf numFmtId="0" fontId="5" fillId="0" borderId="0" xfId="535" applyFont="1" applyFill="1" applyAlignment="1">
      <alignment horizontal="center" vertical="top"/>
    </xf>
    <xf numFmtId="0" fontId="5" fillId="0" borderId="0" xfId="535" applyFont="1" applyFill="1" applyAlignment="1">
      <alignment vertical="top"/>
    </xf>
    <xf numFmtId="177" fontId="5" fillId="0" borderId="0" xfId="535" applyNumberFormat="1" applyFont="1" applyFill="1" applyAlignment="1">
      <alignment vertical="top"/>
    </xf>
    <xf numFmtId="4" fontId="5" fillId="0" borderId="0" xfId="535" applyNumberFormat="1" applyFont="1" applyFill="1" applyAlignment="1">
      <alignment vertical="top"/>
    </xf>
    <xf numFmtId="0" fontId="45" fillId="46" borderId="21" xfId="0" applyFont="1" applyFill="1" applyBorder="1" applyAlignment="1">
      <alignment vertical="top" wrapText="1"/>
    </xf>
    <xf numFmtId="0" fontId="45" fillId="46" borderId="21" xfId="0" applyFont="1" applyFill="1" applyBorder="1" applyAlignment="1">
      <alignment horizontal="right" vertical="top" wrapText="1"/>
    </xf>
    <xf numFmtId="4" fontId="5" fillId="46" borderId="21" xfId="0" applyNumberFormat="1" applyFont="1" applyFill="1" applyBorder="1" applyAlignment="1">
      <alignment vertical="top"/>
    </xf>
    <xf numFmtId="0" fontId="5" fillId="46" borderId="21" xfId="0" applyFont="1" applyFill="1" applyBorder="1" applyAlignment="1">
      <alignment horizontal="center" vertical="top"/>
    </xf>
    <xf numFmtId="170" fontId="45" fillId="46" borderId="21" xfId="0" applyNumberFormat="1" applyFont="1" applyFill="1" applyBorder="1" applyAlignment="1">
      <alignment vertical="top"/>
    </xf>
    <xf numFmtId="39" fontId="5" fillId="46" borderId="18" xfId="0" applyNumberFormat="1" applyFont="1" applyFill="1" applyBorder="1" applyAlignment="1">
      <alignment horizontal="center" vertical="top" wrapText="1"/>
    </xf>
    <xf numFmtId="39" fontId="5" fillId="46" borderId="18" xfId="0" applyNumberFormat="1" applyFont="1" applyFill="1" applyBorder="1" applyAlignment="1">
      <alignment vertical="top" wrapText="1"/>
    </xf>
    <xf numFmtId="4" fontId="5" fillId="46" borderId="18" xfId="0" applyNumberFormat="1" applyFont="1" applyFill="1" applyBorder="1" applyAlignment="1">
      <alignment horizontal="center" vertical="top" wrapText="1"/>
    </xf>
    <xf numFmtId="170" fontId="5" fillId="46" borderId="18" xfId="512" applyNumberFormat="1" applyFont="1" applyFill="1" applyBorder="1" applyAlignment="1" applyProtection="1">
      <alignment horizontal="right" vertical="top" wrapText="1"/>
      <protection locked="0"/>
    </xf>
    <xf numFmtId="39" fontId="45" fillId="46" borderId="18" xfId="512" applyNumberFormat="1" applyFont="1" applyFill="1" applyBorder="1" applyAlignment="1" applyProtection="1">
      <alignment horizontal="right" vertical="top" wrapText="1"/>
      <protection locked="0"/>
    </xf>
    <xf numFmtId="0" fontId="5" fillId="46" borderId="20" xfId="535" applyFont="1" applyFill="1" applyBorder="1" applyAlignment="1">
      <alignment vertical="top"/>
    </xf>
    <xf numFmtId="178" fontId="45" fillId="46" borderId="20" xfId="535" applyNumberFormat="1" applyFont="1" applyFill="1" applyBorder="1" applyAlignment="1">
      <alignment horizontal="right" vertical="top" wrapText="1"/>
    </xf>
    <xf numFmtId="10" fontId="5" fillId="46" borderId="20" xfId="677" applyNumberFormat="1" applyFont="1" applyFill="1" applyBorder="1" applyAlignment="1">
      <alignment vertical="top"/>
    </xf>
    <xf numFmtId="43" fontId="5" fillId="46" borderId="20" xfId="468" applyFont="1" applyFill="1" applyBorder="1" applyAlignment="1">
      <alignment horizontal="center" vertical="top"/>
    </xf>
    <xf numFmtId="170" fontId="5" fillId="46" borderId="20" xfId="512" applyNumberFormat="1" applyFont="1" applyFill="1" applyBorder="1" applyAlignment="1" applyProtection="1">
      <alignment vertical="top"/>
      <protection locked="0"/>
    </xf>
    <xf numFmtId="39" fontId="45" fillId="46" borderId="20" xfId="512" applyNumberFormat="1" applyFont="1" applyFill="1" applyBorder="1" applyAlignment="1" applyProtection="1">
      <alignment vertical="top"/>
      <protection locked="0"/>
    </xf>
    <xf numFmtId="0" fontId="45" fillId="46" borderId="18" xfId="0" applyFont="1" applyFill="1" applyBorder="1" applyAlignment="1">
      <alignment vertical="top" wrapText="1"/>
    </xf>
    <xf numFmtId="0" fontId="45" fillId="46" borderId="18" xfId="0" applyFont="1" applyFill="1" applyBorder="1" applyAlignment="1">
      <alignment horizontal="right" vertical="top" wrapText="1"/>
    </xf>
    <xf numFmtId="4" fontId="5" fillId="46" borderId="18" xfId="0" applyNumberFormat="1" applyFont="1" applyFill="1" applyBorder="1" applyAlignment="1">
      <alignment vertical="top"/>
    </xf>
    <xf numFmtId="0" fontId="5" fillId="46" borderId="18" xfId="0" applyFont="1" applyFill="1" applyBorder="1" applyAlignment="1">
      <alignment horizontal="center" vertical="top"/>
    </xf>
    <xf numFmtId="170" fontId="45" fillId="46" borderId="18" xfId="0" applyNumberFormat="1" applyFont="1" applyFill="1" applyBorder="1" applyAlignment="1">
      <alignment vertical="top"/>
    </xf>
    <xf numFmtId="49" fontId="45" fillId="46" borderId="18" xfId="0" applyNumberFormat="1" applyFont="1" applyFill="1" applyBorder="1" applyAlignment="1">
      <alignment horizontal="right" vertical="top" wrapText="1"/>
    </xf>
    <xf numFmtId="4" fontId="45" fillId="0" borderId="0" xfId="447" applyNumberFormat="1" applyFont="1" applyFill="1" applyBorder="1" applyAlignment="1">
      <alignment horizontal="right" vertical="top"/>
    </xf>
    <xf numFmtId="0" fontId="60" fillId="0" borderId="0" xfId="757" applyFont="1"/>
    <xf numFmtId="0" fontId="61" fillId="46" borderId="0" xfId="758" applyNumberFormat="1" applyFont="1" applyFill="1" applyAlignment="1">
      <alignment horizontal="center" vertical="top"/>
    </xf>
    <xf numFmtId="49" fontId="61" fillId="46" borderId="0" xfId="757" applyNumberFormat="1" applyFont="1" applyFill="1" applyAlignment="1">
      <alignment vertical="top"/>
    </xf>
    <xf numFmtId="49" fontId="61" fillId="46" borderId="0" xfId="757" applyNumberFormat="1" applyFont="1" applyFill="1" applyAlignment="1">
      <alignment vertical="top" wrapText="1"/>
    </xf>
    <xf numFmtId="49" fontId="61" fillId="46" borderId="0" xfId="757" applyNumberFormat="1" applyFont="1" applyFill="1" applyAlignment="1">
      <alignment horizontal="right" vertical="top"/>
    </xf>
    <xf numFmtId="166" fontId="61" fillId="46" borderId="0" xfId="758" applyFont="1" applyFill="1" applyAlignment="1">
      <alignment horizontal="center" vertical="top" wrapText="1"/>
    </xf>
    <xf numFmtId="166" fontId="61" fillId="46" borderId="0" xfId="758" applyFont="1" applyFill="1" applyAlignment="1">
      <alignment horizontal="right" vertical="top"/>
    </xf>
    <xf numFmtId="49" fontId="62" fillId="48" borderId="0" xfId="757" applyNumberFormat="1" applyFont="1" applyFill="1" applyAlignment="1">
      <alignment vertical="top"/>
    </xf>
    <xf numFmtId="49" fontId="62" fillId="48" borderId="0" xfId="757" applyNumberFormat="1" applyFont="1" applyFill="1" applyAlignment="1">
      <alignment vertical="top" wrapText="1"/>
    </xf>
    <xf numFmtId="4" fontId="62" fillId="48" borderId="0" xfId="757" applyNumberFormat="1" applyFont="1" applyFill="1" applyAlignment="1">
      <alignment vertical="top"/>
    </xf>
    <xf numFmtId="49" fontId="60" fillId="0" borderId="0" xfId="757" applyNumberFormat="1" applyFont="1" applyAlignment="1">
      <alignment vertical="top"/>
    </xf>
    <xf numFmtId="49" fontId="60" fillId="0" borderId="0" xfId="757" applyNumberFormat="1" applyFont="1" applyAlignment="1">
      <alignment vertical="top" wrapText="1"/>
    </xf>
    <xf numFmtId="199" fontId="60" fillId="0" borderId="0" xfId="757" applyNumberFormat="1" applyFont="1" applyAlignment="1">
      <alignment vertical="top"/>
    </xf>
    <xf numFmtId="4" fontId="60" fillId="0" borderId="0" xfId="757" applyNumberFormat="1" applyFont="1" applyAlignment="1">
      <alignment vertical="top"/>
    </xf>
    <xf numFmtId="49" fontId="60" fillId="49" borderId="0" xfId="757" applyNumberFormat="1" applyFont="1" applyFill="1" applyAlignment="1">
      <alignment vertical="top"/>
    </xf>
    <xf numFmtId="0" fontId="60" fillId="0" borderId="0" xfId="757" applyFont="1" applyAlignment="1">
      <alignment vertical="top"/>
    </xf>
    <xf numFmtId="49" fontId="62" fillId="0" borderId="0" xfId="757" applyNumberFormat="1" applyFont="1" applyAlignment="1">
      <alignment vertical="top" wrapText="1"/>
    </xf>
    <xf numFmtId="4" fontId="62" fillId="0" borderId="0" xfId="757" applyNumberFormat="1" applyFont="1" applyAlignment="1">
      <alignment vertical="top"/>
    </xf>
    <xf numFmtId="0" fontId="60" fillId="50" borderId="0" xfId="757" applyFont="1" applyFill="1" applyAlignment="1">
      <alignment vertical="top"/>
    </xf>
    <xf numFmtId="0" fontId="60" fillId="50" borderId="0" xfId="757" applyFont="1" applyFill="1" applyAlignment="1">
      <alignment vertical="top" wrapText="1"/>
    </xf>
    <xf numFmtId="4" fontId="60" fillId="51" borderId="0" xfId="757" applyNumberFormat="1" applyFont="1" applyFill="1" applyAlignment="1">
      <alignment vertical="top"/>
    </xf>
    <xf numFmtId="4" fontId="60" fillId="52" borderId="0" xfId="757" applyNumberFormat="1" applyFont="1" applyFill="1" applyAlignment="1">
      <alignment vertical="top"/>
    </xf>
    <xf numFmtId="4" fontId="60" fillId="53" borderId="0" xfId="757" applyNumberFormat="1" applyFont="1" applyFill="1" applyAlignment="1">
      <alignment vertical="top"/>
    </xf>
    <xf numFmtId="0" fontId="5" fillId="0" borderId="0" xfId="610" applyFont="1" applyFill="1" applyBorder="1" applyAlignment="1">
      <alignment horizontal="left" vertical="top" wrapText="1"/>
    </xf>
    <xf numFmtId="0" fontId="5" fillId="0" borderId="0" xfId="610" applyNumberFormat="1" applyFont="1" applyFill="1" applyBorder="1" applyAlignment="1">
      <alignment horizontal="left" vertical="top"/>
    </xf>
    <xf numFmtId="49" fontId="59" fillId="47" borderId="0" xfId="757" applyNumberFormat="1" applyFont="1" applyFill="1" applyAlignment="1">
      <alignment horizontal="center" vertical="top"/>
    </xf>
  </cellXfs>
  <cellStyles count="759">
    <cellStyle name="20 % - Accent1" xfId="1"/>
    <cellStyle name="20 % - Accent1 2" xfId="2"/>
    <cellStyle name="20 % - Accent2" xfId="3"/>
    <cellStyle name="20 % - Accent2 2" xfId="4"/>
    <cellStyle name="20 % - Accent3" xfId="5"/>
    <cellStyle name="20 % - Accent3 2" xfId="6"/>
    <cellStyle name="20 % - Accent4" xfId="7"/>
    <cellStyle name="20 % - Accent4 2" xfId="8"/>
    <cellStyle name="20 % - Accent5" xfId="9"/>
    <cellStyle name="20 % - Accent5 2" xfId="10"/>
    <cellStyle name="20 % - Accent6" xfId="11"/>
    <cellStyle name="20 % - Accent6 2" xfId="12"/>
    <cellStyle name="20% - Accent1" xfId="13"/>
    <cellStyle name="20% - Accent1 2" xfId="14"/>
    <cellStyle name="20% - Accent1 2 2" xfId="15"/>
    <cellStyle name="20% - Accent1 3" xfId="16"/>
    <cellStyle name="20% - Accent1 3 2" xfId="17"/>
    <cellStyle name="20% - Accent1 4" xfId="18"/>
    <cellStyle name="20% - Accent2" xfId="19"/>
    <cellStyle name="20% - Accent2 2" xfId="20"/>
    <cellStyle name="20% - Accent2 2 2" xfId="21"/>
    <cellStyle name="20% - Accent2 3" xfId="22"/>
    <cellStyle name="20% - Accent2 3 2" xfId="23"/>
    <cellStyle name="20% - Accent2 4" xfId="24"/>
    <cellStyle name="20% - Accent3" xfId="25"/>
    <cellStyle name="20% - Accent3 2" xfId="26"/>
    <cellStyle name="20% - Accent3 2 2" xfId="27"/>
    <cellStyle name="20% - Accent3 3" xfId="28"/>
    <cellStyle name="20% - Accent3 3 2" xfId="29"/>
    <cellStyle name="20% - Accent3 4" xfId="30"/>
    <cellStyle name="20% - Accent4" xfId="31"/>
    <cellStyle name="20% - Accent4 2" xfId="32"/>
    <cellStyle name="20% - Accent4 2 2" xfId="33"/>
    <cellStyle name="20% - Accent4 3" xfId="34"/>
    <cellStyle name="20% - Accent4 3 2" xfId="35"/>
    <cellStyle name="20% - Accent4 4" xfId="36"/>
    <cellStyle name="20% - Accent5" xfId="37"/>
    <cellStyle name="20% - Accent5 2" xfId="38"/>
    <cellStyle name="20% - Accent6" xfId="39"/>
    <cellStyle name="20% - Accent6 2" xfId="40"/>
    <cellStyle name="20% - Accent6 2 2" xfId="41"/>
    <cellStyle name="20% - Accent6 3" xfId="42"/>
    <cellStyle name="20% - Accent6 3 2" xfId="43"/>
    <cellStyle name="20% - Accent6 4" xfId="44"/>
    <cellStyle name="20% - Énfasis1 2" xfId="45"/>
    <cellStyle name="20% - Énfasis1 2 2" xfId="46"/>
    <cellStyle name="20% - Énfasis1 3" xfId="47"/>
    <cellStyle name="20% - Énfasis1 3 2" xfId="48"/>
    <cellStyle name="20% - Énfasis1 4" xfId="49"/>
    <cellStyle name="20% - Énfasis1 4 2" xfId="50"/>
    <cellStyle name="20% - Énfasis2 2" xfId="51"/>
    <cellStyle name="20% - Énfasis2 2 2" xfId="52"/>
    <cellStyle name="20% - Énfasis2 3" xfId="53"/>
    <cellStyle name="20% - Énfasis2 3 2" xfId="54"/>
    <cellStyle name="20% - Énfasis2 4" xfId="55"/>
    <cellStyle name="20% - Énfasis2 4 2" xfId="56"/>
    <cellStyle name="20% - Énfasis3 2" xfId="57"/>
    <cellStyle name="20% - Énfasis3 2 2" xfId="58"/>
    <cellStyle name="20% - Énfasis3 3" xfId="59"/>
    <cellStyle name="20% - Énfasis3 3 2" xfId="60"/>
    <cellStyle name="20% - Énfasis3 4" xfId="61"/>
    <cellStyle name="20% - Énfasis3 4 2" xfId="62"/>
    <cellStyle name="20% - Énfasis4 2" xfId="63"/>
    <cellStyle name="20% - Énfasis4 2 2" xfId="64"/>
    <cellStyle name="20% - Énfasis4 3" xfId="65"/>
    <cellStyle name="20% - Énfasis4 3 2" xfId="66"/>
    <cellStyle name="20% - Énfasis4 4" xfId="67"/>
    <cellStyle name="20% - Énfasis4 4 2" xfId="68"/>
    <cellStyle name="20% - Énfasis5 2" xfId="69"/>
    <cellStyle name="20% - Énfasis5 2 2" xfId="70"/>
    <cellStyle name="20% - Énfasis5 3" xfId="71"/>
    <cellStyle name="20% - Énfasis5 3 2" xfId="72"/>
    <cellStyle name="20% - Énfasis6 2" xfId="73"/>
    <cellStyle name="20% - Énfasis6 2 2" xfId="74"/>
    <cellStyle name="20% - Énfasis6 3" xfId="75"/>
    <cellStyle name="20% - Énfasis6 3 2" xfId="76"/>
    <cellStyle name="20% - Énfasis6 4" xfId="77"/>
    <cellStyle name="20% - Énfasis6 4 2" xfId="78"/>
    <cellStyle name="40 % - Accent1" xfId="79"/>
    <cellStyle name="40 % - Accent1 2" xfId="80"/>
    <cellStyle name="40 % - Accent2" xfId="81"/>
    <cellStyle name="40 % - Accent2 2" xfId="82"/>
    <cellStyle name="40 % - Accent3" xfId="83"/>
    <cellStyle name="40 % - Accent3 2" xfId="84"/>
    <cellStyle name="40 % - Accent4" xfId="85"/>
    <cellStyle name="40 % - Accent4 2" xfId="86"/>
    <cellStyle name="40 % - Accent5" xfId="87"/>
    <cellStyle name="40 % - Accent5 2" xfId="88"/>
    <cellStyle name="40 % - Accent6" xfId="89"/>
    <cellStyle name="40 % - Accent6 2" xfId="90"/>
    <cellStyle name="40% - Accent1" xfId="91"/>
    <cellStyle name="40% - Accent1 2" xfId="92"/>
    <cellStyle name="40% - Accent1 2 2" xfId="93"/>
    <cellStyle name="40% - Accent1 3" xfId="94"/>
    <cellStyle name="40% - Accent1 3 2" xfId="95"/>
    <cellStyle name="40% - Accent1 4" xfId="96"/>
    <cellStyle name="40% - Accent2" xfId="97"/>
    <cellStyle name="40% - Accent2 2" xfId="98"/>
    <cellStyle name="40% - Accent3" xfId="99"/>
    <cellStyle name="40% - Accent3 2" xfId="100"/>
    <cellStyle name="40% - Accent3 2 2" xfId="101"/>
    <cellStyle name="40% - Accent3 3" xfId="102"/>
    <cellStyle name="40% - Accent3 3 2" xfId="103"/>
    <cellStyle name="40% - Accent3 4" xfId="104"/>
    <cellStyle name="40% - Accent4" xfId="105"/>
    <cellStyle name="40% - Accent4 2" xfId="106"/>
    <cellStyle name="40% - Accent4 2 2" xfId="107"/>
    <cellStyle name="40% - Accent4 3" xfId="108"/>
    <cellStyle name="40% - Accent4 3 2" xfId="109"/>
    <cellStyle name="40% - Accent4 4" xfId="110"/>
    <cellStyle name="40% - Accent5" xfId="111"/>
    <cellStyle name="40% - Accent5 2" xfId="112"/>
    <cellStyle name="40% - Accent5 2 2" xfId="113"/>
    <cellStyle name="40% - Accent5 3" xfId="114"/>
    <cellStyle name="40% - Accent5 3 2" xfId="115"/>
    <cellStyle name="40% - Accent5 4" xfId="116"/>
    <cellStyle name="40% - Accent6" xfId="117"/>
    <cellStyle name="40% - Accent6 2" xfId="118"/>
    <cellStyle name="40% - Accent6 2 2" xfId="119"/>
    <cellStyle name="40% - Accent6 3" xfId="120"/>
    <cellStyle name="40% - Accent6 3 2" xfId="121"/>
    <cellStyle name="40% - Accent6 4" xfId="122"/>
    <cellStyle name="40% - Énfasis1 2" xfId="123"/>
    <cellStyle name="40% - Énfasis1 2 2" xfId="124"/>
    <cellStyle name="40% - Énfasis1 3" xfId="125"/>
    <cellStyle name="40% - Énfasis1 3 2" xfId="126"/>
    <cellStyle name="40% - Énfasis1 4" xfId="127"/>
    <cellStyle name="40% - Énfasis1 4 2" xfId="128"/>
    <cellStyle name="40% - Énfasis2 2" xfId="129"/>
    <cellStyle name="40% - Énfasis2 2 2" xfId="130"/>
    <cellStyle name="40% - Énfasis2 3" xfId="131"/>
    <cellStyle name="40% - Énfasis2 3 2" xfId="132"/>
    <cellStyle name="40% - Énfasis3 2" xfId="133"/>
    <cellStyle name="40% - Énfasis3 2 2" xfId="134"/>
    <cellStyle name="40% - Énfasis3 3" xfId="135"/>
    <cellStyle name="40% - Énfasis3 3 2" xfId="136"/>
    <cellStyle name="40% - Énfasis3 4" xfId="137"/>
    <cellStyle name="40% - Énfasis3 4 2" xfId="138"/>
    <cellStyle name="40% - Énfasis4 2" xfId="139"/>
    <cellStyle name="40% - Énfasis4 2 2" xfId="140"/>
    <cellStyle name="40% - Énfasis4 3" xfId="141"/>
    <cellStyle name="40% - Énfasis4 3 2" xfId="142"/>
    <cellStyle name="40% - Énfasis4 4" xfId="143"/>
    <cellStyle name="40% - Énfasis4 4 2" xfId="144"/>
    <cellStyle name="40% - Énfasis5 2" xfId="145"/>
    <cellStyle name="40% - Énfasis5 2 2" xfId="146"/>
    <cellStyle name="40% - Énfasis5 3" xfId="147"/>
    <cellStyle name="40% - Énfasis5 3 2" xfId="148"/>
    <cellStyle name="40% - Énfasis5 4" xfId="149"/>
    <cellStyle name="40% - Énfasis5 4 2" xfId="150"/>
    <cellStyle name="40% - Énfasis6 2" xfId="151"/>
    <cellStyle name="40% - Énfasis6 2 2" xfId="152"/>
    <cellStyle name="40% - Énfasis6 3" xfId="153"/>
    <cellStyle name="40% - Énfasis6 3 2" xfId="154"/>
    <cellStyle name="40% - Énfasis6 4" xfId="155"/>
    <cellStyle name="40% - Énfasis6 4 2" xfId="156"/>
    <cellStyle name="60 % - Accent1" xfId="157"/>
    <cellStyle name="60 % - Accent2" xfId="158"/>
    <cellStyle name="60 % - Accent3" xfId="159"/>
    <cellStyle name="60 % - Accent4" xfId="160"/>
    <cellStyle name="60 % - Accent5" xfId="161"/>
    <cellStyle name="60 % - Accent6" xfId="162"/>
    <cellStyle name="60% - Accent1" xfId="163"/>
    <cellStyle name="60% - Accent1 2" xfId="164"/>
    <cellStyle name="60% - Accent1 3" xfId="165"/>
    <cellStyle name="60% - Accent2" xfId="166"/>
    <cellStyle name="60% - Accent2 2" xfId="167"/>
    <cellStyle name="60% - Accent2 3" xfId="168"/>
    <cellStyle name="60% - Accent3" xfId="169"/>
    <cellStyle name="60% - Accent3 2" xfId="170"/>
    <cellStyle name="60% - Accent3 3" xfId="171"/>
    <cellStyle name="60% - Accent4" xfId="172"/>
    <cellStyle name="60% - Accent4 2" xfId="173"/>
    <cellStyle name="60% - Accent4 3" xfId="174"/>
    <cellStyle name="60% - Accent5" xfId="175"/>
    <cellStyle name="60% - Accent5 2" xfId="176"/>
    <cellStyle name="60% - Accent5 3" xfId="177"/>
    <cellStyle name="60% - Accent6" xfId="178"/>
    <cellStyle name="60% - Accent6 2" xfId="179"/>
    <cellStyle name="60% - Accent6 3" xfId="180"/>
    <cellStyle name="60% - Énfasis1 2" xfId="181"/>
    <cellStyle name="60% - Énfasis1 3" xfId="182"/>
    <cellStyle name="60% - Énfasis1 4" xfId="183"/>
    <cellStyle name="60% - Énfasis2 2" xfId="184"/>
    <cellStyle name="60% - Énfasis2 3" xfId="185"/>
    <cellStyle name="60% - Énfasis2 4" xfId="186"/>
    <cellStyle name="60% - Énfasis3 2" xfId="187"/>
    <cellStyle name="60% - Énfasis3 3" xfId="188"/>
    <cellStyle name="60% - Énfasis3 4" xfId="189"/>
    <cellStyle name="60% - Énfasis4 2" xfId="190"/>
    <cellStyle name="60% - Énfasis4 3" xfId="191"/>
    <cellStyle name="60% - Énfasis4 4" xfId="192"/>
    <cellStyle name="60% - Énfasis5 2" xfId="193"/>
    <cellStyle name="60% - Énfasis5 3" xfId="194"/>
    <cellStyle name="60% - Énfasis5 4" xfId="195"/>
    <cellStyle name="60% - Énfasis6 2" xfId="196"/>
    <cellStyle name="60% - Énfasis6 3" xfId="197"/>
    <cellStyle name="60% - Énfasis6 4" xfId="198"/>
    <cellStyle name="Accent1" xfId="199"/>
    <cellStyle name="Accent1 - 20%" xfId="200"/>
    <cellStyle name="Accent1 - 20% 2" xfId="201"/>
    <cellStyle name="Accent1 - 40%" xfId="202"/>
    <cellStyle name="Accent1 - 40% 2" xfId="203"/>
    <cellStyle name="Accent1 - 60%" xfId="204"/>
    <cellStyle name="Accent1 2" xfId="205"/>
    <cellStyle name="Accent1 3" xfId="206"/>
    <cellStyle name="Accent2" xfId="207"/>
    <cellStyle name="Accent2 - 20%" xfId="208"/>
    <cellStyle name="Accent2 - 20% 2" xfId="209"/>
    <cellStyle name="Accent2 - 40%" xfId="210"/>
    <cellStyle name="Accent2 - 40% 2" xfId="211"/>
    <cellStyle name="Accent2 - 60%" xfId="212"/>
    <cellStyle name="Accent2 2" xfId="213"/>
    <cellStyle name="Accent2 3" xfId="214"/>
    <cellStyle name="Accent3" xfId="215"/>
    <cellStyle name="Accent3 - 20%" xfId="216"/>
    <cellStyle name="Accent3 - 20% 2" xfId="217"/>
    <cellStyle name="Accent3 - 40%" xfId="218"/>
    <cellStyle name="Accent3 - 40% 2" xfId="219"/>
    <cellStyle name="Accent3 - 60%" xfId="220"/>
    <cellStyle name="Accent3 2" xfId="221"/>
    <cellStyle name="Accent3 3" xfId="222"/>
    <cellStyle name="Accent4" xfId="223"/>
    <cellStyle name="Accent4 - 20%" xfId="224"/>
    <cellStyle name="Accent4 - 20% 2" xfId="225"/>
    <cellStyle name="Accent4 - 40%" xfId="226"/>
    <cellStyle name="Accent4 - 40% 2" xfId="227"/>
    <cellStyle name="Accent4 - 60%" xfId="228"/>
    <cellStyle name="Accent4 2" xfId="229"/>
    <cellStyle name="Accent4 3" xfId="230"/>
    <cellStyle name="Accent5" xfId="231"/>
    <cellStyle name="Accent5 - 20%" xfId="232"/>
    <cellStyle name="Accent5 - 20% 2" xfId="233"/>
    <cellStyle name="Accent5 - 40%" xfId="234"/>
    <cellStyle name="Accent5 - 40% 2" xfId="235"/>
    <cellStyle name="Accent5 - 60%" xfId="236"/>
    <cellStyle name="Accent5 2" xfId="237"/>
    <cellStyle name="Accent6" xfId="238"/>
    <cellStyle name="Accent6 - 20%" xfId="239"/>
    <cellStyle name="Accent6 - 20% 2" xfId="240"/>
    <cellStyle name="Accent6 - 40%" xfId="241"/>
    <cellStyle name="Accent6 - 40% 2" xfId="242"/>
    <cellStyle name="Accent6 - 60%" xfId="243"/>
    <cellStyle name="Accent6 2" xfId="244"/>
    <cellStyle name="Accent6 3" xfId="245"/>
    <cellStyle name="Avertissement" xfId="246"/>
    <cellStyle name="Bad" xfId="247"/>
    <cellStyle name="Bad 2" xfId="248"/>
    <cellStyle name="Bad 3" xfId="249"/>
    <cellStyle name="Buena 2" xfId="250"/>
    <cellStyle name="Buena 3" xfId="251"/>
    <cellStyle name="Buena 4" xfId="252"/>
    <cellStyle name="Calcul" xfId="253"/>
    <cellStyle name="Calcul 2" xfId="254"/>
    <cellStyle name="Calcul 2 2" xfId="255"/>
    <cellStyle name="Calcul 3" xfId="256"/>
    <cellStyle name="Calculation" xfId="257"/>
    <cellStyle name="Calculation 2" xfId="258"/>
    <cellStyle name="Calculation 2 2" xfId="259"/>
    <cellStyle name="Calculation 2 2 2" xfId="260"/>
    <cellStyle name="Calculation 2 3" xfId="261"/>
    <cellStyle name="Calculation 3" xfId="262"/>
    <cellStyle name="Calculation 3 2" xfId="263"/>
    <cellStyle name="Calculation 3 2 2" xfId="264"/>
    <cellStyle name="Calculation 3 3" xfId="265"/>
    <cellStyle name="Calculation 4" xfId="266"/>
    <cellStyle name="Calculation 4 2" xfId="267"/>
    <cellStyle name="Calculation 5" xfId="268"/>
    <cellStyle name="Cálculo 2" xfId="269"/>
    <cellStyle name="Cálculo 2 2" xfId="270"/>
    <cellStyle name="Cálculo 2 2 2" xfId="271"/>
    <cellStyle name="Cálculo 2 3" xfId="272"/>
    <cellStyle name="Cálculo 3" xfId="273"/>
    <cellStyle name="Cálculo 3 2" xfId="274"/>
    <cellStyle name="Cálculo 3 2 2" xfId="275"/>
    <cellStyle name="Cálculo 3 3" xfId="276"/>
    <cellStyle name="Cálculo 4" xfId="277"/>
    <cellStyle name="Cálculo 4 2" xfId="278"/>
    <cellStyle name="Cálculo 4 2 2" xfId="279"/>
    <cellStyle name="Cálculo 4 3" xfId="280"/>
    <cellStyle name="Celda de comprobación 2" xfId="281"/>
    <cellStyle name="Celda de comprobación 3" xfId="282"/>
    <cellStyle name="Celda vinculada 2" xfId="283"/>
    <cellStyle name="Celda vinculada 3" xfId="284"/>
    <cellStyle name="Celda vinculada 4" xfId="285"/>
    <cellStyle name="Cellule liée" xfId="286"/>
    <cellStyle name="Check Cell" xfId="287"/>
    <cellStyle name="Check Cell 2" xfId="288"/>
    <cellStyle name="Comma 2" xfId="289"/>
    <cellStyle name="Comma 2 2" xfId="290"/>
    <cellStyle name="Comma 2 2 2" xfId="291"/>
    <cellStyle name="Comma 2 2 3" xfId="292"/>
    <cellStyle name="Comma 2 3" xfId="293"/>
    <cellStyle name="Comma 3" xfId="294"/>
    <cellStyle name="Comma 3 2" xfId="295"/>
    <cellStyle name="Comma 4" xfId="296"/>
    <cellStyle name="Comma 4 2" xfId="297"/>
    <cellStyle name="Comma 5" xfId="298"/>
    <cellStyle name="Comma 5 2" xfId="299"/>
    <cellStyle name="Comma 6" xfId="300"/>
    <cellStyle name="Comma 6 2" xfId="301"/>
    <cellStyle name="Comma 7" xfId="302"/>
    <cellStyle name="Comma 7 2" xfId="303"/>
    <cellStyle name="Comma_ACUEDUCTO DE  PADRE LAS CASAS" xfId="304"/>
    <cellStyle name="Commentaire" xfId="305"/>
    <cellStyle name="Commentaire 2" xfId="306"/>
    <cellStyle name="Commentaire 2 2" xfId="307"/>
    <cellStyle name="Commentaire 2 2 2" xfId="308"/>
    <cellStyle name="Commentaire 2 3" xfId="309"/>
    <cellStyle name="Commentaire 3" xfId="310"/>
    <cellStyle name="Commentaire 3 2" xfId="311"/>
    <cellStyle name="Commentaire 4" xfId="312"/>
    <cellStyle name="Currency 2" xfId="313"/>
    <cellStyle name="Currency 2 2" xfId="314"/>
    <cellStyle name="Currency 3" xfId="315"/>
    <cellStyle name="Currency 3 2" xfId="316"/>
    <cellStyle name="Currency 3 2 2" xfId="317"/>
    <cellStyle name="Currency 3 3" xfId="318"/>
    <cellStyle name="Currency 3_APU CIVIL WORKS ACUEDUCTO PERAVIA_source" xfId="319"/>
    <cellStyle name="Currency 4" xfId="320"/>
    <cellStyle name="Currency 4 2" xfId="321"/>
    <cellStyle name="Emphasis 1" xfId="322"/>
    <cellStyle name="Emphasis 2" xfId="323"/>
    <cellStyle name="Emphasis 3" xfId="324"/>
    <cellStyle name="Encabezado 4 2" xfId="325"/>
    <cellStyle name="Encabezado 4 3" xfId="326"/>
    <cellStyle name="Encabezado 4 4" xfId="327"/>
    <cellStyle name="Énfasis1 2" xfId="328"/>
    <cellStyle name="Énfasis1 3" xfId="329"/>
    <cellStyle name="Énfasis1 4" xfId="330"/>
    <cellStyle name="Énfasis2 2" xfId="331"/>
    <cellStyle name="Énfasis2 3" xfId="332"/>
    <cellStyle name="Énfasis2 4" xfId="333"/>
    <cellStyle name="Énfasis3 2" xfId="334"/>
    <cellStyle name="Énfasis3 3" xfId="335"/>
    <cellStyle name="Énfasis3 4" xfId="336"/>
    <cellStyle name="Énfasis4 2" xfId="337"/>
    <cellStyle name="Énfasis4 3" xfId="338"/>
    <cellStyle name="Énfasis4 4" xfId="339"/>
    <cellStyle name="Énfasis5 2" xfId="340"/>
    <cellStyle name="Énfasis5 3" xfId="341"/>
    <cellStyle name="Énfasis6 2" xfId="342"/>
    <cellStyle name="Énfasis6 3" xfId="343"/>
    <cellStyle name="Énfasis6 4" xfId="344"/>
    <cellStyle name="Entrada 2" xfId="345"/>
    <cellStyle name="Entrada 2 2" xfId="346"/>
    <cellStyle name="Entrada 2 2 2" xfId="347"/>
    <cellStyle name="Entrada 2 3" xfId="348"/>
    <cellStyle name="Entrada 3" xfId="349"/>
    <cellStyle name="Entrada 3 2" xfId="350"/>
    <cellStyle name="Entrada 3 2 2" xfId="351"/>
    <cellStyle name="Entrada 3 3" xfId="352"/>
    <cellStyle name="Entrada 4" xfId="353"/>
    <cellStyle name="Entrada 4 2" xfId="354"/>
    <cellStyle name="Entrada 4 2 2" xfId="355"/>
    <cellStyle name="Entrada 4 3" xfId="356"/>
    <cellStyle name="Entrée" xfId="357"/>
    <cellStyle name="Entrée 2" xfId="358"/>
    <cellStyle name="Entrée 2 2" xfId="359"/>
    <cellStyle name="Entrée 3" xfId="360"/>
    <cellStyle name="Euro" xfId="361"/>
    <cellStyle name="Euro 2" xfId="362"/>
    <cellStyle name="Euro 2 2" xfId="363"/>
    <cellStyle name="Euro 2 3" xfId="364"/>
    <cellStyle name="Euro 3" xfId="365"/>
    <cellStyle name="Euro 3 2" xfId="366"/>
    <cellStyle name="Euro 3 3" xfId="367"/>
    <cellStyle name="Euro 4" xfId="368"/>
    <cellStyle name="Euro 4 2" xfId="369"/>
    <cellStyle name="Euro 5" xfId="370"/>
    <cellStyle name="Euro 6" xfId="371"/>
    <cellStyle name="Euro_09 red distribucion ondina y las malvinas y correccion averias, ac. hato mayor" xfId="372"/>
    <cellStyle name="Explanatory Text" xfId="373"/>
    <cellStyle name="F2" xfId="374"/>
    <cellStyle name="F2 2" xfId="375"/>
    <cellStyle name="F2_act 102-11 al 46-11 REH OT, EST BOM, PT Y DR AC CASTILLO LOS CAFES" xfId="376"/>
    <cellStyle name="F3" xfId="377"/>
    <cellStyle name="F3 2" xfId="378"/>
    <cellStyle name="F3_act 102-11 al 46-11 REH OT, EST BOM, PT Y DR AC CASTILLO LOS CAFES" xfId="379"/>
    <cellStyle name="F4" xfId="380"/>
    <cellStyle name="F4 2" xfId="381"/>
    <cellStyle name="F4_act 102-11 al 46-11 REH OT, EST BOM, PT Y DR AC CASTILLO LOS CAFES" xfId="382"/>
    <cellStyle name="F5" xfId="383"/>
    <cellStyle name="F5 2" xfId="384"/>
    <cellStyle name="F5_act 102-11 al 46-11 REH OT, EST BOM, PT Y DR AC CASTILLO LOS CAFES" xfId="385"/>
    <cellStyle name="F6" xfId="386"/>
    <cellStyle name="F6 2" xfId="387"/>
    <cellStyle name="F6_act 102-11 al 46-11 REH OT, EST BOM, PT Y DR AC CASTILLO LOS CAFES" xfId="388"/>
    <cellStyle name="F7" xfId="389"/>
    <cellStyle name="F7 2" xfId="390"/>
    <cellStyle name="F7_act 102-11 al 46-11 REH OT, EST BOM, PT Y DR AC CASTILLO LOS CAFES" xfId="391"/>
    <cellStyle name="F8" xfId="392"/>
    <cellStyle name="F8 2" xfId="393"/>
    <cellStyle name="F8_act 102-11 al 46-11 REH OT, EST BOM, PT Y DR AC CASTILLO LOS CAFES" xfId="394"/>
    <cellStyle name="Good" xfId="395"/>
    <cellStyle name="Good 2" xfId="396"/>
    <cellStyle name="Heading 1" xfId="397"/>
    <cellStyle name="Heading 1 2" xfId="398"/>
    <cellStyle name="Heading 1 3" xfId="399"/>
    <cellStyle name="Heading 2" xfId="400"/>
    <cellStyle name="Heading 2 2" xfId="401"/>
    <cellStyle name="Heading 2 3" xfId="402"/>
    <cellStyle name="Heading 3" xfId="403"/>
    <cellStyle name="Heading 3 2" xfId="404"/>
    <cellStyle name="Heading 3 3" xfId="405"/>
    <cellStyle name="Heading 4" xfId="406"/>
    <cellStyle name="Heading 4 2" xfId="407"/>
    <cellStyle name="Hipervínculo 2" xfId="408"/>
    <cellStyle name="Incorrecto 2" xfId="409"/>
    <cellStyle name="Incorrecto 3" xfId="410"/>
    <cellStyle name="Incorrecto 4" xfId="411"/>
    <cellStyle name="Input" xfId="412"/>
    <cellStyle name="Input 2" xfId="413"/>
    <cellStyle name="Input 2 2" xfId="414"/>
    <cellStyle name="Input 2 2 2" xfId="415"/>
    <cellStyle name="Input 2 3" xfId="416"/>
    <cellStyle name="Input 3" xfId="417"/>
    <cellStyle name="Input 3 2" xfId="418"/>
    <cellStyle name="Input 4" xfId="419"/>
    <cellStyle name="Insatisfaisant" xfId="420"/>
    <cellStyle name="Linked Cell" xfId="421"/>
    <cellStyle name="Linked Cell 2" xfId="422"/>
    <cellStyle name="Millares" xfId="423" builtinId="3"/>
    <cellStyle name="Millares [0] 3" xfId="755"/>
    <cellStyle name="Millares [0] 5" xfId="747"/>
    <cellStyle name="Millares 10" xfId="424"/>
    <cellStyle name="Millares 10 2" xfId="425"/>
    <cellStyle name="Millares 10 2 2" xfId="426"/>
    <cellStyle name="Millares 10 2 3" xfId="427"/>
    <cellStyle name="Millares 10 2 4" xfId="750"/>
    <cellStyle name="Millares 11" xfId="428"/>
    <cellStyle name="Millares 11 2" xfId="429"/>
    <cellStyle name="Millares 11 3" xfId="430"/>
    <cellStyle name="Millares 11 4" xfId="431"/>
    <cellStyle name="Millares 12" xfId="432"/>
    <cellStyle name="Millares 12 2" xfId="433"/>
    <cellStyle name="Millares 12 3" xfId="434"/>
    <cellStyle name="Millares 13" xfId="435"/>
    <cellStyle name="Millares 14" xfId="436"/>
    <cellStyle name="Millares 14 2" xfId="437"/>
    <cellStyle name="Millares 14 2 2" xfId="438"/>
    <cellStyle name="Millares 14 3" xfId="439"/>
    <cellStyle name="Millares 15" xfId="440"/>
    <cellStyle name="Millares 2" xfId="441"/>
    <cellStyle name="Millares 2 2" xfId="442"/>
    <cellStyle name="Millares 2 2 2" xfId="443"/>
    <cellStyle name="Millares 2 2 2 2" xfId="444"/>
    <cellStyle name="Millares 2 2 2 3" xfId="445"/>
    <cellStyle name="Millares 2 2 2 5" xfId="446"/>
    <cellStyle name="Millares 2 2 3" xfId="447"/>
    <cellStyle name="Millares 2 2 4" xfId="448"/>
    <cellStyle name="Millares 2 2 5 2" xfId="449"/>
    <cellStyle name="Millares 2 2_304-12 medidores SAN CRISTOBAL" xfId="450"/>
    <cellStyle name="Millares 2 3" xfId="451"/>
    <cellStyle name="Millares 2 3 2" xfId="452"/>
    <cellStyle name="Millares 2 3 2 2" xfId="453"/>
    <cellStyle name="Millares 2 3 2 2 2" xfId="454"/>
    <cellStyle name="Millares 2 3 2 3" xfId="455"/>
    <cellStyle name="Millares 2 3 3" xfId="456"/>
    <cellStyle name="Millares 2 3 4" xfId="457"/>
    <cellStyle name="Millares 2 4" xfId="458"/>
    <cellStyle name="Millares 2 4 2" xfId="459"/>
    <cellStyle name="Millares 2 4 3" xfId="460"/>
    <cellStyle name="Millares 2 5" xfId="461"/>
    <cellStyle name="Millares 2 5 2" xfId="462"/>
    <cellStyle name="Millares 2 6" xfId="463"/>
    <cellStyle name="Millares 2 6 2" xfId="464"/>
    <cellStyle name="Millares 2 7" xfId="758"/>
    <cellStyle name="Millares 2_111-12 ac neyba zona alta" xfId="465"/>
    <cellStyle name="Millares 3" xfId="466"/>
    <cellStyle name="Millares 3 2" xfId="467"/>
    <cellStyle name="Millares 3 2 2" xfId="468"/>
    <cellStyle name="Millares 3 2 2 2" xfId="746"/>
    <cellStyle name="Millares 3 2 3" xfId="469"/>
    <cellStyle name="Millares 3 3" xfId="470"/>
    <cellStyle name="Millares 3 3 2" xfId="471"/>
    <cellStyle name="Millares 3 3 3" xfId="472"/>
    <cellStyle name="Millares 3 4" xfId="473"/>
    <cellStyle name="Millares 3 4 2" xfId="474"/>
    <cellStyle name="Millares 3 4 3" xfId="475"/>
    <cellStyle name="Millares 3 5" xfId="476"/>
    <cellStyle name="Millares 3_111-12 ac neyba zona alta" xfId="477"/>
    <cellStyle name="Millares 4" xfId="478"/>
    <cellStyle name="Millares 4 2" xfId="479"/>
    <cellStyle name="Millares 4 2 2" xfId="480"/>
    <cellStyle name="Millares 4 2 2 2" xfId="481"/>
    <cellStyle name="Millares 4 2 3" xfId="482"/>
    <cellStyle name="Millares 4 3" xfId="483"/>
    <cellStyle name="Millares 4 3 2" xfId="484"/>
    <cellStyle name="Millares 4 3 3" xfId="485"/>
    <cellStyle name="Millares 4 4" xfId="486"/>
    <cellStyle name="Millares 4 5" xfId="487"/>
    <cellStyle name="Millares 4_304-12 medidores SAN CRISTOBAL" xfId="488"/>
    <cellStyle name="Millares 5" xfId="489"/>
    <cellStyle name="Millares 5 2" xfId="490"/>
    <cellStyle name="Millares 5 3" xfId="491"/>
    <cellStyle name="Millares 5 3 2" xfId="492"/>
    <cellStyle name="Millares 5 3 2 2" xfId="493"/>
    <cellStyle name="Millares 5 3 3" xfId="494"/>
    <cellStyle name="Millares 5 4" xfId="495"/>
    <cellStyle name="Millares 6" xfId="496"/>
    <cellStyle name="Millares 6 2" xfId="497"/>
    <cellStyle name="Millares 7" xfId="498"/>
    <cellStyle name="Millares 7 2" xfId="499"/>
    <cellStyle name="Millares 7 2 2" xfId="500"/>
    <cellStyle name="Millares 7 3" xfId="501"/>
    <cellStyle name="Millares 7 4" xfId="502"/>
    <cellStyle name="Millares 8" xfId="503"/>
    <cellStyle name="Millares 8 2" xfId="504"/>
    <cellStyle name="Millares 8 2 2" xfId="505"/>
    <cellStyle name="Millares 8 3" xfId="506"/>
    <cellStyle name="Millares 8 4" xfId="507"/>
    <cellStyle name="Millares 9" xfId="508"/>
    <cellStyle name="Millares 9 2" xfId="509"/>
    <cellStyle name="Millares 9 3" xfId="510"/>
    <cellStyle name="Millares 9 4" xfId="748"/>
    <cellStyle name="Millares_PRES. ELAB. BASE" xfId="511"/>
    <cellStyle name="Moneda" xfId="512" builtinId="4"/>
    <cellStyle name="Moneda 2" xfId="513"/>
    <cellStyle name="Moneda 2 2" xfId="514"/>
    <cellStyle name="Moneda 2 2 2" xfId="515"/>
    <cellStyle name="Moneda 2 2 3" xfId="516"/>
    <cellStyle name="Moneda 2 3" xfId="517"/>
    <cellStyle name="Moneda 2 4" xfId="518"/>
    <cellStyle name="Moneda 2_304-12 medidores SAN CRISTOBAL" xfId="519"/>
    <cellStyle name="Moneda 3" xfId="520"/>
    <cellStyle name="Moneda 3 2" xfId="521"/>
    <cellStyle name="Moneda 3 2 2" xfId="522"/>
    <cellStyle name="Moneda 3 3" xfId="523"/>
    <cellStyle name="Moneda 4" xfId="524"/>
    <cellStyle name="Moneda 4 2" xfId="525"/>
    <cellStyle name="Moneda 5" xfId="526"/>
    <cellStyle name="Neutral 2" xfId="527"/>
    <cellStyle name="Neutral 2 2" xfId="528"/>
    <cellStyle name="Neutral 3" xfId="529"/>
    <cellStyle name="Neutre" xfId="530"/>
    <cellStyle name="No-definido" xfId="531"/>
    <cellStyle name="Normal" xfId="0" builtinId="0"/>
    <cellStyle name="Normal - Style1" xfId="532"/>
    <cellStyle name="Normal 10" xfId="533"/>
    <cellStyle name="Normal 10 2" xfId="534"/>
    <cellStyle name="Normal 10 2 2" xfId="535"/>
    <cellStyle name="Normal 10 3" xfId="536"/>
    <cellStyle name="Normal 10 3 2" xfId="537"/>
    <cellStyle name="Normal 10 3 2 2" xfId="538"/>
    <cellStyle name="Normal 10 3 3" xfId="539"/>
    <cellStyle name="Normal 10 4" xfId="540"/>
    <cellStyle name="Normal 10 6" xfId="541"/>
    <cellStyle name="Normal 11" xfId="542"/>
    <cellStyle name="Normal 11 2" xfId="543"/>
    <cellStyle name="Normal 11 3" xfId="544"/>
    <cellStyle name="Normal 12" xfId="545"/>
    <cellStyle name="Normal 12 2" xfId="546"/>
    <cellStyle name="Normal 12 2 2" xfId="547"/>
    <cellStyle name="Normal 13" xfId="548"/>
    <cellStyle name="Normal 13 2" xfId="549"/>
    <cellStyle name="Normal 13 2 2" xfId="550"/>
    <cellStyle name="Normal 13 2 2 2" xfId="551"/>
    <cellStyle name="Normal 14" xfId="552"/>
    <cellStyle name="Normal 14 2" xfId="553"/>
    <cellStyle name="Normal 14 2 2" xfId="554"/>
    <cellStyle name="Normal 14 3" xfId="555"/>
    <cellStyle name="Normal 15" xfId="556"/>
    <cellStyle name="Normal 15 2" xfId="754"/>
    <cellStyle name="Normal 16" xfId="557"/>
    <cellStyle name="Normal 16 2" xfId="558"/>
    <cellStyle name="Normal 16 2 2" xfId="559"/>
    <cellStyle name="Normal 16 3" xfId="560"/>
    <cellStyle name="Normal 16 4" xfId="749"/>
    <cellStyle name="Normal 16 4 2" xfId="756"/>
    <cellStyle name="Normal 17" xfId="561"/>
    <cellStyle name="Normal 17 2" xfId="562"/>
    <cellStyle name="Normal 18" xfId="563"/>
    <cellStyle name="Normal 18 2" xfId="564"/>
    <cellStyle name="Normal 19" xfId="565"/>
    <cellStyle name="Normal 19 2" xfId="566"/>
    <cellStyle name="Normal 2" xfId="567"/>
    <cellStyle name="Normal 2 2" xfId="568"/>
    <cellStyle name="Normal 2 2 2" xfId="569"/>
    <cellStyle name="Normal 2 2 2 2" xfId="570"/>
    <cellStyle name="Normal 2 2 3" xfId="571"/>
    <cellStyle name="Normal 2 3" xfId="572"/>
    <cellStyle name="Normal 2 3 2" xfId="573"/>
    <cellStyle name="Normal 2 3 2 2" xfId="574"/>
    <cellStyle name="Normal 2 4" xfId="575"/>
    <cellStyle name="Normal 2 4 2" xfId="576"/>
    <cellStyle name="Normal 2 4 2 2" xfId="577"/>
    <cellStyle name="Normal 2 5" xfId="578"/>
    <cellStyle name="Normal 2 6" xfId="579"/>
    <cellStyle name="Normal 2_07-09 presupu..." xfId="580"/>
    <cellStyle name="Normal 2_ANALISIS REC 3 2" xfId="581"/>
    <cellStyle name="Normal 20" xfId="582"/>
    <cellStyle name="Normal 20 2" xfId="583"/>
    <cellStyle name="Normal 20 2 2" xfId="584"/>
    <cellStyle name="Normal 20 3" xfId="585"/>
    <cellStyle name="Normal 21" xfId="586"/>
    <cellStyle name="Normal 21 2" xfId="753"/>
    <cellStyle name="Normal 22" xfId="587"/>
    <cellStyle name="Normal 23" xfId="588"/>
    <cellStyle name="Normal 24" xfId="589"/>
    <cellStyle name="Normal 25" xfId="590"/>
    <cellStyle name="Normal 26" xfId="591"/>
    <cellStyle name="Normal 27" xfId="592"/>
    <cellStyle name="Normal 28" xfId="593"/>
    <cellStyle name="Normal 29" xfId="594"/>
    <cellStyle name="Normal 3" xfId="595"/>
    <cellStyle name="Normal 3 2" xfId="596"/>
    <cellStyle name="Normal 3 3" xfId="597"/>
    <cellStyle name="Normal 3 3 2" xfId="598"/>
    <cellStyle name="Normal 3 3 3" xfId="599"/>
    <cellStyle name="Normal 3 4" xfId="600"/>
    <cellStyle name="Normal 3_20-12 REHABILITACION ACUEDUCTO MULTIPLE JANICO" xfId="601"/>
    <cellStyle name="Normal 30" xfId="602"/>
    <cellStyle name="Normal 31" xfId="603"/>
    <cellStyle name="Normal 32" xfId="604"/>
    <cellStyle name="Normal 33" xfId="605"/>
    <cellStyle name="Normal 34" xfId="606"/>
    <cellStyle name="Normal 35" xfId="607"/>
    <cellStyle name="Normal 36" xfId="608"/>
    <cellStyle name="Normal 37" xfId="609"/>
    <cellStyle name="Normal 38" xfId="610"/>
    <cellStyle name="Normal 39" xfId="744"/>
    <cellStyle name="Normal 4" xfId="611"/>
    <cellStyle name="Normal 4 2" xfId="612"/>
    <cellStyle name="Normal 4 2 2" xfId="613"/>
    <cellStyle name="Normal 4 3" xfId="614"/>
    <cellStyle name="Normal 40" xfId="757"/>
    <cellStyle name="Normal 42" xfId="615"/>
    <cellStyle name="Normal 5" xfId="616"/>
    <cellStyle name="Normal 5 2" xfId="617"/>
    <cellStyle name="Normal 5 3" xfId="618"/>
    <cellStyle name="Normal 5 4" xfId="619"/>
    <cellStyle name="Normal 5 5" xfId="620"/>
    <cellStyle name="Normal 5 6" xfId="621"/>
    <cellStyle name="Normal 5_PRES. REVISADO No. 6 27-11 AL PRES.  No. 170-05 AC. TIERRA NUEVA JIMANI" xfId="622"/>
    <cellStyle name="Normal 6" xfId="623"/>
    <cellStyle name="Normal 6 2" xfId="624"/>
    <cellStyle name="Normal 6 2 2" xfId="625"/>
    <cellStyle name="Normal 6 2 3" xfId="751"/>
    <cellStyle name="Normal 6 3" xfId="626"/>
    <cellStyle name="Normal 7" xfId="627"/>
    <cellStyle name="Normal 7 2" xfId="628"/>
    <cellStyle name="Normal 7 2 2" xfId="629"/>
    <cellStyle name="Normal 8" xfId="630"/>
    <cellStyle name="Normal 8 2" xfId="631"/>
    <cellStyle name="Normal 8 2 2" xfId="632"/>
    <cellStyle name="Normal 8 3" xfId="633"/>
    <cellStyle name="Normal 8 4" xfId="634"/>
    <cellStyle name="Normal 8_ACT. No. 06 al 228-09 TERMINACION REDES DEL SECTOR 1 ACUEDUCTO PALO VERDE (OCTUBRE 2011)" xfId="635"/>
    <cellStyle name="Normal 9" xfId="636"/>
    <cellStyle name="Normal 9 2" xfId="637"/>
    <cellStyle name="Normal 9 2 2" xfId="752"/>
    <cellStyle name="Normal 9 3" xfId="638"/>
    <cellStyle name="Notas 2" xfId="639"/>
    <cellStyle name="Notas 2 2" xfId="640"/>
    <cellStyle name="Notas 2 2 2" xfId="641"/>
    <cellStyle name="Notas 2 3" xfId="642"/>
    <cellStyle name="Notas 3" xfId="643"/>
    <cellStyle name="Notas 3 2" xfId="644"/>
    <cellStyle name="Notas 3 2 2" xfId="645"/>
    <cellStyle name="Notas 3 3" xfId="646"/>
    <cellStyle name="Notas 4" xfId="647"/>
    <cellStyle name="Notas 4 2" xfId="648"/>
    <cellStyle name="Notas 4 2 2" xfId="649"/>
    <cellStyle name="Notas 4 3" xfId="650"/>
    <cellStyle name="Note" xfId="651"/>
    <cellStyle name="Note 2" xfId="652"/>
    <cellStyle name="Note 2 2" xfId="653"/>
    <cellStyle name="Note 2 2 2" xfId="654"/>
    <cellStyle name="Note 2 3" xfId="655"/>
    <cellStyle name="Note 3" xfId="656"/>
    <cellStyle name="Note 3 2" xfId="657"/>
    <cellStyle name="Note 4" xfId="658"/>
    <cellStyle name="Output" xfId="659"/>
    <cellStyle name="Output 2" xfId="660"/>
    <cellStyle name="Output 2 2" xfId="661"/>
    <cellStyle name="Output 2 2 2" xfId="662"/>
    <cellStyle name="Output 2 3" xfId="663"/>
    <cellStyle name="Output 3" xfId="664"/>
    <cellStyle name="Output 3 2" xfId="665"/>
    <cellStyle name="Output 3 2 2" xfId="666"/>
    <cellStyle name="Output 3 3" xfId="667"/>
    <cellStyle name="Output 4" xfId="668"/>
    <cellStyle name="Output 4 2" xfId="669"/>
    <cellStyle name="Output 5" xfId="670"/>
    <cellStyle name="Percent 2" xfId="671"/>
    <cellStyle name="Porcentaje 2" xfId="672"/>
    <cellStyle name="Porcentaje 2 2" xfId="673"/>
    <cellStyle name="Porcentaje 3" xfId="674"/>
    <cellStyle name="Porcentaje 4" xfId="745"/>
    <cellStyle name="Porcentual 2" xfId="675"/>
    <cellStyle name="Porcentual 2 2" xfId="676"/>
    <cellStyle name="Porcentual 2 2 2" xfId="677"/>
    <cellStyle name="Porcentual 2 3" xfId="678"/>
    <cellStyle name="Porcentual 2 4" xfId="679"/>
    <cellStyle name="Porcentual 2 5" xfId="680"/>
    <cellStyle name="Porcentual 2_304-12 medidores SAN CRISTOBAL" xfId="681"/>
    <cellStyle name="Porcentual 3" xfId="682"/>
    <cellStyle name="Porcentual 3 2" xfId="683"/>
    <cellStyle name="Porcentual 4" xfId="684"/>
    <cellStyle name="Porcentual 4 2" xfId="685"/>
    <cellStyle name="Porcentual 5" xfId="686"/>
    <cellStyle name="Porcentual 5 2" xfId="687"/>
    <cellStyle name="Salida 2" xfId="688"/>
    <cellStyle name="Salida 2 2" xfId="689"/>
    <cellStyle name="Salida 2 2 2" xfId="690"/>
    <cellStyle name="Salida 2 3" xfId="691"/>
    <cellStyle name="Salida 3" xfId="692"/>
    <cellStyle name="Salida 3 2" xfId="693"/>
    <cellStyle name="Salida 3 2 2" xfId="694"/>
    <cellStyle name="Salida 3 3" xfId="695"/>
    <cellStyle name="Salida 4" xfId="696"/>
    <cellStyle name="Salida 4 2" xfId="697"/>
    <cellStyle name="Salida 4 2 2" xfId="698"/>
    <cellStyle name="Salida 4 3" xfId="699"/>
    <cellStyle name="Satisfaisant" xfId="700"/>
    <cellStyle name="Sheet Title" xfId="701"/>
    <cellStyle name="Sortie" xfId="702"/>
    <cellStyle name="Sortie 2" xfId="703"/>
    <cellStyle name="Sortie 2 2" xfId="704"/>
    <cellStyle name="Sortie 3" xfId="705"/>
    <cellStyle name="Texte explicatif" xfId="706"/>
    <cellStyle name="Texto de advertencia 2" xfId="707"/>
    <cellStyle name="Texto de advertencia 3" xfId="708"/>
    <cellStyle name="Texto explicativo 2" xfId="709"/>
    <cellStyle name="Texto explicativo 3" xfId="710"/>
    <cellStyle name="Title" xfId="711"/>
    <cellStyle name="Title 2" xfId="712"/>
    <cellStyle name="Title 3" xfId="713"/>
    <cellStyle name="Titre" xfId="714"/>
    <cellStyle name="Titre 1" xfId="715"/>
    <cellStyle name="Titre 2" xfId="716"/>
    <cellStyle name="Titre 3" xfId="717"/>
    <cellStyle name="Titre 4" xfId="718"/>
    <cellStyle name="Título 1 2" xfId="719"/>
    <cellStyle name="Título 1 3" xfId="720"/>
    <cellStyle name="Título 1 4" xfId="721"/>
    <cellStyle name="Título 2 2" xfId="722"/>
    <cellStyle name="Título 2 3" xfId="723"/>
    <cellStyle name="Título 2 4" xfId="724"/>
    <cellStyle name="Título 3 2" xfId="725"/>
    <cellStyle name="Título 3 3" xfId="726"/>
    <cellStyle name="Título 3 4" xfId="727"/>
    <cellStyle name="Título 4" xfId="728"/>
    <cellStyle name="Título 5" xfId="729"/>
    <cellStyle name="Título 6" xfId="730"/>
    <cellStyle name="Total 2" xfId="731"/>
    <cellStyle name="Total 2 2" xfId="732"/>
    <cellStyle name="Total 2 2 2" xfId="733"/>
    <cellStyle name="Total 2 3" xfId="734"/>
    <cellStyle name="Total 2 4" xfId="735"/>
    <cellStyle name="Total 3" xfId="736"/>
    <cellStyle name="Total 3 2" xfId="737"/>
    <cellStyle name="Total 3 2 2" xfId="738"/>
    <cellStyle name="Total 3 3" xfId="739"/>
    <cellStyle name="Vérification" xfId="740"/>
    <cellStyle name="Währung" xfId="741"/>
    <cellStyle name="Währung 2" xfId="742"/>
    <cellStyle name="Warning Text" xfId="7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46</xdr:row>
      <xdr:rowOff>152400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46</xdr:row>
      <xdr:rowOff>152400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46</xdr:row>
      <xdr:rowOff>152400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46</xdr:row>
      <xdr:rowOff>152400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35242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35242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35242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35242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18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119062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290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119062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290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119062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290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119062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290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157162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157162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157162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157162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157162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157162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157162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157162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4981575" y="9725025"/>
          <a:ext cx="9525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56" name="Text Box 9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167" name="Text Box 8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168" name="Text Box 9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91" name="Text Box 8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92" name="Text Box 9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93" name="Text Box 8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09" name="Text Box 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3810</xdr:colOff>
      <xdr:row>47</xdr:row>
      <xdr:rowOff>3175</xdr:rowOff>
    </xdr:to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95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303" name="Text Box 8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47</xdr:row>
      <xdr:rowOff>3175</xdr:rowOff>
    </xdr:to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49815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1304925</xdr:colOff>
      <xdr:row>47</xdr:row>
      <xdr:rowOff>3175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1409700</xdr:colOff>
      <xdr:row>46</xdr:row>
      <xdr:rowOff>148590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1409700</xdr:colOff>
      <xdr:row>46</xdr:row>
      <xdr:rowOff>148590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1781175" y="98869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326912</xdr:colOff>
      <xdr:row>29</xdr:row>
      <xdr:rowOff>0</xdr:rowOff>
    </xdr:from>
    <xdr:ext cx="95250" cy="164523"/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5308487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29</xdr:row>
      <xdr:rowOff>0</xdr:rowOff>
    </xdr:from>
    <xdr:ext cx="95250" cy="164523"/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1809750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29</xdr:row>
      <xdr:rowOff>0</xdr:rowOff>
    </xdr:from>
    <xdr:ext cx="95250" cy="164523"/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176212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29</xdr:row>
      <xdr:rowOff>0</xdr:rowOff>
    </xdr:from>
    <xdr:ext cx="95250" cy="164523"/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1781175" y="67437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29</xdr:row>
      <xdr:rowOff>0</xdr:rowOff>
    </xdr:from>
    <xdr:ext cx="95250" cy="316923"/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1771650" y="67437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326912</xdr:colOff>
      <xdr:row>27</xdr:row>
      <xdr:rowOff>0</xdr:rowOff>
    </xdr:from>
    <xdr:ext cx="95250" cy="164523"/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5308487" y="6113008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27</xdr:row>
      <xdr:rowOff>0</xdr:rowOff>
    </xdr:from>
    <xdr:ext cx="95250" cy="164523"/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>
          <a:spLocks noChangeArrowheads="1"/>
        </xdr:cNvSpPr>
      </xdr:nvSpPr>
      <xdr:spPr bwMode="auto">
        <a:xfrm>
          <a:off x="1809750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</xdr:row>
      <xdr:rowOff>0</xdr:rowOff>
    </xdr:from>
    <xdr:ext cx="95250" cy="164523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>
          <a:spLocks noChangeArrowheads="1"/>
        </xdr:cNvSpPr>
      </xdr:nvSpPr>
      <xdr:spPr bwMode="auto">
        <a:xfrm>
          <a:off x="176212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27</xdr:row>
      <xdr:rowOff>0</xdr:rowOff>
    </xdr:from>
    <xdr:ext cx="95250" cy="164523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>
          <a:spLocks noChangeArrowheads="1"/>
        </xdr:cNvSpPr>
      </xdr:nvSpPr>
      <xdr:spPr bwMode="auto">
        <a:xfrm>
          <a:off x="1781175" y="60960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27</xdr:row>
      <xdr:rowOff>0</xdr:rowOff>
    </xdr:from>
    <xdr:ext cx="95250" cy="316923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>
          <a:spLocks noChangeArrowheads="1"/>
        </xdr:cNvSpPr>
      </xdr:nvSpPr>
      <xdr:spPr bwMode="auto">
        <a:xfrm>
          <a:off x="1771650" y="60960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03" name="Text Box 8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04" name="Text Box 9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05" name="Text Box 8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06" name="Text Box 9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107" name="Text Box 8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08" name="Text Box 8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09" name="Text Box 9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10" name="Text Box 8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11" name="Text Box 9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12" name="Text Box 8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13" name="Text Box 9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14" name="Text Box 8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15" name="Text Box 9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16" name="Text Box 8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17" name="Text Box 9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118" name="Text Box 8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119" name="Text Box 9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20" name="Text Box 8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21" name="Text Box 9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22" name="Text Box 8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23" name="Text Box 9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24" name="Text Box 8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25" name="Text Box 9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26" name="Text Box 8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27" name="Text Box 9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28" name="Text Box 8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29" name="Text Box 9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130" name="Text Box 8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31" name="Text Box 8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32" name="Text Box 9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33" name="Text Box 8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34" name="Text Box 9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35" name="Text Box 8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36" name="Text Box 9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37" name="Text Box 8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38" name="Text Box 9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39" name="Text Box 8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40" name="Text Box 9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141" name="Text Box 8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142" name="Text Box 9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43" name="Text Box 8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44" name="Text Box 9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45" name="Text Box 8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46" name="Text Box 9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4445</xdr:colOff>
      <xdr:row>46</xdr:row>
      <xdr:rowOff>152400</xdr:rowOff>
    </xdr:to>
    <xdr:sp macro="" textlink="">
      <xdr:nvSpPr>
        <xdr:cNvPr id="1147" name="Text Box 8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4445</xdr:colOff>
      <xdr:row>46</xdr:row>
      <xdr:rowOff>152400</xdr:rowOff>
    </xdr:to>
    <xdr:sp macro="" textlink="">
      <xdr:nvSpPr>
        <xdr:cNvPr id="1148" name="Text Box 9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4445</xdr:colOff>
      <xdr:row>46</xdr:row>
      <xdr:rowOff>152400</xdr:rowOff>
    </xdr:to>
    <xdr:sp macro="" textlink="">
      <xdr:nvSpPr>
        <xdr:cNvPr id="1149" name="Text Box 8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4445</xdr:colOff>
      <xdr:row>46</xdr:row>
      <xdr:rowOff>152400</xdr:rowOff>
    </xdr:to>
    <xdr:sp macro="" textlink="">
      <xdr:nvSpPr>
        <xdr:cNvPr id="1150" name="Text Box 9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151" name="Text Box 8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52" name="Text Box 8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53" name="Text Box 9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54" name="Text Box 8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55" name="Text Box 9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56" name="Text Box 8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57" name="Text Box 9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58" name="Text Box 8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59" name="Text Box 9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60" name="Text Box 8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61" name="Text Box 9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162" name="Text Box 8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163" name="Text Box 9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4445</xdr:colOff>
      <xdr:row>47</xdr:row>
      <xdr:rowOff>34291</xdr:rowOff>
    </xdr:to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4445</xdr:colOff>
      <xdr:row>47</xdr:row>
      <xdr:rowOff>34291</xdr:rowOff>
    </xdr:to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4445</xdr:colOff>
      <xdr:row>47</xdr:row>
      <xdr:rowOff>34291</xdr:rowOff>
    </xdr:to>
    <xdr:sp macro="" textlink="">
      <xdr:nvSpPr>
        <xdr:cNvPr id="1166" name="Text Box 8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4445</xdr:colOff>
      <xdr:row>47</xdr:row>
      <xdr:rowOff>34291</xdr:rowOff>
    </xdr:to>
    <xdr:sp macro="" textlink="">
      <xdr:nvSpPr>
        <xdr:cNvPr id="1167" name="Text Box 9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180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4445</xdr:colOff>
      <xdr:row>47</xdr:row>
      <xdr:rowOff>148592</xdr:rowOff>
    </xdr:to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295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4445</xdr:colOff>
      <xdr:row>47</xdr:row>
      <xdr:rowOff>148592</xdr:rowOff>
    </xdr:to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295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4445</xdr:colOff>
      <xdr:row>47</xdr:row>
      <xdr:rowOff>148592</xdr:rowOff>
    </xdr:to>
    <xdr:sp macro="" textlink="">
      <xdr:nvSpPr>
        <xdr:cNvPr id="1170" name="Text Box 8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295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4445</xdr:colOff>
      <xdr:row>47</xdr:row>
      <xdr:rowOff>148592</xdr:rowOff>
    </xdr:to>
    <xdr:sp macro="" textlink="">
      <xdr:nvSpPr>
        <xdr:cNvPr id="1171" name="Text Box 9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295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72" name="Text Box 8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73" name="Text Box 9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74" name="Text Box 8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75" name="Text Box 9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32</xdr:row>
      <xdr:rowOff>1</xdr:rowOff>
    </xdr:to>
    <xdr:sp macro="" textlink="">
      <xdr:nvSpPr>
        <xdr:cNvPr id="1176" name="Text Box 8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32</xdr:row>
      <xdr:rowOff>1</xdr:rowOff>
    </xdr:to>
    <xdr:sp macro="" textlink="">
      <xdr:nvSpPr>
        <xdr:cNvPr id="1177" name="Text Box 9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32</xdr:row>
      <xdr:rowOff>1</xdr:rowOff>
    </xdr:to>
    <xdr:sp macro="" textlink="">
      <xdr:nvSpPr>
        <xdr:cNvPr id="1178" name="Text Box 8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32</xdr:row>
      <xdr:rowOff>1</xdr:rowOff>
    </xdr:to>
    <xdr:sp macro="" textlink="">
      <xdr:nvSpPr>
        <xdr:cNvPr id="1179" name="Text Box 9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80" name="Text Box 8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81" name="Text Box 9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82" name="Text Box 8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83" name="Text Box 9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84" name="Text Box 8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85" name="Text Box 8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86" name="Text Box 9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87" name="Text Box 8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88" name="Text Box 9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89" name="Text Box 8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90" name="Text Box 9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91" name="Text Box 8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92" name="Text Box 9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93" name="Text Box 8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94" name="Text Box 9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95" name="Text Box 8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196" name="Text Box 9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97" name="Text Box 8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98" name="Text Box 9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199" name="Text Box 8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200" name="Text Box 9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01" name="Text Box 8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02" name="Text Box 8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03" name="Text Box 9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04" name="Text Box 8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05" name="Text Box 9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07" name="Text Box 9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08" name="Text Box 8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09" name="Text Box 9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10" name="Text Box 8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11" name="Text Box 9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32</xdr:row>
      <xdr:rowOff>1</xdr:rowOff>
    </xdr:to>
    <xdr:sp macro="" textlink="">
      <xdr:nvSpPr>
        <xdr:cNvPr id="1214" name="Text Box 8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32</xdr:row>
      <xdr:rowOff>1</xdr:rowOff>
    </xdr:to>
    <xdr:sp macro="" textlink="">
      <xdr:nvSpPr>
        <xdr:cNvPr id="1215" name="Text Box 9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32</xdr:row>
      <xdr:rowOff>1</xdr:rowOff>
    </xdr:to>
    <xdr:sp macro="" textlink="">
      <xdr:nvSpPr>
        <xdr:cNvPr id="1216" name="Text Box 8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32</xdr:row>
      <xdr:rowOff>1</xdr:rowOff>
    </xdr:to>
    <xdr:sp macro="" textlink="">
      <xdr:nvSpPr>
        <xdr:cNvPr id="1217" name="Text Box 9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 txBox="1">
          <a:spLocks noChangeArrowheads="1"/>
        </xdr:cNvSpPr>
      </xdr:nvSpPr>
      <xdr:spPr bwMode="auto">
        <a:xfrm>
          <a:off x="4781550" y="95564325"/>
          <a:ext cx="635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18" name="Text Box 8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19" name="Text Box 8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20" name="Text Box 9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21" name="Text Box 8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22" name="Text Box 9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23" name="Text Box 8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24" name="Text Box 9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25" name="Text Box 8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26" name="Text Box 9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27" name="Text Box 8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28" name="Text Box 9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29" name="Text Box 8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30" name="Text Box 9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31" name="Text Box 8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32" name="Text Box 8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33" name="Text Box 9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36" name="Text Box 8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37" name="Text Box 9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38" name="Text Box 8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39" name="Text Box 9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40" name="Text Box 8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41" name="Text Box 9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42" name="Text Box 8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43" name="Text Box 9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244" name="Text Box 8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245" name="Text Box 9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246" name="Text Box 8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247" name="Text Box 9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248" name="Text Box 8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49" name="Text Box 8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50" name="Text Box 9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52" name="Text Box 9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53" name="Text Box 8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54" name="Text Box 9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55" name="Text Box 8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56" name="Text Box 9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57" name="Text Box 8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58" name="Text Box 9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259" name="Text Box 8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260" name="Text Box 9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261" name="Text Box 8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262" name="Text Box 9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263" name="Text Box 8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264" name="Text Box 9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265" name="Text Box 8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66" name="Text Box 8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67" name="Text Box 9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68" name="Text Box 8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69" name="Text Box 9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70" name="Text Box 8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71" name="Text Box 9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73" name="Text Box 9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74" name="Text Box 8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75" name="Text Box 9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276" name="Text Box 8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277" name="Text Box 9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79" name="Text Box 8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80" name="Text Box 9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81" name="Text Box 8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82" name="Text Box 9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83" name="Text Box 8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84" name="Text Box 9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85" name="Text Box 8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86" name="Text Box 9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87" name="Text Box 8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88" name="Text Box 9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289" name="Text Box 8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290" name="Text Box 9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291" name="Text Box 8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292" name="Text Box 9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293" name="Text Box 8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294" name="Text Box 9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95" name="Text Box 8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96" name="Text Box 9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97" name="Text Box 8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298" name="Text Box 9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299" name="Text Box 8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00" name="Text Box 9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01" name="Text Box 8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02" name="Text Box 9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03" name="Text Box 8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04" name="Text Box 9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05" name="Text Box 8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06" name="Text Box 9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07" name="Text Box 8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08" name="Text Box 8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09" name="Text Box 9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10" name="Text Box 8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11" name="Text Box 9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12" name="Text Box 8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13" name="Text Box 9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14" name="Text Box 8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15" name="Text Box 9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16" name="Text Box 8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17" name="Text Box 9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18" name="Text Box 8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19" name="Text Box 9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24" name="Text Box 8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25" name="Text Box 8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26" name="Text Box 9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27" name="Text Box 8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28" name="Text Box 9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29" name="Text Box 8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30" name="Text Box 9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31" name="Text Box 8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32" name="Text Box 9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33" name="Text Box 8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34" name="Text Box 9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35" name="Text Box 8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36" name="Text Box 9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37" name="Text Box 8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38" name="Text Box 9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39" name="Text Box 8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40" name="Text Box 9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41" name="Text Box 8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42" name="Text Box 8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43" name="Text Box 9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45" name="Text Box 9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47" name="Text Box 9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48" name="Text Box 8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49" name="Text Box 9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50" name="Text Box 8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51" name="Text Box 9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52" name="Text Box 8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53" name="Text Box 9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54" name="Text Box 8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55" name="Text Box 8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56" name="Text Box 9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57" name="Text Box 8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58" name="Text Box 9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59" name="Text Box 8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60" name="Text Box 9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61" name="Text Box 8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62" name="Text Box 9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63" name="Text Box 8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64" name="Text Box 9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65" name="Text Box 8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66" name="Text Box 9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67" name="Text Box 8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68" name="Text Box 9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69" name="Text Box 8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70" name="Text Box 9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371" name="Text Box 8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72" name="Text Box 8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73" name="Text Box 9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74" name="Text Box 8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75" name="Text Box 9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76" name="Text Box 8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77" name="Text Box 9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78" name="Text Box 8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79" name="Text Box 9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80" name="Text Box 8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81" name="Text Box 9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382" name="Text Box 8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383" name="Text Box 9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84" name="Text Box 8">
          <a:extLst>
            <a:ext uri="{FF2B5EF4-FFF2-40B4-BE49-F238E27FC236}">
              <a16:creationId xmlns:a16="http://schemas.microsoft.com/office/drawing/2014/main" id="{00000000-0008-0000-0100-000068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85" name="Text Box 9">
          <a:extLst>
            <a:ext uri="{FF2B5EF4-FFF2-40B4-BE49-F238E27FC236}">
              <a16:creationId xmlns:a16="http://schemas.microsoft.com/office/drawing/2014/main" id="{00000000-0008-0000-0100-000069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86" name="Text Box 8">
          <a:extLst>
            <a:ext uri="{FF2B5EF4-FFF2-40B4-BE49-F238E27FC236}">
              <a16:creationId xmlns:a16="http://schemas.microsoft.com/office/drawing/2014/main" id="{00000000-0008-0000-0100-00006A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4445</xdr:colOff>
      <xdr:row>31</xdr:row>
      <xdr:rowOff>2494</xdr:rowOff>
    </xdr:to>
    <xdr:sp macro="" textlink="">
      <xdr:nvSpPr>
        <xdr:cNvPr id="1387" name="Text Box 9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635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89" name="Text Box 8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90" name="Text Box 9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91" name="Text Box 8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92" name="Text Box 9">
          <a:extLst>
            <a:ext uri="{FF2B5EF4-FFF2-40B4-BE49-F238E27FC236}">
              <a16:creationId xmlns:a16="http://schemas.microsoft.com/office/drawing/2014/main" id="{00000000-0008-0000-0100-000070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93" name="Text Box 8">
          <a:extLst>
            <a:ext uri="{FF2B5EF4-FFF2-40B4-BE49-F238E27FC236}">
              <a16:creationId xmlns:a16="http://schemas.microsoft.com/office/drawing/2014/main" id="{00000000-0008-0000-0100-000071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94" name="Text Box 9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95" name="Text Box 8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96" name="Text Box 9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97" name="Text Box 8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398" name="Text Box 9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399" name="Text Box 8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400" name="Text Box 9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401" name="Text Box 8">
          <a:extLst>
            <a:ext uri="{FF2B5EF4-FFF2-40B4-BE49-F238E27FC236}">
              <a16:creationId xmlns:a16="http://schemas.microsoft.com/office/drawing/2014/main" id="{00000000-0008-0000-0100-000079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402" name="Text Box 8">
          <a:extLst>
            <a:ext uri="{FF2B5EF4-FFF2-40B4-BE49-F238E27FC236}">
              <a16:creationId xmlns:a16="http://schemas.microsoft.com/office/drawing/2014/main" id="{00000000-0008-0000-0100-00007A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403" name="Text Box 9">
          <a:extLst>
            <a:ext uri="{FF2B5EF4-FFF2-40B4-BE49-F238E27FC236}">
              <a16:creationId xmlns:a16="http://schemas.microsoft.com/office/drawing/2014/main" id="{00000000-0008-0000-0100-00007B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406" name="Text Box 8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407" name="Text Box 9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408" name="Text Box 8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409" name="Text Box 9">
          <a:extLst>
            <a:ext uri="{FF2B5EF4-FFF2-40B4-BE49-F238E27FC236}">
              <a16:creationId xmlns:a16="http://schemas.microsoft.com/office/drawing/2014/main" id="{00000000-0008-0000-0100-000081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29</xdr:row>
      <xdr:rowOff>0</xdr:rowOff>
    </xdr:from>
    <xdr:to>
      <xdr:col>3</xdr:col>
      <xdr:colOff>110490</xdr:colOff>
      <xdr:row>31</xdr:row>
      <xdr:rowOff>2494</xdr:rowOff>
    </xdr:to>
    <xdr:sp macro="" textlink="">
      <xdr:nvSpPr>
        <xdr:cNvPr id="1411" name="Text Box 9">
          <a:extLst>
            <a:ext uri="{FF2B5EF4-FFF2-40B4-BE49-F238E27FC236}">
              <a16:creationId xmlns:a16="http://schemas.microsoft.com/office/drawing/2014/main" id="{00000000-0008-0000-0100-000083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412" name="Text Box 8">
          <a:extLst>
            <a:ext uri="{FF2B5EF4-FFF2-40B4-BE49-F238E27FC236}">
              <a16:creationId xmlns:a16="http://schemas.microsoft.com/office/drawing/2014/main" id="{00000000-0008-0000-0100-000084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46</xdr:row>
      <xdr:rowOff>0</xdr:rowOff>
    </xdr:from>
    <xdr:to>
      <xdr:col>3</xdr:col>
      <xdr:colOff>110490</xdr:colOff>
      <xdr:row>46</xdr:row>
      <xdr:rowOff>148590</xdr:rowOff>
    </xdr:to>
    <xdr:sp macro="" textlink="">
      <xdr:nvSpPr>
        <xdr:cNvPr id="1413" name="Text Box 9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SpPr txBox="1">
          <a:spLocks noChangeArrowheads="1"/>
        </xdr:cNvSpPr>
      </xdr:nvSpPr>
      <xdr:spPr bwMode="auto">
        <a:xfrm>
          <a:off x="478155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14" name="Text Box 8">
          <a:extLst>
            <a:ext uri="{FF2B5EF4-FFF2-40B4-BE49-F238E27FC236}">
              <a16:creationId xmlns:a16="http://schemas.microsoft.com/office/drawing/2014/main" id="{00000000-0008-0000-0100-000086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15" name="Text Box 9">
          <a:extLst>
            <a:ext uri="{FF2B5EF4-FFF2-40B4-BE49-F238E27FC236}">
              <a16:creationId xmlns:a16="http://schemas.microsoft.com/office/drawing/2014/main" id="{00000000-0008-0000-0100-000087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16" name="Text Box 8">
          <a:extLst>
            <a:ext uri="{FF2B5EF4-FFF2-40B4-BE49-F238E27FC236}">
              <a16:creationId xmlns:a16="http://schemas.microsoft.com/office/drawing/2014/main" id="{00000000-0008-0000-0100-000088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17" name="Text Box 9">
          <a:extLst>
            <a:ext uri="{FF2B5EF4-FFF2-40B4-BE49-F238E27FC236}">
              <a16:creationId xmlns:a16="http://schemas.microsoft.com/office/drawing/2014/main" id="{00000000-0008-0000-0100-000089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00000000-0008-0000-0100-00008A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19" name="Text Box 9">
          <a:extLst>
            <a:ext uri="{FF2B5EF4-FFF2-40B4-BE49-F238E27FC236}">
              <a16:creationId xmlns:a16="http://schemas.microsoft.com/office/drawing/2014/main" id="{00000000-0008-0000-0100-00008B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20" name="Text Box 8">
          <a:extLst>
            <a:ext uri="{FF2B5EF4-FFF2-40B4-BE49-F238E27FC236}">
              <a16:creationId xmlns:a16="http://schemas.microsoft.com/office/drawing/2014/main" id="{00000000-0008-0000-0100-00008C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21" name="Text Box 9">
          <a:extLst>
            <a:ext uri="{FF2B5EF4-FFF2-40B4-BE49-F238E27FC236}">
              <a16:creationId xmlns:a16="http://schemas.microsoft.com/office/drawing/2014/main" id="{00000000-0008-0000-0100-00008D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22" name="Text Box 8">
          <a:extLst>
            <a:ext uri="{FF2B5EF4-FFF2-40B4-BE49-F238E27FC236}">
              <a16:creationId xmlns:a16="http://schemas.microsoft.com/office/drawing/2014/main" id="{00000000-0008-0000-0100-00008E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00000000-0008-0000-0100-00008F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24" name="Text Box 8">
          <a:extLst>
            <a:ext uri="{FF2B5EF4-FFF2-40B4-BE49-F238E27FC236}">
              <a16:creationId xmlns:a16="http://schemas.microsoft.com/office/drawing/2014/main" id="{00000000-0008-0000-0100-000090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29</xdr:row>
      <xdr:rowOff>0</xdr:rowOff>
    </xdr:from>
    <xdr:to>
      <xdr:col>1</xdr:col>
      <xdr:colOff>1304925</xdr:colOff>
      <xdr:row>31</xdr:row>
      <xdr:rowOff>2494</xdr:rowOff>
    </xdr:to>
    <xdr:sp macro="" textlink="">
      <xdr:nvSpPr>
        <xdr:cNvPr id="1425" name="Text Box 9">
          <a:extLst>
            <a:ext uri="{FF2B5EF4-FFF2-40B4-BE49-F238E27FC236}">
              <a16:creationId xmlns:a16="http://schemas.microsoft.com/office/drawing/2014/main" id="{00000000-0008-0000-0100-000091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0" cy="32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1409700</xdr:colOff>
      <xdr:row>46</xdr:row>
      <xdr:rowOff>148590</xdr:rowOff>
    </xdr:to>
    <xdr:sp macro="" textlink="">
      <xdr:nvSpPr>
        <xdr:cNvPr id="1426" name="Text Box 8">
          <a:extLst>
            <a:ext uri="{FF2B5EF4-FFF2-40B4-BE49-F238E27FC236}">
              <a16:creationId xmlns:a16="http://schemas.microsoft.com/office/drawing/2014/main" id="{00000000-0008-0000-0100-000092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46</xdr:row>
      <xdr:rowOff>0</xdr:rowOff>
    </xdr:from>
    <xdr:to>
      <xdr:col>1</xdr:col>
      <xdr:colOff>1409700</xdr:colOff>
      <xdr:row>46</xdr:row>
      <xdr:rowOff>148590</xdr:rowOff>
    </xdr:to>
    <xdr:sp macro="" textlink="">
      <xdr:nvSpPr>
        <xdr:cNvPr id="1427" name="Text Box 9">
          <a:extLst>
            <a:ext uri="{FF2B5EF4-FFF2-40B4-BE49-F238E27FC236}">
              <a16:creationId xmlns:a16="http://schemas.microsoft.com/office/drawing/2014/main" id="{00000000-0008-0000-0100-000093050000}"/>
            </a:ext>
          </a:extLst>
        </xdr:cNvPr>
        <xdr:cNvSpPr txBox="1">
          <a:spLocks noChangeArrowheads="1"/>
        </xdr:cNvSpPr>
      </xdr:nvSpPr>
      <xdr:spPr bwMode="auto">
        <a:xfrm>
          <a:off x="1752600" y="957262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Users\Luis%20Calderon\Documents\Trabajos\ANALISISDECOSTOS\BASE%20DE%20DATOS%20ANALIS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proyecto01\FORTUNA%20(E)\backup\DATOS\Zona4-B\Monte%20Plata\Ac.%20Las%20Guazumas%20Parte%20A-ING.%20INOCENCIO%20GUZMAN%20PEREZ\CUB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apa.gob.do/Documentos%20Compartidos%20Evaluacion%20y%20Costo/CARPETA%202015/MEYVER/ANALISIS%20DE%20COSTOS%20SIMO%202015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FB088E\APU%20CIVIL%20WORKS%20ACUEDUCTO%20PERAVIA_sourc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apa.gob.do/MEYVER%20PUJOLS/2013/MARIA%20TRINIDAD%20SANCHEZ%20(CABRERA)/LAS%20GUARANAS%20FINAL2/Documents%20and%20Settings/dell2/Escritorio/Mis%20documentos/presupuestos%202006/85-06%20Reh.%20y%20Ampl.%20Ac.%20Imbert%20(2da.%20alternativ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</sheetNames>
    <sheetDataSet>
      <sheetData sheetId="0">
        <row r="13">
          <cell r="I13">
            <v>5208.2</v>
          </cell>
        </row>
      </sheetData>
      <sheetData sheetId="1">
        <row r="39">
          <cell r="G39">
            <v>37.200000000000003</v>
          </cell>
        </row>
      </sheetData>
      <sheetData sheetId="2"/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/>
      <sheetData sheetId="12"/>
      <sheetData sheetId="13">
        <row r="39">
          <cell r="G39">
            <v>37.200000000000003</v>
          </cell>
        </row>
      </sheetData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3">
          <cell r="I13">
            <v>5208.2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27">
          <cell r="E627">
            <v>521.90770500000008</v>
          </cell>
        </row>
        <row r="660">
          <cell r="E660">
            <v>6.72</v>
          </cell>
        </row>
        <row r="811">
          <cell r="E811">
            <v>30.74</v>
          </cell>
        </row>
        <row r="816">
          <cell r="E816">
            <v>38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  <sheetName val="med.mov.de tierra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51">
          <cell r="D51">
            <v>853.71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A (FASES C,D,F)"/>
      <sheetName val="OFERTA D.7"/>
      <sheetName val="OFERTA (FASE T)"/>
      <sheetName val="Prelim."/>
      <sheetName val="Mov Tierra"/>
      <sheetName val="Horm."/>
      <sheetName val="Acero"/>
      <sheetName val="Mort y H.S."/>
      <sheetName val="Terminaciones"/>
      <sheetName val="Puertas y Vent."/>
      <sheetName val="Elect - Sanit"/>
      <sheetName val="Verja Per. - Varios"/>
      <sheetName val="Pilotillo"/>
      <sheetName val="Asfaltado"/>
      <sheetName val="APU Tubos"/>
      <sheetName val="APU Acces Acero"/>
      <sheetName val="APU Acces HD"/>
      <sheetName val="APU Acces PVC"/>
      <sheetName val="APU Valvulas"/>
      <sheetName val="Reg. 3.35x3.35x2.7"/>
      <sheetName val="Analisis DCI"/>
      <sheetName val="Mat."/>
      <sheetName val="Mat.2"/>
      <sheetName val="Mat.3"/>
      <sheetName val="M.O. y Eq."/>
      <sheetName val="M.O. y Eq.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1">
          <cell r="G11">
            <v>250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V58"/>
  <sheetViews>
    <sheetView showZeros="0" tabSelected="1" view="pageBreakPreview" zoomScale="130" zoomScaleNormal="100" zoomScaleSheetLayoutView="130" workbookViewId="0">
      <selection activeCell="B38" sqref="B38"/>
    </sheetView>
  </sheetViews>
  <sheetFormatPr baseColWidth="10" defaultColWidth="9.140625" defaultRowHeight="12.75" x14ac:dyDescent="0.2"/>
  <cols>
    <col min="1" max="1" width="7.140625" style="112" customWidth="1"/>
    <col min="2" max="2" width="56.5703125" style="113" customWidth="1"/>
    <col min="3" max="3" width="11" style="114" customWidth="1"/>
    <col min="4" max="4" width="7.42578125" style="113" customWidth="1"/>
    <col min="5" max="5" width="11.28515625" style="114" customWidth="1"/>
    <col min="6" max="6" width="13.42578125" style="113" customWidth="1"/>
    <col min="7" max="7" width="16.42578125" style="26" customWidth="1"/>
    <col min="8" max="9" width="16.5703125" style="8" customWidth="1"/>
    <col min="10" max="10" width="14.28515625" style="8" bestFit="1" customWidth="1"/>
    <col min="11" max="11" width="18.42578125" style="27" customWidth="1"/>
    <col min="12" max="12" width="15.5703125" style="27" customWidth="1"/>
    <col min="13" max="13" width="13.140625" style="8" customWidth="1"/>
    <col min="14" max="14" width="13.28515625" style="8" bestFit="1" customWidth="1"/>
    <col min="15" max="15" width="9.28515625" style="8" bestFit="1" customWidth="1"/>
    <col min="16" max="16" width="15.5703125" style="8" customWidth="1"/>
    <col min="17" max="18" width="14.28515625" style="8" bestFit="1" customWidth="1"/>
    <col min="19" max="20" width="9.28515625" style="8" bestFit="1" customWidth="1"/>
    <col min="21" max="21" width="10.5703125" style="8" bestFit="1" customWidth="1"/>
    <col min="22" max="16384" width="9.140625" style="8"/>
  </cols>
  <sheetData>
    <row r="1" spans="1:21" s="15" customFormat="1" ht="12.75" customHeight="1" x14ac:dyDescent="0.2">
      <c r="A1" s="162"/>
      <c r="B1" s="162"/>
      <c r="C1" s="162"/>
      <c r="D1" s="162"/>
      <c r="E1" s="162"/>
      <c r="F1" s="162"/>
      <c r="G1" s="14"/>
      <c r="K1" s="16"/>
      <c r="L1" s="16"/>
    </row>
    <row r="2" spans="1:21" s="15" customFormat="1" ht="12.75" customHeight="1" x14ac:dyDescent="0.2">
      <c r="A2" s="162" t="s">
        <v>50</v>
      </c>
      <c r="B2" s="162"/>
      <c r="C2" s="162"/>
      <c r="D2" s="162"/>
      <c r="E2" s="162"/>
      <c r="F2" s="162"/>
      <c r="G2" s="14"/>
      <c r="K2" s="16"/>
      <c r="L2" s="16"/>
    </row>
    <row r="3" spans="1:21" s="12" customFormat="1" ht="12.75" customHeight="1" x14ac:dyDescent="0.2">
      <c r="A3" s="163" t="s">
        <v>51</v>
      </c>
      <c r="B3" s="163"/>
      <c r="C3" s="138" t="s">
        <v>8</v>
      </c>
      <c r="D3" s="5" t="s">
        <v>9</v>
      </c>
      <c r="E3" s="17"/>
      <c r="F3" s="17"/>
      <c r="G3" s="11"/>
      <c r="K3" s="13"/>
      <c r="L3" s="13"/>
    </row>
    <row r="4" spans="1:21" s="12" customFormat="1" ht="14.25" customHeight="1" x14ac:dyDescent="0.2">
      <c r="A4" s="4"/>
      <c r="B4" s="4"/>
      <c r="C4" s="3"/>
      <c r="D4" s="5"/>
      <c r="E4" s="17"/>
      <c r="F4" s="17"/>
      <c r="G4" s="11"/>
      <c r="I4" s="6"/>
      <c r="J4" s="6"/>
      <c r="K4" s="13"/>
      <c r="L4" s="13"/>
    </row>
    <row r="5" spans="1:21" s="12" customFormat="1" ht="12.75" customHeight="1" x14ac:dyDescent="0.2">
      <c r="A5" s="18" t="s">
        <v>22</v>
      </c>
      <c r="B5" s="18" t="s">
        <v>23</v>
      </c>
      <c r="C5" s="18" t="s">
        <v>24</v>
      </c>
      <c r="D5" s="18" t="s">
        <v>25</v>
      </c>
      <c r="E5" s="19" t="s">
        <v>0</v>
      </c>
      <c r="F5" s="19" t="s">
        <v>26</v>
      </c>
      <c r="G5" s="6"/>
      <c r="K5" s="13"/>
      <c r="L5" s="13"/>
    </row>
    <row r="6" spans="1:21" x14ac:dyDescent="0.2">
      <c r="A6" s="20"/>
      <c r="B6" s="21"/>
      <c r="C6" s="22"/>
      <c r="D6" s="23"/>
      <c r="E6" s="24"/>
      <c r="F6" s="25"/>
    </row>
    <row r="7" spans="1:21" ht="13.5" customHeight="1" x14ac:dyDescent="0.2">
      <c r="A7" s="28" t="s">
        <v>2</v>
      </c>
      <c r="B7" s="29" t="s">
        <v>40</v>
      </c>
      <c r="C7" s="30"/>
      <c r="D7" s="31"/>
      <c r="E7" s="32"/>
      <c r="F7" s="33"/>
      <c r="I7" s="34"/>
    </row>
    <row r="8" spans="1:21" s="41" customFormat="1" x14ac:dyDescent="0.2">
      <c r="A8" s="35"/>
      <c r="B8" s="36"/>
      <c r="C8" s="37"/>
      <c r="D8" s="38"/>
      <c r="E8" s="39"/>
      <c r="F8" s="9"/>
      <c r="G8" s="40"/>
      <c r="H8" s="40"/>
      <c r="P8" s="42"/>
      <c r="Q8" s="42"/>
    </row>
    <row r="9" spans="1:21" ht="12.75" customHeight="1" x14ac:dyDescent="0.2">
      <c r="A9" s="43">
        <v>1</v>
      </c>
      <c r="B9" s="44" t="s">
        <v>6</v>
      </c>
      <c r="C9" s="30"/>
      <c r="D9" s="31"/>
      <c r="E9" s="32"/>
      <c r="F9" s="9"/>
    </row>
    <row r="10" spans="1:21" ht="25.5" customHeight="1" x14ac:dyDescent="0.2">
      <c r="A10" s="45">
        <v>1.1000000000000001</v>
      </c>
      <c r="B10" s="46" t="s">
        <v>15</v>
      </c>
      <c r="C10" s="47">
        <v>2</v>
      </c>
      <c r="D10" s="48" t="s">
        <v>27</v>
      </c>
      <c r="E10" s="49">
        <f>+'ANALISIS UNITARIOS'!H4</f>
        <v>27571.98</v>
      </c>
      <c r="F10" s="9">
        <f>ROUND((+C10*E10),2)</f>
        <v>55143.96</v>
      </c>
    </row>
    <row r="11" spans="1:21" x14ac:dyDescent="0.2">
      <c r="A11" s="50">
        <v>1.2</v>
      </c>
      <c r="B11" s="46" t="s">
        <v>16</v>
      </c>
      <c r="C11" s="51">
        <v>178.76</v>
      </c>
      <c r="D11" s="52" t="s">
        <v>28</v>
      </c>
      <c r="E11" s="53">
        <f>+'ANALISIS UNITARIOS'!H15</f>
        <v>224.32</v>
      </c>
      <c r="F11" s="9">
        <f>ROUND((+C11*E11),2)</f>
        <v>40099.440000000002</v>
      </c>
      <c r="I11" s="54"/>
    </row>
    <row r="12" spans="1:21" ht="14.25" x14ac:dyDescent="0.2">
      <c r="A12" s="50">
        <v>1.3</v>
      </c>
      <c r="B12" s="46" t="s">
        <v>17</v>
      </c>
      <c r="C12" s="51">
        <v>839.3</v>
      </c>
      <c r="D12" s="52" t="s">
        <v>12</v>
      </c>
      <c r="E12" s="53">
        <f>+'ANALISIS UNITARIOS'!H21</f>
        <v>76.67</v>
      </c>
      <c r="F12" s="9">
        <f>ROUND((+C12*E12),2)</f>
        <v>64349.13</v>
      </c>
      <c r="I12" s="55"/>
      <c r="M12" s="55"/>
    </row>
    <row r="13" spans="1:21" ht="25.5" customHeight="1" x14ac:dyDescent="0.2">
      <c r="A13" s="45">
        <v>1.4</v>
      </c>
      <c r="B13" s="46" t="s">
        <v>18</v>
      </c>
      <c r="C13" s="56">
        <v>2</v>
      </c>
      <c r="D13" s="57" t="s">
        <v>29</v>
      </c>
      <c r="E13" s="58">
        <f>+'ANALISIS UNITARIOS'!H27</f>
        <v>10204.06</v>
      </c>
      <c r="F13" s="59">
        <f>ROUND((+C13*E13),2)</f>
        <v>20408.12</v>
      </c>
    </row>
    <row r="14" spans="1:21" ht="12.75" customHeight="1" x14ac:dyDescent="0.2">
      <c r="A14" s="45"/>
      <c r="B14" s="60"/>
      <c r="C14" s="47"/>
      <c r="D14" s="61"/>
      <c r="E14" s="49"/>
      <c r="F14" s="9"/>
    </row>
    <row r="15" spans="1:21" ht="12.75" customHeight="1" x14ac:dyDescent="0.2">
      <c r="A15" s="62">
        <v>2</v>
      </c>
      <c r="B15" s="29" t="s">
        <v>13</v>
      </c>
      <c r="C15" s="63"/>
      <c r="D15" s="64"/>
      <c r="E15" s="49"/>
      <c r="F15" s="9"/>
    </row>
    <row r="16" spans="1:21" ht="25.5" x14ac:dyDescent="0.2">
      <c r="A16" s="65">
        <v>2.1</v>
      </c>
      <c r="B16" s="46" t="s">
        <v>19</v>
      </c>
      <c r="C16" s="66">
        <v>107</v>
      </c>
      <c r="D16" s="57" t="s">
        <v>30</v>
      </c>
      <c r="E16" s="49">
        <f>+'ANALISIS UNITARIOS'!H33</f>
        <v>9851.35</v>
      </c>
      <c r="F16" s="9">
        <f t="shared" ref="F16:F24" si="0">ROUND((+C16*E16),2)</f>
        <v>1054094.45</v>
      </c>
      <c r="H16" s="27"/>
      <c r="N16" s="27"/>
      <c r="P16" s="27"/>
      <c r="Q16" s="27"/>
      <c r="S16" s="27"/>
      <c r="U16" s="27"/>
    </row>
    <row r="17" spans="1:256" ht="25.5" x14ac:dyDescent="0.2">
      <c r="A17" s="65">
        <v>2.2000000000000002</v>
      </c>
      <c r="B17" s="46" t="s">
        <v>41</v>
      </c>
      <c r="C17" s="66">
        <v>10</v>
      </c>
      <c r="D17" s="48" t="s">
        <v>27</v>
      </c>
      <c r="E17" s="49">
        <f>+'ANALISIS UNITARIOS'!H37</f>
        <v>2500</v>
      </c>
      <c r="F17" s="9">
        <f t="shared" si="0"/>
        <v>25000</v>
      </c>
      <c r="J17" s="55"/>
      <c r="K17" s="67"/>
      <c r="L17" s="67"/>
      <c r="M17" s="55"/>
    </row>
    <row r="18" spans="1:256" ht="26.25" customHeight="1" x14ac:dyDescent="0.2">
      <c r="A18" s="65">
        <v>2.2999999999999998</v>
      </c>
      <c r="B18" s="46" t="s">
        <v>42</v>
      </c>
      <c r="C18" s="68">
        <v>19</v>
      </c>
      <c r="D18" s="48" t="s">
        <v>27</v>
      </c>
      <c r="E18" s="69">
        <f>+'ANALISIS UNITARIOS'!H41</f>
        <v>4011</v>
      </c>
      <c r="F18" s="9">
        <f t="shared" si="0"/>
        <v>76209</v>
      </c>
      <c r="H18" s="27"/>
      <c r="J18" s="67"/>
      <c r="K18" s="67"/>
      <c r="L18" s="67"/>
      <c r="M18" s="67"/>
    </row>
    <row r="19" spans="1:256" s="55" customFormat="1" ht="13.5" customHeight="1" x14ac:dyDescent="0.2">
      <c r="A19" s="65">
        <v>2.4</v>
      </c>
      <c r="B19" s="46" t="s">
        <v>43</v>
      </c>
      <c r="C19" s="68">
        <v>54</v>
      </c>
      <c r="D19" s="48" t="s">
        <v>27</v>
      </c>
      <c r="E19" s="69">
        <f>+'ANALISIS UNITARIOS'!H45</f>
        <v>385.39</v>
      </c>
      <c r="F19" s="10">
        <f t="shared" si="0"/>
        <v>20811.060000000001</v>
      </c>
      <c r="G19" s="70"/>
      <c r="H19" s="67"/>
      <c r="J19" s="67"/>
      <c r="K19" s="67"/>
      <c r="L19" s="67"/>
    </row>
    <row r="20" spans="1:256" ht="12.75" customHeight="1" x14ac:dyDescent="0.2">
      <c r="A20" s="65">
        <v>2.5</v>
      </c>
      <c r="B20" s="46" t="s">
        <v>20</v>
      </c>
      <c r="C20" s="68">
        <v>4</v>
      </c>
      <c r="D20" s="48" t="s">
        <v>27</v>
      </c>
      <c r="E20" s="69">
        <f>+'ANALISIS UNITARIOS'!H49</f>
        <v>195</v>
      </c>
      <c r="F20" s="9">
        <f t="shared" si="0"/>
        <v>780</v>
      </c>
      <c r="H20" s="27"/>
      <c r="J20" s="27"/>
    </row>
    <row r="21" spans="1:256" x14ac:dyDescent="0.2">
      <c r="A21" s="65">
        <v>2.6</v>
      </c>
      <c r="B21" s="46" t="s">
        <v>44</v>
      </c>
      <c r="C21" s="66">
        <v>8000</v>
      </c>
      <c r="D21" s="48" t="s">
        <v>27</v>
      </c>
      <c r="E21" s="49">
        <f>+'ANALISIS UNITARIOS'!H53</f>
        <v>3.5</v>
      </c>
      <c r="F21" s="9">
        <f t="shared" si="0"/>
        <v>28000</v>
      </c>
    </row>
    <row r="22" spans="1:256" x14ac:dyDescent="0.2">
      <c r="A22" s="65">
        <v>2.7</v>
      </c>
      <c r="B22" s="46" t="s">
        <v>45</v>
      </c>
      <c r="C22" s="66">
        <v>19</v>
      </c>
      <c r="D22" s="48" t="s">
        <v>27</v>
      </c>
      <c r="E22" s="49">
        <f>+'ANALISIS UNITARIOS'!H57</f>
        <v>4812.57</v>
      </c>
      <c r="F22" s="9">
        <f t="shared" si="0"/>
        <v>91438.83</v>
      </c>
      <c r="H22" s="55"/>
    </row>
    <row r="23" spans="1:256" x14ac:dyDescent="0.2">
      <c r="A23" s="65">
        <v>2.8</v>
      </c>
      <c r="B23" s="46" t="s">
        <v>46</v>
      </c>
      <c r="C23" s="66">
        <v>100</v>
      </c>
      <c r="D23" s="61" t="s">
        <v>28</v>
      </c>
      <c r="E23" s="49">
        <f>+'ANALISIS UNITARIOS'!H64</f>
        <v>366.91</v>
      </c>
      <c r="F23" s="9">
        <f t="shared" si="0"/>
        <v>36691</v>
      </c>
      <c r="H23" s="55"/>
    </row>
    <row r="24" spans="1:256" s="55" customFormat="1" ht="14.25" x14ac:dyDescent="0.2">
      <c r="A24" s="65">
        <v>2.9</v>
      </c>
      <c r="B24" s="46" t="s">
        <v>21</v>
      </c>
      <c r="C24" s="66">
        <v>930.98</v>
      </c>
      <c r="D24" s="52" t="s">
        <v>12</v>
      </c>
      <c r="E24" s="49">
        <f>+'ANALISIS UNITARIOS'!H70</f>
        <v>300.99</v>
      </c>
      <c r="F24" s="10">
        <f t="shared" si="0"/>
        <v>280215.67</v>
      </c>
      <c r="G24" s="26"/>
      <c r="K24" s="67"/>
      <c r="L24" s="67"/>
    </row>
    <row r="25" spans="1:256" s="55" customFormat="1" x14ac:dyDescent="0.2">
      <c r="A25" s="65"/>
      <c r="B25" s="71"/>
      <c r="C25" s="66"/>
      <c r="D25" s="52"/>
      <c r="E25" s="49"/>
      <c r="F25" s="10"/>
      <c r="G25" s="26"/>
      <c r="K25" s="67"/>
      <c r="L25" s="67"/>
    </row>
    <row r="26" spans="1:256" x14ac:dyDescent="0.2">
      <c r="A26" s="65">
        <v>3</v>
      </c>
      <c r="B26" s="72" t="s">
        <v>14</v>
      </c>
      <c r="C26" s="73"/>
      <c r="D26" s="74"/>
      <c r="E26" s="75"/>
      <c r="F26" s="10"/>
    </row>
    <row r="27" spans="1:256" x14ac:dyDescent="0.2">
      <c r="A27" s="65">
        <v>3.1</v>
      </c>
      <c r="B27" s="76" t="s">
        <v>47</v>
      </c>
      <c r="C27" s="66">
        <v>30.91</v>
      </c>
      <c r="D27" s="77" t="s">
        <v>4</v>
      </c>
      <c r="E27" s="49">
        <f>+'ANALISIS UNITARIOS'!H76</f>
        <v>1696.87</v>
      </c>
      <c r="F27" s="10">
        <f>ROUND((+C27*E27),2)</f>
        <v>52450.25</v>
      </c>
      <c r="K27" s="67"/>
      <c r="L27" s="67"/>
      <c r="M27" s="55"/>
      <c r="O27" s="27"/>
    </row>
    <row r="28" spans="1:256" x14ac:dyDescent="0.2">
      <c r="A28" s="78"/>
      <c r="B28" s="79"/>
      <c r="C28" s="80"/>
      <c r="D28" s="31"/>
      <c r="E28" s="49"/>
      <c r="F28" s="81"/>
    </row>
    <row r="29" spans="1:256" s="83" customFormat="1" x14ac:dyDescent="0.2">
      <c r="A29" s="116"/>
      <c r="B29" s="117" t="s">
        <v>10</v>
      </c>
      <c r="C29" s="118"/>
      <c r="D29" s="119"/>
      <c r="E29" s="118"/>
      <c r="F29" s="120">
        <f>SUM(F10:F27)</f>
        <v>1845690.91</v>
      </c>
      <c r="G29" s="82"/>
      <c r="H29" s="7"/>
      <c r="I29" s="1"/>
      <c r="J29" s="1"/>
      <c r="K29" s="1"/>
      <c r="L29" s="1"/>
      <c r="M29" s="1"/>
      <c r="N29" s="1"/>
      <c r="O29" s="2"/>
      <c r="P29" s="2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83" customFormat="1" x14ac:dyDescent="0.2">
      <c r="A30" s="132"/>
      <c r="B30" s="133" t="s">
        <v>10</v>
      </c>
      <c r="C30" s="134"/>
      <c r="D30" s="135"/>
      <c r="E30" s="134"/>
      <c r="F30" s="136">
        <f>+F29</f>
        <v>1845690.91</v>
      </c>
      <c r="G30" s="82"/>
      <c r="H30" s="7"/>
      <c r="I30" s="1"/>
      <c r="J30" s="1"/>
      <c r="K30" s="1"/>
      <c r="L30" s="1"/>
      <c r="M30" s="1"/>
      <c r="N30" s="1"/>
      <c r="O30" s="2"/>
      <c r="P30" s="2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2.75" customHeight="1" x14ac:dyDescent="0.2">
      <c r="A31" s="84" t="s">
        <v>5</v>
      </c>
      <c r="B31" s="85"/>
      <c r="C31" s="86"/>
      <c r="D31" s="87"/>
      <c r="E31" s="88"/>
      <c r="F31" s="89"/>
      <c r="K31" s="90"/>
      <c r="L31" s="91"/>
      <c r="M31" s="90"/>
      <c r="P31" s="92"/>
      <c r="Q31" s="93"/>
    </row>
    <row r="32" spans="1:256" ht="12.75" customHeight="1" x14ac:dyDescent="0.2">
      <c r="A32" s="84"/>
      <c r="B32" s="94" t="s">
        <v>3</v>
      </c>
      <c r="C32" s="86"/>
      <c r="D32" s="87"/>
      <c r="E32" s="88"/>
      <c r="F32" s="89"/>
      <c r="K32" s="90"/>
      <c r="L32" s="90"/>
      <c r="M32" s="90"/>
      <c r="R32" s="95"/>
    </row>
    <row r="33" spans="1:14" ht="12.75" customHeight="1" x14ac:dyDescent="0.2">
      <c r="A33" s="84"/>
      <c r="B33" s="96" t="s">
        <v>32</v>
      </c>
      <c r="C33" s="86">
        <v>0.03</v>
      </c>
      <c r="D33" s="87"/>
      <c r="E33" s="88"/>
      <c r="F33" s="89">
        <f>+ROUND(C33*$F$30,2)</f>
        <v>55370.73</v>
      </c>
      <c r="K33" s="90"/>
      <c r="L33" s="90"/>
      <c r="M33" s="90"/>
    </row>
    <row r="34" spans="1:14" ht="12.75" customHeight="1" x14ac:dyDescent="0.2">
      <c r="A34" s="84"/>
      <c r="B34" s="96" t="s">
        <v>33</v>
      </c>
      <c r="C34" s="86">
        <v>0.04</v>
      </c>
      <c r="D34" s="87"/>
      <c r="E34" s="88"/>
      <c r="F34" s="89">
        <f>+ROUND(C34*$F$30,2)</f>
        <v>73827.64</v>
      </c>
    </row>
    <row r="35" spans="1:14" ht="12.75" customHeight="1" x14ac:dyDescent="0.2">
      <c r="A35" s="84"/>
      <c r="B35" s="96" t="s">
        <v>34</v>
      </c>
      <c r="C35" s="86">
        <v>0.05</v>
      </c>
      <c r="D35" s="87"/>
      <c r="E35" s="88"/>
      <c r="F35" s="89">
        <f>+ROUND(C35*$F$30,)</f>
        <v>92285</v>
      </c>
    </row>
    <row r="36" spans="1:14" ht="12.75" customHeight="1" x14ac:dyDescent="0.2">
      <c r="A36" s="84"/>
      <c r="B36" s="96" t="s">
        <v>35</v>
      </c>
      <c r="C36" s="86">
        <v>0.1</v>
      </c>
      <c r="D36" s="87"/>
      <c r="E36" s="88"/>
      <c r="F36" s="89">
        <f>+ROUND(C36*$F$30,2)</f>
        <v>184569.09</v>
      </c>
    </row>
    <row r="37" spans="1:14" ht="12.75" customHeight="1" x14ac:dyDescent="0.2">
      <c r="A37" s="84"/>
      <c r="B37" s="96" t="s">
        <v>36</v>
      </c>
      <c r="C37" s="86">
        <v>1.4999999999999999E-2</v>
      </c>
      <c r="D37" s="87"/>
      <c r="E37" s="88"/>
      <c r="F37" s="89">
        <f>+ROUND(C37*$F$30,2)</f>
        <v>27685.360000000001</v>
      </c>
    </row>
    <row r="38" spans="1:14" ht="12.75" customHeight="1" x14ac:dyDescent="0.2">
      <c r="A38" s="84"/>
      <c r="B38" s="96" t="s">
        <v>7</v>
      </c>
      <c r="C38" s="86">
        <v>1E-3</v>
      </c>
      <c r="D38" s="87"/>
      <c r="E38" s="88"/>
      <c r="F38" s="89">
        <f>+ROUND(C38*$F$30,2)</f>
        <v>1845.69</v>
      </c>
    </row>
    <row r="39" spans="1:14" ht="12.75" customHeight="1" x14ac:dyDescent="0.2">
      <c r="A39" s="84"/>
      <c r="B39" s="96" t="s">
        <v>37</v>
      </c>
      <c r="C39" s="86">
        <v>0.01</v>
      </c>
      <c r="D39" s="87"/>
      <c r="E39" s="88"/>
      <c r="F39" s="89">
        <f>+ROUND(C39*$F$30,2)</f>
        <v>18456.91</v>
      </c>
    </row>
    <row r="40" spans="1:14" ht="12.75" customHeight="1" x14ac:dyDescent="0.2">
      <c r="A40" s="84"/>
      <c r="B40" s="97" t="s">
        <v>38</v>
      </c>
      <c r="C40" s="98">
        <v>0.18</v>
      </c>
      <c r="D40" s="87"/>
      <c r="E40" s="88"/>
      <c r="F40" s="89">
        <f>+ROUND(C40*$F$36,2)</f>
        <v>33222.44</v>
      </c>
    </row>
    <row r="41" spans="1:14" ht="12.75" customHeight="1" x14ac:dyDescent="0.2">
      <c r="A41" s="99"/>
      <c r="B41" s="97" t="s">
        <v>39</v>
      </c>
      <c r="C41" s="86">
        <v>0.05</v>
      </c>
      <c r="D41" s="100"/>
      <c r="E41" s="101"/>
      <c r="F41" s="89">
        <f>+ROUND(C41*$F$30,2)</f>
        <v>92284.55</v>
      </c>
      <c r="H41" s="55"/>
      <c r="I41" s="92"/>
    </row>
    <row r="42" spans="1:14" ht="12.75" customHeight="1" x14ac:dyDescent="0.2">
      <c r="A42" s="76"/>
      <c r="B42" s="96" t="s">
        <v>48</v>
      </c>
      <c r="C42" s="102">
        <v>1</v>
      </c>
      <c r="D42" s="48" t="s">
        <v>27</v>
      </c>
      <c r="E42" s="101">
        <f>+'ANALISIS UNITARIOS'!H84</f>
        <v>21869.3</v>
      </c>
      <c r="F42" s="89">
        <f>+ROUND(C42*E42,2)</f>
        <v>21869.3</v>
      </c>
      <c r="H42" s="55"/>
      <c r="I42" s="67"/>
    </row>
    <row r="43" spans="1:14" ht="27.75" customHeight="1" x14ac:dyDescent="0.2">
      <c r="A43" s="45"/>
      <c r="B43" s="96" t="s">
        <v>49</v>
      </c>
      <c r="C43" s="47">
        <v>4</v>
      </c>
      <c r="D43" s="61" t="s">
        <v>31</v>
      </c>
      <c r="E43" s="49">
        <f>+'ANALISIS UNITARIOS'!H88</f>
        <v>11084.43</v>
      </c>
      <c r="F43" s="103">
        <f>+ROUND(C43*E43,2)</f>
        <v>44337.72</v>
      </c>
    </row>
    <row r="44" spans="1:14" x14ac:dyDescent="0.2">
      <c r="A44" s="126"/>
      <c r="B44" s="127" t="s">
        <v>1</v>
      </c>
      <c r="C44" s="128"/>
      <c r="D44" s="129"/>
      <c r="E44" s="130"/>
      <c r="F44" s="131">
        <f>+SUM(F33:F43)</f>
        <v>645754.43000000005</v>
      </c>
    </row>
    <row r="45" spans="1:14" x14ac:dyDescent="0.2">
      <c r="A45" s="104"/>
      <c r="B45" s="105"/>
      <c r="C45" s="106"/>
      <c r="D45" s="107"/>
      <c r="E45" s="108"/>
      <c r="F45" s="109"/>
      <c r="H45" s="110"/>
    </row>
    <row r="46" spans="1:14" x14ac:dyDescent="0.2">
      <c r="A46" s="121"/>
      <c r="B46" s="137" t="s">
        <v>11</v>
      </c>
      <c r="C46" s="122"/>
      <c r="D46" s="123"/>
      <c r="E46" s="124"/>
      <c r="F46" s="125">
        <f>+SUM(F30,F44)</f>
        <v>2491445.34</v>
      </c>
      <c r="L46" s="111"/>
      <c r="N46" s="27"/>
    </row>
    <row r="50" spans="2:2" x14ac:dyDescent="0.2">
      <c r="B50" s="115"/>
    </row>
    <row r="55" spans="2:2" x14ac:dyDescent="0.2">
      <c r="B55" s="115"/>
    </row>
    <row r="58" spans="2:2" x14ac:dyDescent="0.2">
      <c r="B58" s="115"/>
    </row>
  </sheetData>
  <sheetProtection algorithmName="SHA-512" hashValue="6JV2buY7tpcrEq8o+Jtg8k3kQ52sJHwwKfaxK0LS1QJvD9fsIxsWuH/uzGoLrmB1CICyZriRtdHBICsFUWmPzA==" saltValue="CnDRR0xeBnStFNlmYBkgKw==" spinCount="100000" sheet="1" objects="1" scenarios="1"/>
  <mergeCells count="3">
    <mergeCell ref="A2:F2"/>
    <mergeCell ref="A1:F1"/>
    <mergeCell ref="A3:B3"/>
  </mergeCells>
  <printOptions horizontalCentered="1"/>
  <pageMargins left="0.19685039370078741" right="0.19685039370078741" top="0.39370078740157483" bottom="0.78740157480314965" header="0.19685039370078741" footer="0.19685039370078741"/>
  <pageSetup scale="97" orientation="portrait" r:id="rId1"/>
  <headerFooter>
    <oddFooter xml:space="preserve">&amp;C&amp;A&amp;R&amp;P/&amp;N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H92"/>
  <sheetViews>
    <sheetView view="pageBreakPreview" topLeftCell="A7" zoomScaleNormal="100" zoomScaleSheetLayoutView="100" workbookViewId="0">
      <selection activeCell="E48" sqref="E48"/>
    </sheetView>
  </sheetViews>
  <sheetFormatPr baseColWidth="10" defaultColWidth="11.42578125" defaultRowHeight="12.75" x14ac:dyDescent="0.2"/>
  <cols>
    <col min="1" max="1" width="9.7109375" style="139" customWidth="1"/>
    <col min="2" max="2" width="11.85546875" style="139" bestFit="1" customWidth="1"/>
    <col min="3" max="3" width="45.85546875" style="139" customWidth="1"/>
    <col min="4" max="4" width="8" style="139" bestFit="1" customWidth="1"/>
    <col min="5" max="5" width="6.42578125" style="139" bestFit="1" customWidth="1"/>
    <col min="6" max="6" width="12.140625" style="139" bestFit="1" customWidth="1"/>
    <col min="7" max="7" width="9.28515625" style="139" customWidth="1"/>
    <col min="8" max="8" width="9.28515625" style="139" bestFit="1" customWidth="1"/>
    <col min="9" max="16384" width="11.42578125" style="139"/>
  </cols>
  <sheetData>
    <row r="1" spans="1:8" ht="18.75" x14ac:dyDescent="0.2">
      <c r="A1" s="164" t="s">
        <v>52</v>
      </c>
      <c r="B1" s="164"/>
      <c r="C1" s="164"/>
      <c r="D1" s="164"/>
      <c r="E1" s="164"/>
      <c r="F1" s="164"/>
      <c r="G1" s="164"/>
      <c r="H1" s="164"/>
    </row>
    <row r="2" spans="1:8" x14ac:dyDescent="0.2">
      <c r="A2" s="140" t="s">
        <v>53</v>
      </c>
      <c r="B2" s="141" t="s">
        <v>54</v>
      </c>
      <c r="C2" s="142" t="s">
        <v>55</v>
      </c>
      <c r="D2" s="143" t="s">
        <v>56</v>
      </c>
      <c r="E2" s="141" t="s">
        <v>57</v>
      </c>
      <c r="F2" s="143" t="s">
        <v>151</v>
      </c>
      <c r="G2" s="145" t="s">
        <v>59</v>
      </c>
      <c r="H2" s="145" t="s">
        <v>60</v>
      </c>
    </row>
    <row r="3" spans="1:8" x14ac:dyDescent="0.2">
      <c r="A3" s="140"/>
      <c r="B3" s="141"/>
      <c r="C3" s="142"/>
      <c r="D3" s="143"/>
      <c r="E3" s="141"/>
      <c r="F3" s="144" t="s">
        <v>58</v>
      </c>
      <c r="G3" s="145"/>
      <c r="H3" s="145"/>
    </row>
    <row r="4" spans="1:8" ht="25.5" x14ac:dyDescent="0.2">
      <c r="A4" s="146" t="s">
        <v>61</v>
      </c>
      <c r="B4" s="146" t="s">
        <v>62</v>
      </c>
      <c r="C4" s="147" t="s">
        <v>15</v>
      </c>
      <c r="D4" s="148">
        <f>D13</f>
        <v>1</v>
      </c>
      <c r="E4" s="146" t="s">
        <v>27</v>
      </c>
      <c r="F4" s="148">
        <f>F13</f>
        <v>27571.98</v>
      </c>
      <c r="G4" s="148"/>
      <c r="H4" s="148">
        <f>H13</f>
        <v>27571.98</v>
      </c>
    </row>
    <row r="5" spans="1:8" x14ac:dyDescent="0.2">
      <c r="A5" s="149" t="s">
        <v>63</v>
      </c>
      <c r="B5" s="149" t="s">
        <v>64</v>
      </c>
      <c r="C5" s="150" t="s">
        <v>65</v>
      </c>
      <c r="D5" s="151">
        <v>9</v>
      </c>
      <c r="E5" s="149" t="s">
        <v>66</v>
      </c>
      <c r="F5" s="152">
        <v>155</v>
      </c>
      <c r="G5" s="152">
        <f t="shared" ref="G5:G12" si="0">IF(B5="Material",(F5*0.18/1.18),IF(B5="Maquinaria",(F5*0.18/1.18),IF(B5="Medio auxiliar",(F5*0.18/1.18),"")))</f>
        <v>23.64</v>
      </c>
      <c r="H5" s="152">
        <f t="shared" ref="H5:H13" si="1">ROUND(D5*F5,2)</f>
        <v>1395</v>
      </c>
    </row>
    <row r="6" spans="1:8" x14ac:dyDescent="0.2">
      <c r="A6" s="149" t="s">
        <v>67</v>
      </c>
      <c r="B6" s="149" t="s">
        <v>64</v>
      </c>
      <c r="C6" s="150" t="s">
        <v>68</v>
      </c>
      <c r="D6" s="151">
        <v>9</v>
      </c>
      <c r="E6" s="149" t="s">
        <v>66</v>
      </c>
      <c r="F6" s="152">
        <v>75</v>
      </c>
      <c r="G6" s="152">
        <f t="shared" si="0"/>
        <v>11.44</v>
      </c>
      <c r="H6" s="152">
        <f t="shared" si="1"/>
        <v>675</v>
      </c>
    </row>
    <row r="7" spans="1:8" x14ac:dyDescent="0.2">
      <c r="A7" s="149" t="s">
        <v>69</v>
      </c>
      <c r="B7" s="149" t="s">
        <v>64</v>
      </c>
      <c r="C7" s="150" t="s">
        <v>70</v>
      </c>
      <c r="D7" s="151">
        <v>9</v>
      </c>
      <c r="E7" s="149" t="s">
        <v>66</v>
      </c>
      <c r="F7" s="152">
        <v>25</v>
      </c>
      <c r="G7" s="152">
        <f t="shared" si="0"/>
        <v>3.81</v>
      </c>
      <c r="H7" s="152">
        <f t="shared" si="1"/>
        <v>225</v>
      </c>
    </row>
    <row r="8" spans="1:8" x14ac:dyDescent="0.2">
      <c r="A8" s="149" t="s">
        <v>71</v>
      </c>
      <c r="B8" s="149" t="s">
        <v>64</v>
      </c>
      <c r="C8" s="150" t="s">
        <v>72</v>
      </c>
      <c r="D8" s="151">
        <v>9</v>
      </c>
      <c r="E8" s="149" t="s">
        <v>66</v>
      </c>
      <c r="F8" s="152">
        <v>182.85</v>
      </c>
      <c r="G8" s="152">
        <f t="shared" si="0"/>
        <v>27.89</v>
      </c>
      <c r="H8" s="152">
        <f t="shared" si="1"/>
        <v>1645.65</v>
      </c>
    </row>
    <row r="9" spans="1:8" x14ac:dyDescent="0.2">
      <c r="A9" s="149" t="s">
        <v>73</v>
      </c>
      <c r="B9" s="149" t="s">
        <v>64</v>
      </c>
      <c r="C9" s="150" t="s">
        <v>74</v>
      </c>
      <c r="D9" s="151">
        <v>9</v>
      </c>
      <c r="E9" s="149" t="s">
        <v>66</v>
      </c>
      <c r="F9" s="152">
        <v>75</v>
      </c>
      <c r="G9" s="152">
        <f t="shared" si="0"/>
        <v>11.44</v>
      </c>
      <c r="H9" s="152">
        <f t="shared" si="1"/>
        <v>675</v>
      </c>
    </row>
    <row r="10" spans="1:8" x14ac:dyDescent="0.2">
      <c r="A10" s="149" t="s">
        <v>75</v>
      </c>
      <c r="B10" s="149" t="s">
        <v>76</v>
      </c>
      <c r="C10" s="150" t="s">
        <v>77</v>
      </c>
      <c r="D10" s="151">
        <v>6</v>
      </c>
      <c r="E10" s="149" t="s">
        <v>66</v>
      </c>
      <c r="F10" s="152">
        <v>3500</v>
      </c>
      <c r="G10" s="152">
        <f t="shared" si="0"/>
        <v>533.9</v>
      </c>
      <c r="H10" s="152">
        <f t="shared" si="1"/>
        <v>21000</v>
      </c>
    </row>
    <row r="11" spans="1:8" x14ac:dyDescent="0.2">
      <c r="A11" s="149" t="s">
        <v>78</v>
      </c>
      <c r="B11" s="149" t="s">
        <v>79</v>
      </c>
      <c r="C11" s="150" t="s">
        <v>80</v>
      </c>
      <c r="D11" s="151">
        <v>18.329999999999998</v>
      </c>
      <c r="E11" s="149" t="s">
        <v>81</v>
      </c>
      <c r="F11" s="152">
        <v>92.31</v>
      </c>
      <c r="G11" s="152" t="str">
        <f t="shared" si="0"/>
        <v/>
      </c>
      <c r="H11" s="152">
        <f t="shared" si="1"/>
        <v>1692.04</v>
      </c>
    </row>
    <row r="12" spans="1:8" x14ac:dyDescent="0.2">
      <c r="A12" s="153" t="s">
        <v>82</v>
      </c>
      <c r="B12" s="149" t="s">
        <v>83</v>
      </c>
      <c r="C12" s="150" t="s">
        <v>84</v>
      </c>
      <c r="D12" s="151">
        <v>16.920000000000002</v>
      </c>
      <c r="E12" s="149" t="s">
        <v>85</v>
      </c>
      <c r="F12" s="159">
        <f>+F11*0.1692</f>
        <v>15.62</v>
      </c>
      <c r="G12" s="152" t="str">
        <f t="shared" si="0"/>
        <v/>
      </c>
      <c r="H12" s="152">
        <f t="shared" si="1"/>
        <v>264.29000000000002</v>
      </c>
    </row>
    <row r="13" spans="1:8" x14ac:dyDescent="0.2">
      <c r="A13" s="154"/>
      <c r="B13" s="154"/>
      <c r="C13" s="155" t="s">
        <v>86</v>
      </c>
      <c r="D13" s="152">
        <v>1</v>
      </c>
      <c r="E13" s="154"/>
      <c r="F13" s="156">
        <f>SUM(H5:H12)</f>
        <v>27571.98</v>
      </c>
      <c r="G13" s="156"/>
      <c r="H13" s="156">
        <f t="shared" si="1"/>
        <v>27571.98</v>
      </c>
    </row>
    <row r="14" spans="1:8" x14ac:dyDescent="0.2">
      <c r="A14" s="157"/>
      <c r="B14" s="157"/>
      <c r="C14" s="158"/>
      <c r="D14" s="157"/>
      <c r="E14" s="157"/>
      <c r="F14" s="157"/>
      <c r="G14" s="157"/>
      <c r="H14" s="157"/>
    </row>
    <row r="15" spans="1:8" x14ac:dyDescent="0.2">
      <c r="A15" s="146" t="s">
        <v>87</v>
      </c>
      <c r="B15" s="146" t="s">
        <v>62</v>
      </c>
      <c r="C15" s="147" t="s">
        <v>16</v>
      </c>
      <c r="D15" s="148">
        <f>D19</f>
        <v>1</v>
      </c>
      <c r="E15" s="146" t="s">
        <v>28</v>
      </c>
      <c r="F15" s="148">
        <f>F19</f>
        <v>224.32</v>
      </c>
      <c r="G15" s="148"/>
      <c r="H15" s="148">
        <f>H19</f>
        <v>224.32</v>
      </c>
    </row>
    <row r="16" spans="1:8" x14ac:dyDescent="0.2">
      <c r="A16" s="149" t="s">
        <v>88</v>
      </c>
      <c r="B16" s="149" t="s">
        <v>79</v>
      </c>
      <c r="C16" s="150" t="s">
        <v>89</v>
      </c>
      <c r="D16" s="151">
        <v>6.7000000000000004E-2</v>
      </c>
      <c r="E16" s="149" t="s">
        <v>90</v>
      </c>
      <c r="F16" s="159">
        <v>1898.49</v>
      </c>
      <c r="G16" s="152" t="str">
        <f>IF(B16="Material",(F16*0.18/1.18),IF(B16="Maquinaria",(F16*0.18/1.18),IF(B16="Medio auxiliar",(F16*0.18/1.18),"")))</f>
        <v/>
      </c>
      <c r="H16" s="152">
        <f>ROUND(D16*F16,2)</f>
        <v>127.2</v>
      </c>
    </row>
    <row r="17" spans="1:8" x14ac:dyDescent="0.2">
      <c r="A17" s="149" t="s">
        <v>91</v>
      </c>
      <c r="B17" s="149" t="s">
        <v>79</v>
      </c>
      <c r="C17" s="150" t="s">
        <v>92</v>
      </c>
      <c r="D17" s="151">
        <v>6.7000000000000004E-2</v>
      </c>
      <c r="E17" s="149" t="s">
        <v>90</v>
      </c>
      <c r="F17" s="159">
        <v>797.39</v>
      </c>
      <c r="G17" s="152" t="str">
        <f>IF(B17="Material",(F17*0.18/1.18),IF(B17="Maquinaria",(F17*0.18/1.18),IF(B17="Medio auxiliar",(F17*0.18/1.18),"")))</f>
        <v/>
      </c>
      <c r="H17" s="152">
        <f>ROUND(D17*F17,2)</f>
        <v>53.43</v>
      </c>
    </row>
    <row r="18" spans="1:8" x14ac:dyDescent="0.2">
      <c r="A18" s="153" t="s">
        <v>82</v>
      </c>
      <c r="B18" s="149" t="s">
        <v>83</v>
      </c>
      <c r="C18" s="150" t="s">
        <v>84</v>
      </c>
      <c r="D18" s="151">
        <v>1.2729999999999999</v>
      </c>
      <c r="E18" s="149" t="s">
        <v>85</v>
      </c>
      <c r="F18" s="159">
        <f>+(F16+F17)*0.01273</f>
        <v>34.32</v>
      </c>
      <c r="G18" s="152" t="str">
        <f>IF(B18="Material",(F18*0.18/1.18),IF(B18="Maquinaria",(F18*0.18/1.18),IF(B18="Medio auxiliar",(F18*0.18/1.18),"")))</f>
        <v/>
      </c>
      <c r="H18" s="152">
        <f>ROUND(D18*F18,2)</f>
        <v>43.69</v>
      </c>
    </row>
    <row r="19" spans="1:8" x14ac:dyDescent="0.2">
      <c r="A19" s="154"/>
      <c r="B19" s="154"/>
      <c r="C19" s="155" t="s">
        <v>93</v>
      </c>
      <c r="D19" s="152">
        <v>1</v>
      </c>
      <c r="E19" s="154"/>
      <c r="F19" s="156">
        <f>SUM(H16:H18)</f>
        <v>224.32</v>
      </c>
      <c r="G19" s="156"/>
      <c r="H19" s="156">
        <f>ROUND(D19*F19,2)</f>
        <v>224.32</v>
      </c>
    </row>
    <row r="20" spans="1:8" x14ac:dyDescent="0.2">
      <c r="A20" s="157"/>
      <c r="B20" s="157"/>
      <c r="C20" s="158"/>
      <c r="D20" s="157"/>
      <c r="E20" s="157"/>
      <c r="F20" s="157"/>
      <c r="G20" s="157"/>
      <c r="H20" s="157"/>
    </row>
    <row r="21" spans="1:8" x14ac:dyDescent="0.2">
      <c r="A21" s="146" t="s">
        <v>94</v>
      </c>
      <c r="B21" s="146" t="s">
        <v>62</v>
      </c>
      <c r="C21" s="147" t="s">
        <v>95</v>
      </c>
      <c r="D21" s="148">
        <f>D25</f>
        <v>1</v>
      </c>
      <c r="E21" s="146" t="s">
        <v>96</v>
      </c>
      <c r="F21" s="148">
        <f>F25</f>
        <v>76.67</v>
      </c>
      <c r="G21" s="148"/>
      <c r="H21" s="148">
        <f>H25</f>
        <v>76.67</v>
      </c>
    </row>
    <row r="22" spans="1:8" x14ac:dyDescent="0.2">
      <c r="A22" s="149" t="s">
        <v>88</v>
      </c>
      <c r="B22" s="149" t="s">
        <v>79</v>
      </c>
      <c r="C22" s="150" t="s">
        <v>89</v>
      </c>
      <c r="D22" s="151">
        <v>2.5999999999999999E-2</v>
      </c>
      <c r="E22" s="149" t="s">
        <v>90</v>
      </c>
      <c r="F22" s="159">
        <v>1898.49</v>
      </c>
      <c r="G22" s="152" t="str">
        <f>IF(B22="Material",(F22*0.18/1.18),IF(B22="Maquinaria",(F22*0.18/1.18),IF(B22="Medio auxiliar",(F22*0.18/1.18),"")))</f>
        <v/>
      </c>
      <c r="H22" s="152">
        <f>ROUND(D22*F22,2)</f>
        <v>49.36</v>
      </c>
    </row>
    <row r="23" spans="1:8" x14ac:dyDescent="0.2">
      <c r="A23" s="149" t="s">
        <v>91</v>
      </c>
      <c r="B23" s="149" t="s">
        <v>79</v>
      </c>
      <c r="C23" s="150" t="s">
        <v>92</v>
      </c>
      <c r="D23" s="151">
        <v>2.5999999999999999E-2</v>
      </c>
      <c r="E23" s="149" t="s">
        <v>90</v>
      </c>
      <c r="F23" s="159">
        <v>797.39</v>
      </c>
      <c r="G23" s="152" t="str">
        <f>IF(B23="Material",(F23*0.18/1.18),IF(B23="Maquinaria",(F23*0.18/1.18),IF(B23="Medio auxiliar",(F23*0.18/1.18),"")))</f>
        <v/>
      </c>
      <c r="H23" s="152">
        <f>ROUND(D23*F23,2)</f>
        <v>20.73</v>
      </c>
    </row>
    <row r="24" spans="1:8" x14ac:dyDescent="0.2">
      <c r="A24" s="153" t="s">
        <v>82</v>
      </c>
      <c r="B24" s="149" t="s">
        <v>83</v>
      </c>
      <c r="C24" s="150" t="s">
        <v>84</v>
      </c>
      <c r="D24" s="151">
        <v>0.49399999999999999</v>
      </c>
      <c r="E24" s="149" t="s">
        <v>85</v>
      </c>
      <c r="F24" s="159">
        <f>+(F22+F23)*0.00494</f>
        <v>13.32</v>
      </c>
      <c r="G24" s="152" t="str">
        <f>IF(B24="Material",(F24*0.18/1.18),IF(B24="Maquinaria",(F24*0.18/1.18),IF(B24="Medio auxiliar",(F24*0.18/1.18),"")))</f>
        <v/>
      </c>
      <c r="H24" s="152">
        <f>ROUND(D24*F24,2)</f>
        <v>6.58</v>
      </c>
    </row>
    <row r="25" spans="1:8" x14ac:dyDescent="0.2">
      <c r="A25" s="154"/>
      <c r="B25" s="154"/>
      <c r="C25" s="155" t="s">
        <v>97</v>
      </c>
      <c r="D25" s="152">
        <v>1</v>
      </c>
      <c r="E25" s="154"/>
      <c r="F25" s="156">
        <f>SUM(H22:H24)</f>
        <v>76.67</v>
      </c>
      <c r="G25" s="156"/>
      <c r="H25" s="156">
        <f>ROUND(D25*F25,2)</f>
        <v>76.67</v>
      </c>
    </row>
    <row r="26" spans="1:8" x14ac:dyDescent="0.2">
      <c r="A26" s="157"/>
      <c r="B26" s="157"/>
      <c r="C26" s="158"/>
      <c r="D26" s="157"/>
      <c r="E26" s="157"/>
      <c r="F26" s="157"/>
      <c r="G26" s="157"/>
      <c r="H26" s="157"/>
    </row>
    <row r="27" spans="1:8" ht="25.5" x14ac:dyDescent="0.2">
      <c r="A27" s="146" t="s">
        <v>98</v>
      </c>
      <c r="B27" s="146" t="s">
        <v>62</v>
      </c>
      <c r="C27" s="147" t="s">
        <v>18</v>
      </c>
      <c r="D27" s="148">
        <f>D31</f>
        <v>1</v>
      </c>
      <c r="E27" s="146" t="s">
        <v>29</v>
      </c>
      <c r="F27" s="148">
        <f>F31</f>
        <v>10204.06</v>
      </c>
      <c r="G27" s="148"/>
      <c r="H27" s="148">
        <f>H31</f>
        <v>10204.06</v>
      </c>
    </row>
    <row r="28" spans="1:8" x14ac:dyDescent="0.2">
      <c r="A28" s="149" t="s">
        <v>91</v>
      </c>
      <c r="B28" s="149" t="s">
        <v>79</v>
      </c>
      <c r="C28" s="150" t="s">
        <v>92</v>
      </c>
      <c r="D28" s="151">
        <v>2</v>
      </c>
      <c r="E28" s="149" t="s">
        <v>90</v>
      </c>
      <c r="F28" s="159">
        <v>797.39</v>
      </c>
      <c r="G28" s="152" t="str">
        <f>IF(B28="Material",(F28*0.18/1.18),IF(B28="Maquinaria",(F28*0.18/1.18),IF(B28="Medio auxiliar",(F28*0.18/1.18),"")))</f>
        <v/>
      </c>
      <c r="H28" s="152">
        <f>ROUND(D28*F28,2)</f>
        <v>1594.78</v>
      </c>
    </row>
    <row r="29" spans="1:8" x14ac:dyDescent="0.2">
      <c r="A29" s="149" t="s">
        <v>99</v>
      </c>
      <c r="B29" s="149" t="s">
        <v>76</v>
      </c>
      <c r="C29" s="150" t="s">
        <v>100</v>
      </c>
      <c r="D29" s="151">
        <v>1</v>
      </c>
      <c r="E29" s="149" t="s">
        <v>101</v>
      </c>
      <c r="F29" s="152">
        <v>7461</v>
      </c>
      <c r="G29" s="152">
        <f>IF(B29="Material",(F29*0.18/1.18),IF(B29="Maquinaria",(F29*0.18/1.18),IF(B29="Medio auxiliar",(F29*0.18/1.18),"")))</f>
        <v>1138.1199999999999</v>
      </c>
      <c r="H29" s="152">
        <f>ROUND(D29*F29,2)</f>
        <v>7461</v>
      </c>
    </row>
    <row r="30" spans="1:8" x14ac:dyDescent="0.2">
      <c r="A30" s="153" t="s">
        <v>82</v>
      </c>
      <c r="B30" s="149" t="s">
        <v>83</v>
      </c>
      <c r="C30" s="150" t="s">
        <v>84</v>
      </c>
      <c r="D30" s="151">
        <v>12</v>
      </c>
      <c r="E30" s="149" t="s">
        <v>85</v>
      </c>
      <c r="F30" s="159">
        <f>+F28*0.12</f>
        <v>95.69</v>
      </c>
      <c r="G30" s="152" t="str">
        <f>IF(B30="Material",(F30*0.18/1.18),IF(B30="Maquinaria",(F30*0.18/1.18),IF(B30="Medio auxiliar",(F30*0.18/1.18),"")))</f>
        <v/>
      </c>
      <c r="H30" s="152">
        <f>ROUND(D30*F30,2)</f>
        <v>1148.28</v>
      </c>
    </row>
    <row r="31" spans="1:8" x14ac:dyDescent="0.2">
      <c r="A31" s="154"/>
      <c r="B31" s="154"/>
      <c r="C31" s="155" t="s">
        <v>102</v>
      </c>
      <c r="D31" s="152">
        <v>1</v>
      </c>
      <c r="E31" s="154"/>
      <c r="F31" s="156">
        <f>SUM(H28:H30)</f>
        <v>10204.06</v>
      </c>
      <c r="G31" s="156"/>
      <c r="H31" s="156">
        <f>ROUND(D31*F31,2)</f>
        <v>10204.06</v>
      </c>
    </row>
    <row r="32" spans="1:8" x14ac:dyDescent="0.2">
      <c r="A32" s="157"/>
      <c r="B32" s="157"/>
      <c r="C32" s="158"/>
      <c r="D32" s="157"/>
      <c r="E32" s="157"/>
      <c r="F32" s="157"/>
      <c r="G32" s="157"/>
      <c r="H32" s="157"/>
    </row>
    <row r="33" spans="1:8" ht="25.5" x14ac:dyDescent="0.2">
      <c r="A33" s="146" t="s">
        <v>103</v>
      </c>
      <c r="B33" s="146" t="s">
        <v>62</v>
      </c>
      <c r="C33" s="147" t="s">
        <v>19</v>
      </c>
      <c r="D33" s="148">
        <f>D35</f>
        <v>1</v>
      </c>
      <c r="E33" s="146" t="s">
        <v>30</v>
      </c>
      <c r="F33" s="148">
        <f>F35</f>
        <v>9851.35</v>
      </c>
      <c r="G33" s="148"/>
      <c r="H33" s="148">
        <f>H35</f>
        <v>9851.35</v>
      </c>
    </row>
    <row r="34" spans="1:8" ht="25.5" x14ac:dyDescent="0.2">
      <c r="A34" s="149" t="s">
        <v>104</v>
      </c>
      <c r="B34" s="149" t="s">
        <v>64</v>
      </c>
      <c r="C34" s="150" t="s">
        <v>105</v>
      </c>
      <c r="D34" s="151">
        <v>26.99</v>
      </c>
      <c r="E34" s="149" t="s">
        <v>106</v>
      </c>
      <c r="F34" s="160">
        <v>365</v>
      </c>
      <c r="G34" s="152">
        <f>IF(B34="Material",(F34*0.18/1.18),IF(B34="Maquinaria",(F34*0.18/1.18),IF(B34="Medio auxiliar",(F34*0.18/1.18),"")))</f>
        <v>55.68</v>
      </c>
      <c r="H34" s="152">
        <f>ROUND(D34*F34,2)</f>
        <v>9851.35</v>
      </c>
    </row>
    <row r="35" spans="1:8" x14ac:dyDescent="0.2">
      <c r="A35" s="154"/>
      <c r="B35" s="154"/>
      <c r="C35" s="155" t="s">
        <v>107</v>
      </c>
      <c r="D35" s="152">
        <v>1</v>
      </c>
      <c r="E35" s="154"/>
      <c r="F35" s="156">
        <f>H34</f>
        <v>9851.35</v>
      </c>
      <c r="G35" s="156"/>
      <c r="H35" s="156">
        <f>ROUND(D35*F35,2)</f>
        <v>9851.35</v>
      </c>
    </row>
    <row r="36" spans="1:8" x14ac:dyDescent="0.2">
      <c r="A36" s="157"/>
      <c r="B36" s="157"/>
      <c r="C36" s="158"/>
      <c r="D36" s="157"/>
      <c r="E36" s="157"/>
      <c r="F36" s="157"/>
      <c r="G36" s="157"/>
      <c r="H36" s="157"/>
    </row>
    <row r="37" spans="1:8" ht="25.5" x14ac:dyDescent="0.2">
      <c r="A37" s="146" t="s">
        <v>108</v>
      </c>
      <c r="B37" s="146" t="s">
        <v>62</v>
      </c>
      <c r="C37" s="147" t="s">
        <v>41</v>
      </c>
      <c r="D37" s="148">
        <f>D39</f>
        <v>1</v>
      </c>
      <c r="E37" s="146" t="s">
        <v>27</v>
      </c>
      <c r="F37" s="148">
        <f>F39</f>
        <v>2500</v>
      </c>
      <c r="G37" s="148"/>
      <c r="H37" s="148">
        <f>H39</f>
        <v>2500</v>
      </c>
    </row>
    <row r="38" spans="1:8" x14ac:dyDescent="0.2">
      <c r="A38" s="149" t="s">
        <v>109</v>
      </c>
      <c r="B38" s="149" t="s">
        <v>64</v>
      </c>
      <c r="C38" s="150" t="s">
        <v>110</v>
      </c>
      <c r="D38" s="151">
        <v>1</v>
      </c>
      <c r="E38" s="149" t="s">
        <v>66</v>
      </c>
      <c r="F38" s="160">
        <v>2500</v>
      </c>
      <c r="G38" s="152">
        <f>IF(B38="Material",(F38*0.18/1.18),IF(B38="Maquinaria",(F38*0.18/1.18),IF(B38="Medio auxiliar",(F38*0.18/1.18),"")))</f>
        <v>381.36</v>
      </c>
      <c r="H38" s="152">
        <f>ROUND(D38*F38,2)</f>
        <v>2500</v>
      </c>
    </row>
    <row r="39" spans="1:8" x14ac:dyDescent="0.2">
      <c r="A39" s="154"/>
      <c r="B39" s="154"/>
      <c r="C39" s="155" t="s">
        <v>111</v>
      </c>
      <c r="D39" s="152">
        <v>1</v>
      </c>
      <c r="E39" s="154"/>
      <c r="F39" s="156">
        <f>H38</f>
        <v>2500</v>
      </c>
      <c r="G39" s="156"/>
      <c r="H39" s="156">
        <f>ROUND(D39*F39,2)</f>
        <v>2500</v>
      </c>
    </row>
    <row r="40" spans="1:8" x14ac:dyDescent="0.2">
      <c r="A40" s="157"/>
      <c r="B40" s="157"/>
      <c r="C40" s="158"/>
      <c r="D40" s="157"/>
      <c r="E40" s="157"/>
      <c r="F40" s="157"/>
      <c r="G40" s="157"/>
      <c r="H40" s="157"/>
    </row>
    <row r="41" spans="1:8" ht="25.5" x14ac:dyDescent="0.2">
      <c r="A41" s="146" t="s">
        <v>112</v>
      </c>
      <c r="B41" s="146" t="s">
        <v>62</v>
      </c>
      <c r="C41" s="147" t="s">
        <v>113</v>
      </c>
      <c r="D41" s="148">
        <f>D43</f>
        <v>1</v>
      </c>
      <c r="E41" s="146" t="s">
        <v>27</v>
      </c>
      <c r="F41" s="148">
        <f>F43</f>
        <v>4011</v>
      </c>
      <c r="G41" s="148"/>
      <c r="H41" s="148">
        <f>H43</f>
        <v>4011</v>
      </c>
    </row>
    <row r="42" spans="1:8" x14ac:dyDescent="0.2">
      <c r="A42" s="149" t="s">
        <v>114</v>
      </c>
      <c r="B42" s="149" t="s">
        <v>64</v>
      </c>
      <c r="C42" s="150" t="s">
        <v>115</v>
      </c>
      <c r="D42" s="151">
        <v>13.37</v>
      </c>
      <c r="E42" s="149" t="s">
        <v>106</v>
      </c>
      <c r="F42" s="160">
        <v>300</v>
      </c>
      <c r="G42" s="152">
        <f>IF(B42="Material",(F42*0.18/1.18),IF(B42="Maquinaria",(F42*0.18/1.18),IF(B42="Medio auxiliar",(F42*0.18/1.18),"")))</f>
        <v>45.76</v>
      </c>
      <c r="H42" s="152">
        <f>ROUND(D42*F42,2)</f>
        <v>4011</v>
      </c>
    </row>
    <row r="43" spans="1:8" x14ac:dyDescent="0.2">
      <c r="A43" s="154"/>
      <c r="B43" s="154"/>
      <c r="C43" s="155" t="s">
        <v>116</v>
      </c>
      <c r="D43" s="152">
        <v>1</v>
      </c>
      <c r="E43" s="154"/>
      <c r="F43" s="156">
        <f>H42</f>
        <v>4011</v>
      </c>
      <c r="G43" s="156"/>
      <c r="H43" s="156">
        <f>ROUND(D43*F43,2)</f>
        <v>4011</v>
      </c>
    </row>
    <row r="44" spans="1:8" x14ac:dyDescent="0.2">
      <c r="A44" s="157"/>
      <c r="B44" s="157"/>
      <c r="C44" s="158"/>
      <c r="D44" s="157"/>
      <c r="E44" s="157"/>
      <c r="F44" s="157"/>
      <c r="G44" s="157"/>
      <c r="H44" s="157"/>
    </row>
    <row r="45" spans="1:8" x14ac:dyDescent="0.2">
      <c r="A45" s="146" t="s">
        <v>117</v>
      </c>
      <c r="B45" s="146" t="s">
        <v>62</v>
      </c>
      <c r="C45" s="147" t="s">
        <v>118</v>
      </c>
      <c r="D45" s="148">
        <f>D47</f>
        <v>1</v>
      </c>
      <c r="E45" s="146" t="s">
        <v>27</v>
      </c>
      <c r="F45" s="148">
        <f>F47</f>
        <v>385.39</v>
      </c>
      <c r="G45" s="148"/>
      <c r="H45" s="148">
        <f>H47</f>
        <v>385.39</v>
      </c>
    </row>
    <row r="46" spans="1:8" x14ac:dyDescent="0.2">
      <c r="A46" s="149" t="s">
        <v>119</v>
      </c>
      <c r="B46" s="149" t="s">
        <v>83</v>
      </c>
      <c r="C46" s="150" t="s">
        <v>118</v>
      </c>
      <c r="D46" s="151">
        <v>1</v>
      </c>
      <c r="E46" s="149" t="s">
        <v>66</v>
      </c>
      <c r="F46" s="161">
        <v>385.39</v>
      </c>
      <c r="G46" s="152" t="str">
        <f>IF(B46="Material",(F46*0.18/1.18),IF(B46="Maquinaria",(F46*0.18/1.18),IF(B46="Medio auxiliar",(F46*0.18/1.18),"")))</f>
        <v/>
      </c>
      <c r="H46" s="152">
        <f>ROUND(D46*F46,2)</f>
        <v>385.39</v>
      </c>
    </row>
    <row r="47" spans="1:8" x14ac:dyDescent="0.2">
      <c r="A47" s="154"/>
      <c r="B47" s="154"/>
      <c r="C47" s="155" t="s">
        <v>120</v>
      </c>
      <c r="D47" s="152">
        <v>1</v>
      </c>
      <c r="E47" s="154"/>
      <c r="F47" s="156">
        <f>H46</f>
        <v>385.39</v>
      </c>
      <c r="G47" s="156"/>
      <c r="H47" s="156">
        <f>ROUND(D47*F47,2)</f>
        <v>385.39</v>
      </c>
    </row>
    <row r="48" spans="1:8" x14ac:dyDescent="0.2">
      <c r="A48" s="157"/>
      <c r="B48" s="157"/>
      <c r="C48" s="158"/>
      <c r="D48" s="157"/>
      <c r="E48" s="157"/>
      <c r="F48" s="157"/>
      <c r="G48" s="157"/>
      <c r="H48" s="157"/>
    </row>
    <row r="49" spans="1:8" x14ac:dyDescent="0.2">
      <c r="A49" s="146" t="s">
        <v>121</v>
      </c>
      <c r="B49" s="146" t="s">
        <v>62</v>
      </c>
      <c r="C49" s="147" t="s">
        <v>20</v>
      </c>
      <c r="D49" s="148">
        <f>D51</f>
        <v>1</v>
      </c>
      <c r="E49" s="146" t="s">
        <v>27</v>
      </c>
      <c r="F49" s="148">
        <f>F51</f>
        <v>195</v>
      </c>
      <c r="G49" s="148"/>
      <c r="H49" s="148">
        <f>H51</f>
        <v>195</v>
      </c>
    </row>
    <row r="50" spans="1:8" x14ac:dyDescent="0.2">
      <c r="A50" s="149" t="s">
        <v>122</v>
      </c>
      <c r="B50" s="149" t="s">
        <v>64</v>
      </c>
      <c r="C50" s="150" t="s">
        <v>123</v>
      </c>
      <c r="D50" s="151">
        <v>1</v>
      </c>
      <c r="E50" s="149" t="s">
        <v>66</v>
      </c>
      <c r="F50" s="152">
        <v>195</v>
      </c>
      <c r="G50" s="152">
        <f>IF(B50="Material",(F50*0.18/1.18),IF(B50="Maquinaria",(F50*0.18/1.18),IF(B50="Medio auxiliar",(F50*0.18/1.18),"")))</f>
        <v>29.75</v>
      </c>
      <c r="H50" s="152">
        <f>ROUND(D50*F50,2)</f>
        <v>195</v>
      </c>
    </row>
    <row r="51" spans="1:8" x14ac:dyDescent="0.2">
      <c r="A51" s="154"/>
      <c r="B51" s="154"/>
      <c r="C51" s="155" t="s">
        <v>124</v>
      </c>
      <c r="D51" s="152">
        <v>1</v>
      </c>
      <c r="E51" s="154"/>
      <c r="F51" s="156">
        <f>H50</f>
        <v>195</v>
      </c>
      <c r="G51" s="156"/>
      <c r="H51" s="156">
        <f>ROUND(D51*F51,2)</f>
        <v>195</v>
      </c>
    </row>
    <row r="52" spans="1:8" x14ac:dyDescent="0.2">
      <c r="A52" s="157"/>
      <c r="B52" s="157"/>
      <c r="C52" s="158"/>
      <c r="D52" s="157"/>
      <c r="E52" s="157"/>
      <c r="F52" s="157"/>
      <c r="G52" s="157"/>
      <c r="H52" s="157"/>
    </row>
    <row r="53" spans="1:8" x14ac:dyDescent="0.2">
      <c r="A53" s="146" t="s">
        <v>125</v>
      </c>
      <c r="B53" s="146" t="s">
        <v>62</v>
      </c>
      <c r="C53" s="147" t="s">
        <v>126</v>
      </c>
      <c r="D53" s="148">
        <f>D55</f>
        <v>1</v>
      </c>
      <c r="E53" s="146" t="s">
        <v>27</v>
      </c>
      <c r="F53" s="148">
        <f>F55</f>
        <v>3.5</v>
      </c>
      <c r="G53" s="148"/>
      <c r="H53" s="148">
        <f>H55</f>
        <v>3.5</v>
      </c>
    </row>
    <row r="54" spans="1:8" x14ac:dyDescent="0.2">
      <c r="A54" s="149" t="s">
        <v>127</v>
      </c>
      <c r="B54" s="149" t="s">
        <v>64</v>
      </c>
      <c r="C54" s="150" t="s">
        <v>126</v>
      </c>
      <c r="D54" s="151">
        <v>1</v>
      </c>
      <c r="E54" s="149" t="s">
        <v>66</v>
      </c>
      <c r="F54" s="160">
        <v>3.5</v>
      </c>
      <c r="G54" s="152">
        <f>IF(B54="Material",(F54*0.18/1.18),IF(B54="Maquinaria",(F54*0.18/1.18),IF(B54="Medio auxiliar",(F54*0.18/1.18),"")))</f>
        <v>0.53</v>
      </c>
      <c r="H54" s="152">
        <f>ROUND(D54*F54,2)</f>
        <v>3.5</v>
      </c>
    </row>
    <row r="55" spans="1:8" x14ac:dyDescent="0.2">
      <c r="A55" s="154"/>
      <c r="B55" s="154"/>
      <c r="C55" s="155" t="s">
        <v>128</v>
      </c>
      <c r="D55" s="152">
        <v>1</v>
      </c>
      <c r="E55" s="154"/>
      <c r="F55" s="156">
        <f>H54</f>
        <v>3.5</v>
      </c>
      <c r="G55" s="156"/>
      <c r="H55" s="156">
        <f>ROUND(D55*F55,2)</f>
        <v>3.5</v>
      </c>
    </row>
    <row r="56" spans="1:8" x14ac:dyDescent="0.2">
      <c r="A56" s="157"/>
      <c r="B56" s="157"/>
      <c r="C56" s="158"/>
      <c r="D56" s="157"/>
      <c r="E56" s="157"/>
      <c r="F56" s="157"/>
      <c r="G56" s="157"/>
      <c r="H56" s="157"/>
    </row>
    <row r="57" spans="1:8" x14ac:dyDescent="0.2">
      <c r="A57" s="146" t="s">
        <v>129</v>
      </c>
      <c r="B57" s="146" t="s">
        <v>62</v>
      </c>
      <c r="C57" s="147" t="s">
        <v>45</v>
      </c>
      <c r="D57" s="148">
        <f>D62</f>
        <v>1</v>
      </c>
      <c r="E57" s="146" t="s">
        <v>27</v>
      </c>
      <c r="F57" s="148">
        <f>F62</f>
        <v>4812.57</v>
      </c>
      <c r="G57" s="148"/>
      <c r="H57" s="148">
        <f>H62</f>
        <v>4812.57</v>
      </c>
    </row>
    <row r="58" spans="1:8" x14ac:dyDescent="0.2">
      <c r="A58" s="149" t="s">
        <v>130</v>
      </c>
      <c r="B58" s="149" t="s">
        <v>64</v>
      </c>
      <c r="C58" s="150" t="s">
        <v>131</v>
      </c>
      <c r="D58" s="151">
        <v>0.95</v>
      </c>
      <c r="E58" s="149" t="s">
        <v>132</v>
      </c>
      <c r="F58" s="160">
        <v>119.99</v>
      </c>
      <c r="G58" s="152">
        <f>IF(B58="Material",(F58*0.18/1.18),IF(B58="Maquinaria",(F58*0.18/1.18),IF(B58="Medio auxiliar",(F58*0.18/1.18),"")))</f>
        <v>18.3</v>
      </c>
      <c r="H58" s="152">
        <f>ROUND(D58*F58,2)</f>
        <v>113.99</v>
      </c>
    </row>
    <row r="59" spans="1:8" x14ac:dyDescent="0.2">
      <c r="A59" s="149" t="s">
        <v>88</v>
      </c>
      <c r="B59" s="149" t="s">
        <v>79</v>
      </c>
      <c r="C59" s="150" t="s">
        <v>89</v>
      </c>
      <c r="D59" s="151">
        <v>0.56999999999999995</v>
      </c>
      <c r="E59" s="149" t="s">
        <v>90</v>
      </c>
      <c r="F59" s="159">
        <v>1898.49</v>
      </c>
      <c r="G59" s="152" t="str">
        <f>IF(B59="Material",(F59*0.18/1.18),IF(B59="Maquinaria",(F59*0.18/1.18),IF(B59="Medio auxiliar",(F59*0.18/1.18),"")))</f>
        <v/>
      </c>
      <c r="H59" s="152">
        <f>ROUND(D59*F59,2)</f>
        <v>1082.1400000000001</v>
      </c>
    </row>
    <row r="60" spans="1:8" x14ac:dyDescent="0.2">
      <c r="A60" s="149" t="s">
        <v>91</v>
      </c>
      <c r="B60" s="149" t="s">
        <v>79</v>
      </c>
      <c r="C60" s="150" t="s">
        <v>92</v>
      </c>
      <c r="D60" s="151">
        <v>0.56999999999999995</v>
      </c>
      <c r="E60" s="149" t="s">
        <v>90</v>
      </c>
      <c r="F60" s="159">
        <v>797.39</v>
      </c>
      <c r="G60" s="152" t="str">
        <f>IF(B60="Material",(F60*0.18/1.18),IF(B60="Maquinaria",(F60*0.18/1.18),IF(B60="Medio auxiliar",(F60*0.18/1.18),"")))</f>
        <v/>
      </c>
      <c r="H60" s="152">
        <f>ROUND(D60*F60,2)</f>
        <v>454.51</v>
      </c>
    </row>
    <row r="61" spans="1:8" x14ac:dyDescent="0.2">
      <c r="A61" s="153" t="s">
        <v>82</v>
      </c>
      <c r="B61" s="149" t="s">
        <v>83</v>
      </c>
      <c r="C61" s="150" t="s">
        <v>84</v>
      </c>
      <c r="D61" s="151">
        <v>10.83</v>
      </c>
      <c r="E61" s="149" t="s">
        <v>85</v>
      </c>
      <c r="F61" s="159">
        <f>+(F59+F60)*0.1083</f>
        <v>291.95999999999998</v>
      </c>
      <c r="G61" s="152" t="str">
        <f>IF(B61="Material",(F61*0.18/1.18),IF(B61="Maquinaria",(F61*0.18/1.18),IF(B61="Medio auxiliar",(F61*0.18/1.18),"")))</f>
        <v/>
      </c>
      <c r="H61" s="152">
        <f>ROUND(D61*F61,2)</f>
        <v>3161.93</v>
      </c>
    </row>
    <row r="62" spans="1:8" x14ac:dyDescent="0.2">
      <c r="A62" s="154"/>
      <c r="B62" s="154"/>
      <c r="C62" s="155" t="s">
        <v>133</v>
      </c>
      <c r="D62" s="152">
        <v>1</v>
      </c>
      <c r="E62" s="154"/>
      <c r="F62" s="156">
        <f>SUM(H58:H61)</f>
        <v>4812.57</v>
      </c>
      <c r="G62" s="156"/>
      <c r="H62" s="156">
        <f>ROUND(D62*F62,2)</f>
        <v>4812.57</v>
      </c>
    </row>
    <row r="63" spans="1:8" x14ac:dyDescent="0.2">
      <c r="A63" s="157"/>
      <c r="B63" s="157"/>
      <c r="C63" s="158"/>
      <c r="D63" s="157"/>
      <c r="E63" s="157"/>
      <c r="F63" s="157"/>
      <c r="G63" s="157"/>
      <c r="H63" s="157"/>
    </row>
    <row r="64" spans="1:8" x14ac:dyDescent="0.2">
      <c r="A64" s="146" t="s">
        <v>134</v>
      </c>
      <c r="B64" s="146" t="s">
        <v>62</v>
      </c>
      <c r="C64" s="147" t="s">
        <v>46</v>
      </c>
      <c r="D64" s="148">
        <f>D68</f>
        <v>1</v>
      </c>
      <c r="E64" s="146" t="s">
        <v>28</v>
      </c>
      <c r="F64" s="148">
        <f>F68</f>
        <v>366.91</v>
      </c>
      <c r="G64" s="148"/>
      <c r="H64" s="148">
        <f>H68</f>
        <v>366.91</v>
      </c>
    </row>
    <row r="65" spans="1:8" x14ac:dyDescent="0.2">
      <c r="A65" s="149" t="s">
        <v>88</v>
      </c>
      <c r="B65" s="149" t="s">
        <v>79</v>
      </c>
      <c r="C65" s="150" t="s">
        <v>89</v>
      </c>
      <c r="D65" s="151">
        <v>0.1</v>
      </c>
      <c r="E65" s="149" t="s">
        <v>90</v>
      </c>
      <c r="F65" s="159">
        <v>1898.49</v>
      </c>
      <c r="G65" s="152" t="str">
        <f>IF(B65="Material",(F65*0.18/1.18),IF(B65="Maquinaria",(F65*0.18/1.18),IF(B65="Medio auxiliar",(F65*0.18/1.18),"")))</f>
        <v/>
      </c>
      <c r="H65" s="152">
        <f>ROUND(D65*F65,2)</f>
        <v>189.85</v>
      </c>
    </row>
    <row r="66" spans="1:8" x14ac:dyDescent="0.2">
      <c r="A66" s="149" t="s">
        <v>91</v>
      </c>
      <c r="B66" s="149" t="s">
        <v>79</v>
      </c>
      <c r="C66" s="150" t="s">
        <v>92</v>
      </c>
      <c r="D66" s="151">
        <v>0.1</v>
      </c>
      <c r="E66" s="149" t="s">
        <v>90</v>
      </c>
      <c r="F66" s="159">
        <v>797.39</v>
      </c>
      <c r="G66" s="152" t="str">
        <f>IF(B66="Material",(F66*0.18/1.18),IF(B66="Maquinaria",(F66*0.18/1.18),IF(B66="Medio auxiliar",(F66*0.18/1.18),"")))</f>
        <v/>
      </c>
      <c r="H66" s="152">
        <f>ROUND(D66*F66,2)</f>
        <v>79.739999999999995</v>
      </c>
    </row>
    <row r="67" spans="1:8" x14ac:dyDescent="0.2">
      <c r="A67" s="153" t="s">
        <v>82</v>
      </c>
      <c r="B67" s="149" t="s">
        <v>83</v>
      </c>
      <c r="C67" s="150" t="s">
        <v>84</v>
      </c>
      <c r="D67" s="151">
        <v>1.9</v>
      </c>
      <c r="E67" s="149" t="s">
        <v>85</v>
      </c>
      <c r="F67" s="159">
        <f>+(F65+F66)*0.019</f>
        <v>51.22</v>
      </c>
      <c r="G67" s="152" t="str">
        <f>IF(B67="Material",(F67*0.18/1.18),IF(B67="Maquinaria",(F67*0.18/1.18),IF(B67="Medio auxiliar",(F67*0.18/1.18),"")))</f>
        <v/>
      </c>
      <c r="H67" s="152">
        <f>ROUND(D67*F67,2)</f>
        <v>97.32</v>
      </c>
    </row>
    <row r="68" spans="1:8" x14ac:dyDescent="0.2">
      <c r="A68" s="154"/>
      <c r="B68" s="154"/>
      <c r="C68" s="155" t="s">
        <v>135</v>
      </c>
      <c r="D68" s="152">
        <v>1</v>
      </c>
      <c r="E68" s="154"/>
      <c r="F68" s="156">
        <f>SUM(H65:H67)</f>
        <v>366.91</v>
      </c>
      <c r="G68" s="156"/>
      <c r="H68" s="156">
        <f>ROUND(D68*F68,2)</f>
        <v>366.91</v>
      </c>
    </row>
    <row r="69" spans="1:8" x14ac:dyDescent="0.2">
      <c r="A69" s="157"/>
      <c r="B69" s="157"/>
      <c r="C69" s="158"/>
      <c r="D69" s="157"/>
      <c r="E69" s="157"/>
      <c r="F69" s="157"/>
      <c r="G69" s="157"/>
      <c r="H69" s="157"/>
    </row>
    <row r="70" spans="1:8" x14ac:dyDescent="0.2">
      <c r="A70" s="146" t="s">
        <v>136</v>
      </c>
      <c r="B70" s="146" t="s">
        <v>62</v>
      </c>
      <c r="C70" s="147" t="s">
        <v>21</v>
      </c>
      <c r="D70" s="148">
        <f>D74</f>
        <v>1</v>
      </c>
      <c r="E70" s="146" t="s">
        <v>96</v>
      </c>
      <c r="F70" s="148">
        <f>F74</f>
        <v>300.99</v>
      </c>
      <c r="G70" s="148"/>
      <c r="H70" s="148">
        <f>H74</f>
        <v>300.99</v>
      </c>
    </row>
    <row r="71" spans="1:8" x14ac:dyDescent="0.2">
      <c r="A71" s="149" t="s">
        <v>88</v>
      </c>
      <c r="B71" s="149" t="s">
        <v>79</v>
      </c>
      <c r="C71" s="150" t="s">
        <v>89</v>
      </c>
      <c r="D71" s="151">
        <v>8.5000000000000006E-2</v>
      </c>
      <c r="E71" s="149" t="s">
        <v>90</v>
      </c>
      <c r="F71" s="159">
        <v>1898.49</v>
      </c>
      <c r="G71" s="152" t="str">
        <f>IF(B71="Material",(F71*0.18/1.18),IF(B71="Maquinaria",(F71*0.18/1.18),IF(B71="Medio auxiliar",(F71*0.18/1.18),"")))</f>
        <v/>
      </c>
      <c r="H71" s="152">
        <f>ROUND(D71*F71,2)</f>
        <v>161.37</v>
      </c>
    </row>
    <row r="72" spans="1:8" x14ac:dyDescent="0.2">
      <c r="A72" s="149" t="s">
        <v>91</v>
      </c>
      <c r="B72" s="149" t="s">
        <v>79</v>
      </c>
      <c r="C72" s="150" t="s">
        <v>92</v>
      </c>
      <c r="D72" s="151">
        <v>8.5000000000000006E-2</v>
      </c>
      <c r="E72" s="149" t="s">
        <v>90</v>
      </c>
      <c r="F72" s="159">
        <v>797.39</v>
      </c>
      <c r="G72" s="152" t="str">
        <f>IF(B72="Material",(F72*0.18/1.18),IF(B72="Maquinaria",(F72*0.18/1.18),IF(B72="Medio auxiliar",(F72*0.18/1.18),"")))</f>
        <v/>
      </c>
      <c r="H72" s="152">
        <f>ROUND(D72*F72,2)</f>
        <v>67.78</v>
      </c>
    </row>
    <row r="73" spans="1:8" x14ac:dyDescent="0.2">
      <c r="A73" s="153" t="s">
        <v>82</v>
      </c>
      <c r="B73" s="149" t="s">
        <v>83</v>
      </c>
      <c r="C73" s="150" t="s">
        <v>84</v>
      </c>
      <c r="D73" s="151">
        <v>1.615</v>
      </c>
      <c r="E73" s="149" t="s">
        <v>85</v>
      </c>
      <c r="F73" s="159">
        <f>+(F71+F72)*0.0165</f>
        <v>44.48</v>
      </c>
      <c r="G73" s="152" t="str">
        <f>IF(B73="Material",(F73*0.18/1.18),IF(B73="Maquinaria",(F73*0.18/1.18),IF(B73="Medio auxiliar",(F73*0.18/1.18),"")))</f>
        <v/>
      </c>
      <c r="H73" s="152">
        <f>ROUND(D73*F73,2)</f>
        <v>71.84</v>
      </c>
    </row>
    <row r="74" spans="1:8" x14ac:dyDescent="0.2">
      <c r="A74" s="154"/>
      <c r="B74" s="154"/>
      <c r="C74" s="155" t="s">
        <v>137</v>
      </c>
      <c r="D74" s="152">
        <v>1</v>
      </c>
      <c r="E74" s="154"/>
      <c r="F74" s="156">
        <f>SUM(H71:H73)</f>
        <v>300.99</v>
      </c>
      <c r="G74" s="156"/>
      <c r="H74" s="156">
        <f>ROUND(D74*F74,2)</f>
        <v>300.99</v>
      </c>
    </row>
    <row r="75" spans="1:8" x14ac:dyDescent="0.2">
      <c r="A75" s="157"/>
      <c r="B75" s="157"/>
      <c r="C75" s="158"/>
      <c r="D75" s="157"/>
      <c r="E75" s="157"/>
      <c r="F75" s="157"/>
      <c r="G75" s="157"/>
      <c r="H75" s="157"/>
    </row>
    <row r="76" spans="1:8" ht="25.5" x14ac:dyDescent="0.2">
      <c r="A76" s="146" t="s">
        <v>138</v>
      </c>
      <c r="B76" s="146" t="s">
        <v>62</v>
      </c>
      <c r="C76" s="147" t="s">
        <v>139</v>
      </c>
      <c r="D76" s="148">
        <f>D81</f>
        <v>1</v>
      </c>
      <c r="E76" s="146" t="s">
        <v>4</v>
      </c>
      <c r="F76" s="148">
        <f>F81</f>
        <v>1696.87</v>
      </c>
      <c r="G76" s="148"/>
      <c r="H76" s="148">
        <f>H81</f>
        <v>1696.87</v>
      </c>
    </row>
    <row r="77" spans="1:8" x14ac:dyDescent="0.2">
      <c r="A77" s="149" t="s">
        <v>140</v>
      </c>
      <c r="B77" s="149" t="s">
        <v>64</v>
      </c>
      <c r="C77" s="150" t="s">
        <v>141</v>
      </c>
      <c r="D77" s="151">
        <v>0.19600000000000001</v>
      </c>
      <c r="E77" s="149" t="s">
        <v>66</v>
      </c>
      <c r="F77" s="160">
        <v>7670</v>
      </c>
      <c r="G77" s="152">
        <f>IF(B77="Material",(F77*0.18/1.18),IF(B77="Maquinaria",(F77*0.18/1.18),IF(B77="Medio auxiliar",(F77*0.18/1.18),"")))</f>
        <v>1170</v>
      </c>
      <c r="H77" s="152">
        <f>ROUND(D77*F77,2)</f>
        <v>1503.32</v>
      </c>
    </row>
    <row r="78" spans="1:8" x14ac:dyDescent="0.2">
      <c r="A78" s="149" t="s">
        <v>88</v>
      </c>
      <c r="B78" s="149" t="s">
        <v>79</v>
      </c>
      <c r="C78" s="150" t="s">
        <v>89</v>
      </c>
      <c r="D78" s="151">
        <v>6.7000000000000004E-2</v>
      </c>
      <c r="E78" s="149" t="s">
        <v>90</v>
      </c>
      <c r="F78" s="159">
        <v>1898.49</v>
      </c>
      <c r="G78" s="152" t="str">
        <f>IF(B78="Material",(F78*0.18/1.18),IF(B78="Maquinaria",(F78*0.18/1.18),IF(B78="Medio auxiliar",(F78*0.18/1.18),"")))</f>
        <v/>
      </c>
      <c r="H78" s="152">
        <f>ROUND(D78*F78,2)</f>
        <v>127.2</v>
      </c>
    </row>
    <row r="79" spans="1:8" x14ac:dyDescent="0.2">
      <c r="A79" s="149" t="s">
        <v>91</v>
      </c>
      <c r="B79" s="149" t="s">
        <v>79</v>
      </c>
      <c r="C79" s="150" t="s">
        <v>92</v>
      </c>
      <c r="D79" s="151">
        <v>6.7000000000000004E-2</v>
      </c>
      <c r="E79" s="149" t="s">
        <v>90</v>
      </c>
      <c r="F79" s="159">
        <v>797.39</v>
      </c>
      <c r="G79" s="152" t="str">
        <f>IF(B79="Material",(F79*0.18/1.18),IF(B79="Maquinaria",(F79*0.18/1.18),IF(B79="Medio auxiliar",(F79*0.18/1.18),"")))</f>
        <v/>
      </c>
      <c r="H79" s="152">
        <f>ROUND(D79*F79,2)</f>
        <v>53.43</v>
      </c>
    </row>
    <row r="80" spans="1:8" x14ac:dyDescent="0.2">
      <c r="A80" s="153" t="s">
        <v>82</v>
      </c>
      <c r="B80" s="149" t="s">
        <v>83</v>
      </c>
      <c r="C80" s="150" t="s">
        <v>84</v>
      </c>
      <c r="D80" s="151">
        <v>1.2729999999999999</v>
      </c>
      <c r="E80" s="149" t="s">
        <v>85</v>
      </c>
      <c r="F80" s="159">
        <f>+F79*0.01273</f>
        <v>10.15</v>
      </c>
      <c r="G80" s="152" t="str">
        <f>IF(B80="Material",(F80*0.18/1.18),IF(B80="Maquinaria",(F80*0.18/1.18),IF(B80="Medio auxiliar",(F80*0.18/1.18),"")))</f>
        <v/>
      </c>
      <c r="H80" s="152">
        <f>ROUND(D80*F80,2)</f>
        <v>12.92</v>
      </c>
    </row>
    <row r="81" spans="1:8" x14ac:dyDescent="0.2">
      <c r="A81" s="154"/>
      <c r="B81" s="154"/>
      <c r="C81" s="155" t="s">
        <v>142</v>
      </c>
      <c r="D81" s="152">
        <v>1</v>
      </c>
      <c r="E81" s="154"/>
      <c r="F81" s="156">
        <f>SUM(H77:H80)</f>
        <v>1696.87</v>
      </c>
      <c r="G81" s="156"/>
      <c r="H81" s="156">
        <f>ROUND(D81*F81,2)</f>
        <v>1696.87</v>
      </c>
    </row>
    <row r="82" spans="1:8" x14ac:dyDescent="0.2">
      <c r="A82" s="157"/>
      <c r="B82" s="157"/>
      <c r="C82" s="158"/>
      <c r="D82" s="157"/>
      <c r="E82" s="157"/>
      <c r="F82" s="157"/>
      <c r="G82" s="157"/>
      <c r="H82" s="157"/>
    </row>
    <row r="83" spans="1:8" x14ac:dyDescent="0.2">
      <c r="A83" s="157"/>
      <c r="B83" s="157"/>
      <c r="C83" s="158"/>
      <c r="D83" s="157"/>
      <c r="E83" s="157"/>
      <c r="F83" s="157"/>
      <c r="G83" s="157"/>
      <c r="H83" s="157"/>
    </row>
    <row r="84" spans="1:8" x14ac:dyDescent="0.2">
      <c r="A84" s="146" t="s">
        <v>143</v>
      </c>
      <c r="B84" s="146" t="s">
        <v>62</v>
      </c>
      <c r="C84" s="147" t="s">
        <v>48</v>
      </c>
      <c r="D84" s="148">
        <f>D86</f>
        <v>1</v>
      </c>
      <c r="E84" s="146" t="s">
        <v>66</v>
      </c>
      <c r="F84" s="148">
        <f>F86</f>
        <v>21869.3</v>
      </c>
      <c r="G84" s="148"/>
      <c r="H84" s="148">
        <f>H86</f>
        <v>21869.3</v>
      </c>
    </row>
    <row r="85" spans="1:8" x14ac:dyDescent="0.2">
      <c r="A85" s="149" t="s">
        <v>144</v>
      </c>
      <c r="B85" s="149" t="s">
        <v>83</v>
      </c>
      <c r="C85" s="150" t="s">
        <v>48</v>
      </c>
      <c r="D85" s="151">
        <v>1</v>
      </c>
      <c r="E85" s="149" t="s">
        <v>66</v>
      </c>
      <c r="F85" s="152">
        <v>21869.3</v>
      </c>
      <c r="G85" s="152" t="str">
        <f>IF(B85="Material",(F85*0.18/1.18),IF(B85="Maquinaria",(F85*0.18/1.18),IF(B85="Medio auxiliar",(F85*0.18/1.18),"")))</f>
        <v/>
      </c>
      <c r="H85" s="152">
        <f>ROUND(D85*F85,2)</f>
        <v>21869.3</v>
      </c>
    </row>
    <row r="86" spans="1:8" x14ac:dyDescent="0.2">
      <c r="A86" s="154"/>
      <c r="B86" s="154"/>
      <c r="C86" s="155" t="s">
        <v>145</v>
      </c>
      <c r="D86" s="152">
        <v>1</v>
      </c>
      <c r="E86" s="154"/>
      <c r="F86" s="156">
        <f>H85</f>
        <v>21869.3</v>
      </c>
      <c r="G86" s="156"/>
      <c r="H86" s="156">
        <f>ROUND(D86*F86,2)</f>
        <v>21869.3</v>
      </c>
    </row>
    <row r="87" spans="1:8" x14ac:dyDescent="0.2">
      <c r="A87" s="157"/>
      <c r="B87" s="157"/>
      <c r="C87" s="158"/>
      <c r="D87" s="157"/>
      <c r="E87" s="157"/>
      <c r="F87" s="157"/>
      <c r="G87" s="157"/>
      <c r="H87" s="157"/>
    </row>
    <row r="88" spans="1:8" ht="25.5" x14ac:dyDescent="0.2">
      <c r="A88" s="146" t="s">
        <v>146</v>
      </c>
      <c r="B88" s="146" t="s">
        <v>62</v>
      </c>
      <c r="C88" s="147" t="s">
        <v>147</v>
      </c>
      <c r="D88" s="148">
        <f>D92</f>
        <v>1</v>
      </c>
      <c r="E88" s="146" t="s">
        <v>90</v>
      </c>
      <c r="F88" s="148">
        <f>F92</f>
        <v>11084.43</v>
      </c>
      <c r="G88" s="148"/>
      <c r="H88" s="148">
        <f>H92</f>
        <v>11084.43</v>
      </c>
    </row>
    <row r="89" spans="1:8" ht="25.5" x14ac:dyDescent="0.2">
      <c r="A89" s="149" t="s">
        <v>148</v>
      </c>
      <c r="B89" s="149" t="s">
        <v>83</v>
      </c>
      <c r="C89" s="150" t="s">
        <v>149</v>
      </c>
      <c r="D89" s="151">
        <v>1</v>
      </c>
      <c r="E89" s="149" t="s">
        <v>90</v>
      </c>
      <c r="F89" s="152">
        <v>10000</v>
      </c>
      <c r="G89" s="152" t="str">
        <f>IF(B89="Material",(F89*0.18/1.18),IF(B89="Maquinaria",(F89*0.18/1.18),IF(B89="Medio auxiliar",(F89*0.18/1.18),"")))</f>
        <v/>
      </c>
      <c r="H89" s="152">
        <f>ROUND(D89*F89,2)</f>
        <v>10000</v>
      </c>
    </row>
    <row r="90" spans="1:8" x14ac:dyDescent="0.2">
      <c r="A90" s="149" t="s">
        <v>91</v>
      </c>
      <c r="B90" s="149" t="s">
        <v>79</v>
      </c>
      <c r="C90" s="150" t="s">
        <v>92</v>
      </c>
      <c r="D90" s="151">
        <v>1</v>
      </c>
      <c r="E90" s="149" t="s">
        <v>90</v>
      </c>
      <c r="F90" s="159">
        <v>797.39</v>
      </c>
      <c r="G90" s="152" t="str">
        <f>IF(B90="Material",(F90*0.18/1.18),IF(B90="Maquinaria",(F90*0.18/1.18),IF(B90="Medio auxiliar",(F90*0.18/1.18),"")))</f>
        <v/>
      </c>
      <c r="H90" s="152">
        <f>ROUND(D90*F90,2)</f>
        <v>797.39</v>
      </c>
    </row>
    <row r="91" spans="1:8" x14ac:dyDescent="0.2">
      <c r="A91" s="153" t="s">
        <v>82</v>
      </c>
      <c r="B91" s="149" t="s">
        <v>83</v>
      </c>
      <c r="C91" s="150" t="s">
        <v>84</v>
      </c>
      <c r="D91" s="151">
        <v>6</v>
      </c>
      <c r="E91" s="149" t="s">
        <v>85</v>
      </c>
      <c r="F91" s="159">
        <f>+F90*0.06</f>
        <v>47.84</v>
      </c>
      <c r="G91" s="152" t="str">
        <f>IF(B91="Material",(F91*0.18/1.18),IF(B91="Maquinaria",(F91*0.18/1.18),IF(B91="Medio auxiliar",(F91*0.18/1.18),"")))</f>
        <v/>
      </c>
      <c r="H91" s="152">
        <f>ROUND(D91*F91,2)</f>
        <v>287.04000000000002</v>
      </c>
    </row>
    <row r="92" spans="1:8" x14ac:dyDescent="0.2">
      <c r="A92" s="154"/>
      <c r="B92" s="154"/>
      <c r="C92" s="155" t="s">
        <v>150</v>
      </c>
      <c r="D92" s="152">
        <v>1</v>
      </c>
      <c r="E92" s="154"/>
      <c r="F92" s="156">
        <f>SUM(H89:H91)</f>
        <v>11084.43</v>
      </c>
      <c r="G92" s="156"/>
      <c r="H92" s="156">
        <f>ROUND(D92*F92,2)</f>
        <v>11084.43</v>
      </c>
    </row>
  </sheetData>
  <mergeCells count="1">
    <mergeCell ref="A1:H1"/>
  </mergeCells>
  <dataValidations count="1">
    <dataValidation type="list" allowBlank="1" showInputMessage="1" showErrorMessage="1" sqref="B4:B92">
      <formula1>"Capítulo,Partida,Mano de obra,Maquinaria,Material,Otros,Tarea,"</formula1>
    </dataValidation>
  </dataValidations>
  <pageMargins left="0.7" right="0.7" top="0.75" bottom="0.75" header="0.3" footer="0.3"/>
  <pageSetup paperSize="9"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Techado aluzinc ago2021</vt:lpstr>
      <vt:lpstr>ANALISIS UNITARIOS</vt:lpstr>
      <vt:lpstr>'Techado aluzinc ago2021'!Área_de_impresión</vt:lpstr>
      <vt:lpstr>'Techado aluzinc ago2021'!Títulos_a_imprimir</vt:lpstr>
    </vt:vector>
  </TitlesOfParts>
  <Company>INAPA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COSTOS</dc:creator>
  <cp:lastModifiedBy>Alvin Rafael Almonte Ceballos</cp:lastModifiedBy>
  <cp:lastPrinted>2021-10-04T22:16:34Z</cp:lastPrinted>
  <dcterms:created xsi:type="dcterms:W3CDTF">2000-07-13T16:24:23Z</dcterms:created>
  <dcterms:modified xsi:type="dcterms:W3CDTF">2022-09-06T18:32:20Z</dcterms:modified>
</cp:coreProperties>
</file>