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ordaliza.guillen\Desktop\DSFO Costos\REVISION ADICIONALES\ZONA VI\HATO MAYOR\052-2019\"/>
    </mc:Choice>
  </mc:AlternateContent>
  <bookViews>
    <workbookView xWindow="-120" yWindow="-120" windowWidth="20730" windowHeight="11760" tabRatio="701" firstSheet="1" activeTab="1"/>
  </bookViews>
  <sheets>
    <sheet name="ALCANT. OPCION 1" sheetId="1" state="hidden" r:id="rId1"/>
    <sheet name="ACT. NO. 01  (2)" sheetId="38" r:id="rId2"/>
    <sheet name="MTRD" sheetId="26" state="hidden" r:id="rId3"/>
    <sheet name="REGISTROS DE H.A" sheetId="24" state="hidden" r:id="rId4"/>
    <sheet name="MT" sheetId="17" state="hidden" r:id="rId5"/>
    <sheet name="COMPARATIVOS" sheetId="23" state="hidden" r:id="rId6"/>
    <sheet name="Analisis de Costos Generales" sheetId="11" state="hidden" r:id="rId7"/>
    <sheet name="INSUMOS" sheetId="5" state="hidden" r:id="rId8"/>
    <sheet name="Tarifarios Equipos 2018" sheetId="12" state="hidden" r:id="rId9"/>
    <sheet name="Análisis Por Hacer organizados" sheetId="8" state="hidden" r:id="rId10"/>
    <sheet name="Hoja1" sheetId="27" state="hidden" r:id="rId11"/>
    <sheet name="MT (2)" sheetId="28" state="hidden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\a" localSheetId="1">#REF!</definedName>
    <definedName name="\a" localSheetId="5">#REF!</definedName>
    <definedName name="\a" localSheetId="7">#REF!</definedName>
    <definedName name="\a" localSheetId="11">#REF!</definedName>
    <definedName name="\a" localSheetId="2">#REF!</definedName>
    <definedName name="\a" localSheetId="3">#REF!</definedName>
    <definedName name="\a">#REF!</definedName>
    <definedName name="\b" localSheetId="1">#REF!</definedName>
    <definedName name="\b" localSheetId="5">#REF!</definedName>
    <definedName name="\b" localSheetId="11">#REF!</definedName>
    <definedName name="\b" localSheetId="2">#REF!</definedName>
    <definedName name="\b" localSheetId="3">'[1]CUB-10181-3(Rescision)'!#REF!</definedName>
    <definedName name="\b">#REF!</definedName>
    <definedName name="\c">#N/A</definedName>
    <definedName name="\d">#N/A</definedName>
    <definedName name="\f" localSheetId="1">#REF!</definedName>
    <definedName name="\f" localSheetId="5">#REF!</definedName>
    <definedName name="\f" localSheetId="11">#REF!</definedName>
    <definedName name="\f" localSheetId="2">#REF!</definedName>
    <definedName name="\f" localSheetId="3">'[1]CUB-10181-3(Rescision)'!#REF!</definedName>
    <definedName name="\f">#REF!</definedName>
    <definedName name="\i" localSheetId="1">#REF!</definedName>
    <definedName name="\i" localSheetId="5">#REF!</definedName>
    <definedName name="\i" localSheetId="11">#REF!</definedName>
    <definedName name="\i" localSheetId="2">#REF!</definedName>
    <definedName name="\i" localSheetId="3">'[1]CUB-10181-3(Rescision)'!#REF!</definedName>
    <definedName name="\i">#REF!</definedName>
    <definedName name="\m" localSheetId="1">#REF!</definedName>
    <definedName name="\m" localSheetId="5">#REF!</definedName>
    <definedName name="\m" localSheetId="11">#REF!</definedName>
    <definedName name="\m" localSheetId="2">#REF!</definedName>
    <definedName name="\m" localSheetId="3">'[1]CUB-10181-3(Rescision)'!#REF!</definedName>
    <definedName name="\m">#REF!</definedName>
    <definedName name="\o" localSheetId="1">#REF!</definedName>
    <definedName name="\o" localSheetId="5">#REF!</definedName>
    <definedName name="\o" localSheetId="7">#REF!</definedName>
    <definedName name="\o" localSheetId="11">#REF!</definedName>
    <definedName name="\o" localSheetId="2">#REF!</definedName>
    <definedName name="\o" localSheetId="3">#REF!</definedName>
    <definedName name="\o">#REF!</definedName>
    <definedName name="\p" localSheetId="1">#REF!</definedName>
    <definedName name="\p" localSheetId="5">#REF!</definedName>
    <definedName name="\p" localSheetId="7">#REF!</definedName>
    <definedName name="\p" localSheetId="11">#REF!</definedName>
    <definedName name="\p" localSheetId="2">#REF!</definedName>
    <definedName name="\p" localSheetId="3">#REF!</definedName>
    <definedName name="\p">#REF!</definedName>
    <definedName name="\q" localSheetId="1">#REF!</definedName>
    <definedName name="\q" localSheetId="5">#REF!</definedName>
    <definedName name="\q" localSheetId="7">#REF!</definedName>
    <definedName name="\q" localSheetId="11">#REF!</definedName>
    <definedName name="\q" localSheetId="2">#REF!</definedName>
    <definedName name="\q" localSheetId="3">#REF!</definedName>
    <definedName name="\q">#REF!</definedName>
    <definedName name="\w" localSheetId="1">#REF!</definedName>
    <definedName name="\w" localSheetId="5">#REF!</definedName>
    <definedName name="\w" localSheetId="7">#REF!</definedName>
    <definedName name="\w" localSheetId="11">#REF!</definedName>
    <definedName name="\w" localSheetId="2">#REF!</definedName>
    <definedName name="\w" localSheetId="3">#REF!</definedName>
    <definedName name="\w">#REF!</definedName>
    <definedName name="\z" localSheetId="1">#REF!</definedName>
    <definedName name="\z" localSheetId="5">#REF!</definedName>
    <definedName name="\z" localSheetId="7">#REF!</definedName>
    <definedName name="\z" localSheetId="11">#REF!</definedName>
    <definedName name="\z" localSheetId="2">#REF!</definedName>
    <definedName name="\z" localSheetId="3">#REF!</definedName>
    <definedName name="\z">#REF!</definedName>
    <definedName name="___________ZC1" localSheetId="1">#REF!</definedName>
    <definedName name="___________ZC1" localSheetId="5">#REF!</definedName>
    <definedName name="___________ZC1" localSheetId="11">#REF!</definedName>
    <definedName name="___________ZC1" localSheetId="2">#REF!</definedName>
    <definedName name="___________ZC1">#REF!</definedName>
    <definedName name="___________ZE1" localSheetId="1">#REF!</definedName>
    <definedName name="___________ZE1" localSheetId="5">#REF!</definedName>
    <definedName name="___________ZE1" localSheetId="11">#REF!</definedName>
    <definedName name="___________ZE1" localSheetId="2">#REF!</definedName>
    <definedName name="___________ZE1">#REF!</definedName>
    <definedName name="___________ZE2" localSheetId="1">#REF!</definedName>
    <definedName name="___________ZE2" localSheetId="5">#REF!</definedName>
    <definedName name="___________ZE2" localSheetId="11">#REF!</definedName>
    <definedName name="___________ZE2" localSheetId="2">#REF!</definedName>
    <definedName name="___________ZE2">#REF!</definedName>
    <definedName name="___________ZE3" localSheetId="1">#REF!</definedName>
    <definedName name="___________ZE3" localSheetId="5">#REF!</definedName>
    <definedName name="___________ZE3" localSheetId="11">#REF!</definedName>
    <definedName name="___________ZE3" localSheetId="2">#REF!</definedName>
    <definedName name="___________ZE3">#REF!</definedName>
    <definedName name="___________ZE4" localSheetId="1">#REF!</definedName>
    <definedName name="___________ZE4" localSheetId="5">#REF!</definedName>
    <definedName name="___________ZE4" localSheetId="11">#REF!</definedName>
    <definedName name="___________ZE4" localSheetId="2">#REF!</definedName>
    <definedName name="___________ZE4">#REF!</definedName>
    <definedName name="___________ZE5" localSheetId="1">#REF!</definedName>
    <definedName name="___________ZE5" localSheetId="5">#REF!</definedName>
    <definedName name="___________ZE5" localSheetId="11">#REF!</definedName>
    <definedName name="___________ZE5" localSheetId="2">#REF!</definedName>
    <definedName name="___________ZE5">#REF!</definedName>
    <definedName name="___________ZE6" localSheetId="1">#REF!</definedName>
    <definedName name="___________ZE6" localSheetId="5">#REF!</definedName>
    <definedName name="___________ZE6" localSheetId="11">#REF!</definedName>
    <definedName name="___________ZE6" localSheetId="2">#REF!</definedName>
    <definedName name="___________ZE6">#REF!</definedName>
    <definedName name="__________ZC1" localSheetId="1">#REF!</definedName>
    <definedName name="__________ZC1" localSheetId="5">#REF!</definedName>
    <definedName name="__________ZC1" localSheetId="11">#REF!</definedName>
    <definedName name="__________ZC1" localSheetId="2">#REF!</definedName>
    <definedName name="__________ZC1">#REF!</definedName>
    <definedName name="__________ZE1" localSheetId="1">#REF!</definedName>
    <definedName name="__________ZE1" localSheetId="5">#REF!</definedName>
    <definedName name="__________ZE1" localSheetId="11">#REF!</definedName>
    <definedName name="__________ZE1" localSheetId="2">#REF!</definedName>
    <definedName name="__________ZE1">#REF!</definedName>
    <definedName name="__________ZE2" localSheetId="1">#REF!</definedName>
    <definedName name="__________ZE2" localSheetId="5">#REF!</definedName>
    <definedName name="__________ZE2" localSheetId="11">#REF!</definedName>
    <definedName name="__________ZE2" localSheetId="2">#REF!</definedName>
    <definedName name="__________ZE2">#REF!</definedName>
    <definedName name="__________ZE3" localSheetId="1">#REF!</definedName>
    <definedName name="__________ZE3" localSheetId="5">#REF!</definedName>
    <definedName name="__________ZE3" localSheetId="11">#REF!</definedName>
    <definedName name="__________ZE3" localSheetId="2">#REF!</definedName>
    <definedName name="__________ZE3">#REF!</definedName>
    <definedName name="__________ZE4" localSheetId="1">#REF!</definedName>
    <definedName name="__________ZE4" localSheetId="5">#REF!</definedName>
    <definedName name="__________ZE4" localSheetId="11">#REF!</definedName>
    <definedName name="__________ZE4" localSheetId="2">#REF!</definedName>
    <definedName name="__________ZE4">#REF!</definedName>
    <definedName name="__________ZE5" localSheetId="1">#REF!</definedName>
    <definedName name="__________ZE5" localSheetId="5">#REF!</definedName>
    <definedName name="__________ZE5" localSheetId="11">#REF!</definedName>
    <definedName name="__________ZE5" localSheetId="2">#REF!</definedName>
    <definedName name="__________ZE5">#REF!</definedName>
    <definedName name="__________ZE6" localSheetId="1">#REF!</definedName>
    <definedName name="__________ZE6" localSheetId="5">#REF!</definedName>
    <definedName name="__________ZE6" localSheetId="11">#REF!</definedName>
    <definedName name="__________ZE6" localSheetId="2">#REF!</definedName>
    <definedName name="__________ZE6">#REF!</definedName>
    <definedName name="_________ZC1" localSheetId="1">#REF!</definedName>
    <definedName name="_________ZC1" localSheetId="5">#REF!</definedName>
    <definedName name="_________ZC1" localSheetId="11">#REF!</definedName>
    <definedName name="_________ZC1" localSheetId="2">#REF!</definedName>
    <definedName name="_________ZC1" localSheetId="3">#REF!</definedName>
    <definedName name="_________ZC1">#REF!</definedName>
    <definedName name="_________ZE1" localSheetId="1">#REF!</definedName>
    <definedName name="_________ZE1" localSheetId="5">#REF!</definedName>
    <definedName name="_________ZE1" localSheetId="11">#REF!</definedName>
    <definedName name="_________ZE1" localSheetId="2">#REF!</definedName>
    <definedName name="_________ZE1" localSheetId="3">#REF!</definedName>
    <definedName name="_________ZE1">#REF!</definedName>
    <definedName name="_________ZE2" localSheetId="1">#REF!</definedName>
    <definedName name="_________ZE2" localSheetId="5">#REF!</definedName>
    <definedName name="_________ZE2" localSheetId="11">#REF!</definedName>
    <definedName name="_________ZE2" localSheetId="2">#REF!</definedName>
    <definedName name="_________ZE2" localSheetId="3">#REF!</definedName>
    <definedName name="_________ZE2">#REF!</definedName>
    <definedName name="_________ZE3" localSheetId="1">#REF!</definedName>
    <definedName name="_________ZE3" localSheetId="5">#REF!</definedName>
    <definedName name="_________ZE3" localSheetId="11">#REF!</definedName>
    <definedName name="_________ZE3" localSheetId="2">#REF!</definedName>
    <definedName name="_________ZE3" localSheetId="3">#REF!</definedName>
    <definedName name="_________ZE3">#REF!</definedName>
    <definedName name="_________ZE4" localSheetId="1">#REF!</definedName>
    <definedName name="_________ZE4" localSheetId="5">#REF!</definedName>
    <definedName name="_________ZE4" localSheetId="11">#REF!</definedName>
    <definedName name="_________ZE4" localSheetId="2">#REF!</definedName>
    <definedName name="_________ZE4" localSheetId="3">#REF!</definedName>
    <definedName name="_________ZE4">#REF!</definedName>
    <definedName name="_________ZE5" localSheetId="1">#REF!</definedName>
    <definedName name="_________ZE5" localSheetId="5">#REF!</definedName>
    <definedName name="_________ZE5" localSheetId="11">#REF!</definedName>
    <definedName name="_________ZE5" localSheetId="2">#REF!</definedName>
    <definedName name="_________ZE5" localSheetId="3">#REF!</definedName>
    <definedName name="_________ZE5">#REF!</definedName>
    <definedName name="_________ZE6" localSheetId="1">#REF!</definedName>
    <definedName name="_________ZE6" localSheetId="5">#REF!</definedName>
    <definedName name="_________ZE6" localSheetId="11">#REF!</definedName>
    <definedName name="_________ZE6" localSheetId="2">#REF!</definedName>
    <definedName name="_________ZE6" localSheetId="3">#REF!</definedName>
    <definedName name="_________ZE6">#REF!</definedName>
    <definedName name="________ZC1" localSheetId="1">#REF!</definedName>
    <definedName name="________ZC1" localSheetId="5">#REF!</definedName>
    <definedName name="________ZC1" localSheetId="11">#REF!</definedName>
    <definedName name="________ZC1" localSheetId="2">#REF!</definedName>
    <definedName name="________ZC1" localSheetId="3">#REF!</definedName>
    <definedName name="________ZC1">#REF!</definedName>
    <definedName name="________ZE1" localSheetId="1">#REF!</definedName>
    <definedName name="________ZE1" localSheetId="5">#REF!</definedName>
    <definedName name="________ZE1" localSheetId="11">#REF!</definedName>
    <definedName name="________ZE1" localSheetId="2">#REF!</definedName>
    <definedName name="________ZE1" localSheetId="3">#REF!</definedName>
    <definedName name="________ZE1">#REF!</definedName>
    <definedName name="________ZE2" localSheetId="1">#REF!</definedName>
    <definedName name="________ZE2" localSheetId="5">#REF!</definedName>
    <definedName name="________ZE2" localSheetId="11">#REF!</definedName>
    <definedName name="________ZE2" localSheetId="2">#REF!</definedName>
    <definedName name="________ZE2" localSheetId="3">#REF!</definedName>
    <definedName name="________ZE2">#REF!</definedName>
    <definedName name="________ZE3" localSheetId="1">#REF!</definedName>
    <definedName name="________ZE3" localSheetId="5">#REF!</definedName>
    <definedName name="________ZE3" localSheetId="11">#REF!</definedName>
    <definedName name="________ZE3" localSheetId="2">#REF!</definedName>
    <definedName name="________ZE3" localSheetId="3">#REF!</definedName>
    <definedName name="________ZE3">#REF!</definedName>
    <definedName name="________ZE4" localSheetId="1">#REF!</definedName>
    <definedName name="________ZE4" localSheetId="5">#REF!</definedName>
    <definedName name="________ZE4" localSheetId="11">#REF!</definedName>
    <definedName name="________ZE4" localSheetId="2">#REF!</definedName>
    <definedName name="________ZE4" localSheetId="3">#REF!</definedName>
    <definedName name="________ZE4">#REF!</definedName>
    <definedName name="________ZE5" localSheetId="1">#REF!</definedName>
    <definedName name="________ZE5" localSheetId="5">#REF!</definedName>
    <definedName name="________ZE5" localSheetId="11">#REF!</definedName>
    <definedName name="________ZE5" localSheetId="2">#REF!</definedName>
    <definedName name="________ZE5" localSheetId="3">#REF!</definedName>
    <definedName name="________ZE5">#REF!</definedName>
    <definedName name="________ZE6" localSheetId="1">#REF!</definedName>
    <definedName name="________ZE6" localSheetId="5">#REF!</definedName>
    <definedName name="________ZE6" localSheetId="11">#REF!</definedName>
    <definedName name="________ZE6" localSheetId="2">#REF!</definedName>
    <definedName name="________ZE6" localSheetId="3">#REF!</definedName>
    <definedName name="________ZE6">#REF!</definedName>
    <definedName name="_______F" localSheetId="1">#REF!</definedName>
    <definedName name="_______F">#REF!</definedName>
    <definedName name="_______ZC1" localSheetId="1">#REF!</definedName>
    <definedName name="_______ZC1" localSheetId="5">#REF!</definedName>
    <definedName name="_______ZC1" localSheetId="11">#REF!</definedName>
    <definedName name="_______ZC1" localSheetId="2">#REF!</definedName>
    <definedName name="_______ZC1" localSheetId="3">#REF!</definedName>
    <definedName name="_______ZC1">#REF!</definedName>
    <definedName name="_______ZE1" localSheetId="1">#REF!</definedName>
    <definedName name="_______ZE1" localSheetId="5">#REF!</definedName>
    <definedName name="_______ZE1" localSheetId="11">#REF!</definedName>
    <definedName name="_______ZE1" localSheetId="2">#REF!</definedName>
    <definedName name="_______ZE1" localSheetId="3">#REF!</definedName>
    <definedName name="_______ZE1">#REF!</definedName>
    <definedName name="_______ZE2" localSheetId="1">#REF!</definedName>
    <definedName name="_______ZE2" localSheetId="5">#REF!</definedName>
    <definedName name="_______ZE2" localSheetId="11">#REF!</definedName>
    <definedName name="_______ZE2" localSheetId="2">#REF!</definedName>
    <definedName name="_______ZE2" localSheetId="3">#REF!</definedName>
    <definedName name="_______ZE2">#REF!</definedName>
    <definedName name="_______ZE3" localSheetId="1">#REF!</definedName>
    <definedName name="_______ZE3" localSheetId="5">#REF!</definedName>
    <definedName name="_______ZE3" localSheetId="11">#REF!</definedName>
    <definedName name="_______ZE3" localSheetId="2">#REF!</definedName>
    <definedName name="_______ZE3" localSheetId="3">#REF!</definedName>
    <definedName name="_______ZE3">#REF!</definedName>
    <definedName name="_______ZE4" localSheetId="1">#REF!</definedName>
    <definedName name="_______ZE4" localSheetId="5">#REF!</definedName>
    <definedName name="_______ZE4" localSheetId="11">#REF!</definedName>
    <definedName name="_______ZE4" localSheetId="2">#REF!</definedName>
    <definedName name="_______ZE4" localSheetId="3">#REF!</definedName>
    <definedName name="_______ZE4">#REF!</definedName>
    <definedName name="_______ZE5" localSheetId="1">#REF!</definedName>
    <definedName name="_______ZE5" localSheetId="5">#REF!</definedName>
    <definedName name="_______ZE5" localSheetId="11">#REF!</definedName>
    <definedName name="_______ZE5" localSheetId="2">#REF!</definedName>
    <definedName name="_______ZE5" localSheetId="3">#REF!</definedName>
    <definedName name="_______ZE5">#REF!</definedName>
    <definedName name="_______ZE6" localSheetId="1">#REF!</definedName>
    <definedName name="_______ZE6" localSheetId="5">#REF!</definedName>
    <definedName name="_______ZE6" localSheetId="11">#REF!</definedName>
    <definedName name="_______ZE6" localSheetId="2">#REF!</definedName>
    <definedName name="_______ZE6" localSheetId="3">#REF!</definedName>
    <definedName name="_______ZE6">#REF!</definedName>
    <definedName name="______F" localSheetId="1">#REF!</definedName>
    <definedName name="______F">#REF!</definedName>
    <definedName name="______ZC1" localSheetId="1">#REF!</definedName>
    <definedName name="______ZC1" localSheetId="5">#REF!</definedName>
    <definedName name="______ZC1" localSheetId="11">#REF!</definedName>
    <definedName name="______ZC1" localSheetId="2">#REF!</definedName>
    <definedName name="______ZC1" localSheetId="3">#REF!</definedName>
    <definedName name="______ZC1">#REF!</definedName>
    <definedName name="______ZE1" localSheetId="1">#REF!</definedName>
    <definedName name="______ZE1" localSheetId="5">#REF!</definedName>
    <definedName name="______ZE1" localSheetId="11">#REF!</definedName>
    <definedName name="______ZE1" localSheetId="2">#REF!</definedName>
    <definedName name="______ZE1" localSheetId="3">#REF!</definedName>
    <definedName name="______ZE1">#REF!</definedName>
    <definedName name="______ZE2" localSheetId="1">#REF!</definedName>
    <definedName name="______ZE2" localSheetId="5">#REF!</definedName>
    <definedName name="______ZE2" localSheetId="11">#REF!</definedName>
    <definedName name="______ZE2" localSheetId="2">#REF!</definedName>
    <definedName name="______ZE2" localSheetId="3">#REF!</definedName>
    <definedName name="______ZE2">#REF!</definedName>
    <definedName name="______ZE3" localSheetId="1">#REF!</definedName>
    <definedName name="______ZE3" localSheetId="5">#REF!</definedName>
    <definedName name="______ZE3" localSheetId="11">#REF!</definedName>
    <definedName name="______ZE3" localSheetId="2">#REF!</definedName>
    <definedName name="______ZE3" localSheetId="3">#REF!</definedName>
    <definedName name="______ZE3">#REF!</definedName>
    <definedName name="______ZE4" localSheetId="1">#REF!</definedName>
    <definedName name="______ZE4" localSheetId="5">#REF!</definedName>
    <definedName name="______ZE4" localSheetId="11">#REF!</definedName>
    <definedName name="______ZE4" localSheetId="2">#REF!</definedName>
    <definedName name="______ZE4" localSheetId="3">#REF!</definedName>
    <definedName name="______ZE4">#REF!</definedName>
    <definedName name="______ZE5" localSheetId="1">#REF!</definedName>
    <definedName name="______ZE5" localSheetId="5">#REF!</definedName>
    <definedName name="______ZE5" localSheetId="11">#REF!</definedName>
    <definedName name="______ZE5" localSheetId="2">#REF!</definedName>
    <definedName name="______ZE5" localSheetId="3">#REF!</definedName>
    <definedName name="______ZE5">#REF!</definedName>
    <definedName name="______ZE6" localSheetId="1">#REF!</definedName>
    <definedName name="______ZE6" localSheetId="5">#REF!</definedName>
    <definedName name="______ZE6" localSheetId="11">#REF!</definedName>
    <definedName name="______ZE6" localSheetId="2">#REF!</definedName>
    <definedName name="______ZE6" localSheetId="3">#REF!</definedName>
    <definedName name="______ZE6">#REF!</definedName>
    <definedName name="_____F" localSheetId="1">#REF!</definedName>
    <definedName name="_____F" localSheetId="5">#REF!</definedName>
    <definedName name="_____F" localSheetId="11">#REF!</definedName>
    <definedName name="_____F" localSheetId="2">#REF!</definedName>
    <definedName name="_____F" localSheetId="3">#REF!</definedName>
    <definedName name="_____F">#REF!</definedName>
    <definedName name="_____ZC1" localSheetId="1">#REF!</definedName>
    <definedName name="_____ZC1" localSheetId="5">#REF!</definedName>
    <definedName name="_____ZC1" localSheetId="11">#REF!</definedName>
    <definedName name="_____ZC1" localSheetId="2">#REF!</definedName>
    <definedName name="_____ZC1" localSheetId="3">#REF!</definedName>
    <definedName name="_____ZC1">#REF!</definedName>
    <definedName name="_____ZE1" localSheetId="1">#REF!</definedName>
    <definedName name="_____ZE1" localSheetId="5">#REF!</definedName>
    <definedName name="_____ZE1" localSheetId="11">#REF!</definedName>
    <definedName name="_____ZE1" localSheetId="2">#REF!</definedName>
    <definedName name="_____ZE1" localSheetId="3">#REF!</definedName>
    <definedName name="_____ZE1">#REF!</definedName>
    <definedName name="_____ZE2" localSheetId="1">#REF!</definedName>
    <definedName name="_____ZE2" localSheetId="5">#REF!</definedName>
    <definedName name="_____ZE2" localSheetId="11">#REF!</definedName>
    <definedName name="_____ZE2" localSheetId="2">#REF!</definedName>
    <definedName name="_____ZE2" localSheetId="3">#REF!</definedName>
    <definedName name="_____ZE2">#REF!</definedName>
    <definedName name="_____ZE3" localSheetId="1">#REF!</definedName>
    <definedName name="_____ZE3" localSheetId="5">#REF!</definedName>
    <definedName name="_____ZE3" localSheetId="11">#REF!</definedName>
    <definedName name="_____ZE3" localSheetId="2">#REF!</definedName>
    <definedName name="_____ZE3" localSheetId="3">#REF!</definedName>
    <definedName name="_____ZE3">#REF!</definedName>
    <definedName name="_____ZE4" localSheetId="1">#REF!</definedName>
    <definedName name="_____ZE4" localSheetId="5">#REF!</definedName>
    <definedName name="_____ZE4" localSheetId="11">#REF!</definedName>
    <definedName name="_____ZE4" localSheetId="2">#REF!</definedName>
    <definedName name="_____ZE4" localSheetId="3">#REF!</definedName>
    <definedName name="_____ZE4">#REF!</definedName>
    <definedName name="_____ZE5" localSheetId="1">#REF!</definedName>
    <definedName name="_____ZE5" localSheetId="5">#REF!</definedName>
    <definedName name="_____ZE5" localSheetId="11">#REF!</definedName>
    <definedName name="_____ZE5" localSheetId="2">#REF!</definedName>
    <definedName name="_____ZE5" localSheetId="3">#REF!</definedName>
    <definedName name="_____ZE5">#REF!</definedName>
    <definedName name="_____ZE6" localSheetId="1">#REF!</definedName>
    <definedName name="_____ZE6" localSheetId="5">#REF!</definedName>
    <definedName name="_____ZE6" localSheetId="11">#REF!</definedName>
    <definedName name="_____ZE6" localSheetId="2">#REF!</definedName>
    <definedName name="_____ZE6" localSheetId="3">#REF!</definedName>
    <definedName name="_____ZE6">#REF!</definedName>
    <definedName name="____F" localSheetId="1">#REF!</definedName>
    <definedName name="____F" localSheetId="5">#REF!</definedName>
    <definedName name="____F" localSheetId="11">#REF!</definedName>
    <definedName name="____F" localSheetId="2">#REF!</definedName>
    <definedName name="____F" localSheetId="3">#REF!</definedName>
    <definedName name="____F">#REF!</definedName>
    <definedName name="____ZC1" localSheetId="1">#REF!</definedName>
    <definedName name="____ZC1" localSheetId="5">#REF!</definedName>
    <definedName name="____ZC1" localSheetId="11">#REF!</definedName>
    <definedName name="____ZC1" localSheetId="2">#REF!</definedName>
    <definedName name="____ZC1" localSheetId="3">#REF!</definedName>
    <definedName name="____ZC1">#REF!</definedName>
    <definedName name="____ZE1" localSheetId="1">#REF!</definedName>
    <definedName name="____ZE1" localSheetId="5">#REF!</definedName>
    <definedName name="____ZE1" localSheetId="11">#REF!</definedName>
    <definedName name="____ZE1" localSheetId="2">#REF!</definedName>
    <definedName name="____ZE1" localSheetId="3">#REF!</definedName>
    <definedName name="____ZE1">#REF!</definedName>
    <definedName name="____ZE2" localSheetId="1">#REF!</definedName>
    <definedName name="____ZE2" localSheetId="5">#REF!</definedName>
    <definedName name="____ZE2" localSheetId="11">#REF!</definedName>
    <definedName name="____ZE2" localSheetId="2">#REF!</definedName>
    <definedName name="____ZE2" localSheetId="3">#REF!</definedName>
    <definedName name="____ZE2">#REF!</definedName>
    <definedName name="____ZE3" localSheetId="1">#REF!</definedName>
    <definedName name="____ZE3" localSheetId="5">#REF!</definedName>
    <definedName name="____ZE3" localSheetId="11">#REF!</definedName>
    <definedName name="____ZE3" localSheetId="2">#REF!</definedName>
    <definedName name="____ZE3" localSheetId="3">#REF!</definedName>
    <definedName name="____ZE3">#REF!</definedName>
    <definedName name="____ZE4" localSheetId="1">#REF!</definedName>
    <definedName name="____ZE4" localSheetId="5">#REF!</definedName>
    <definedName name="____ZE4" localSheetId="11">#REF!</definedName>
    <definedName name="____ZE4" localSheetId="2">#REF!</definedName>
    <definedName name="____ZE4" localSheetId="3">#REF!</definedName>
    <definedName name="____ZE4">#REF!</definedName>
    <definedName name="____ZE5" localSheetId="1">#REF!</definedName>
    <definedName name="____ZE5" localSheetId="5">#REF!</definedName>
    <definedName name="____ZE5" localSheetId="11">#REF!</definedName>
    <definedName name="____ZE5" localSheetId="2">#REF!</definedName>
    <definedName name="____ZE5" localSheetId="3">#REF!</definedName>
    <definedName name="____ZE5">#REF!</definedName>
    <definedName name="____ZE6" localSheetId="1">#REF!</definedName>
    <definedName name="____ZE6" localSheetId="5">#REF!</definedName>
    <definedName name="____ZE6" localSheetId="11">#REF!</definedName>
    <definedName name="____ZE6" localSheetId="2">#REF!</definedName>
    <definedName name="____ZE6" localSheetId="3">#REF!</definedName>
    <definedName name="____ZE6">#REF!</definedName>
    <definedName name="___F" localSheetId="1">#REF!</definedName>
    <definedName name="___F" localSheetId="5">#REF!</definedName>
    <definedName name="___F" localSheetId="11">#REF!</definedName>
    <definedName name="___F" localSheetId="2">#REF!</definedName>
    <definedName name="___F" localSheetId="3">#REF!</definedName>
    <definedName name="___F">#REF!</definedName>
    <definedName name="___ZC1" localSheetId="1">#REF!</definedName>
    <definedName name="___ZC1" localSheetId="5">#REF!</definedName>
    <definedName name="___ZC1" localSheetId="11">#REF!</definedName>
    <definedName name="___ZC1" localSheetId="2">#REF!</definedName>
    <definedName name="___ZC1" localSheetId="3">#REF!</definedName>
    <definedName name="___ZC1">#REF!</definedName>
    <definedName name="___ZE1" localSheetId="1">#REF!</definedName>
    <definedName name="___ZE1" localSheetId="5">#REF!</definedName>
    <definedName name="___ZE1" localSheetId="11">#REF!</definedName>
    <definedName name="___ZE1" localSheetId="2">#REF!</definedName>
    <definedName name="___ZE1" localSheetId="3">#REF!</definedName>
    <definedName name="___ZE1">#REF!</definedName>
    <definedName name="___ZE2" localSheetId="1">#REF!</definedName>
    <definedName name="___ZE2" localSheetId="5">#REF!</definedName>
    <definedName name="___ZE2" localSheetId="11">#REF!</definedName>
    <definedName name="___ZE2" localSheetId="2">#REF!</definedName>
    <definedName name="___ZE2" localSheetId="3">#REF!</definedName>
    <definedName name="___ZE2">#REF!</definedName>
    <definedName name="___ZE3" localSheetId="1">#REF!</definedName>
    <definedName name="___ZE3" localSheetId="5">#REF!</definedName>
    <definedName name="___ZE3" localSheetId="11">#REF!</definedName>
    <definedName name="___ZE3" localSheetId="2">#REF!</definedName>
    <definedName name="___ZE3" localSheetId="3">#REF!</definedName>
    <definedName name="___ZE3">#REF!</definedName>
    <definedName name="___ZE4" localSheetId="1">#REF!</definedName>
    <definedName name="___ZE4" localSheetId="5">#REF!</definedName>
    <definedName name="___ZE4" localSheetId="11">#REF!</definedName>
    <definedName name="___ZE4" localSheetId="2">#REF!</definedName>
    <definedName name="___ZE4" localSheetId="3">#REF!</definedName>
    <definedName name="___ZE4">#REF!</definedName>
    <definedName name="___ZE5" localSheetId="1">#REF!</definedName>
    <definedName name="___ZE5" localSheetId="5">#REF!</definedName>
    <definedName name="___ZE5" localSheetId="11">#REF!</definedName>
    <definedName name="___ZE5" localSheetId="2">#REF!</definedName>
    <definedName name="___ZE5" localSheetId="3">#REF!</definedName>
    <definedName name="___ZE5">#REF!</definedName>
    <definedName name="___ZE6" localSheetId="1">#REF!</definedName>
    <definedName name="___ZE6" localSheetId="5">#REF!</definedName>
    <definedName name="___ZE6" localSheetId="11">#REF!</definedName>
    <definedName name="___ZE6" localSheetId="2">#REF!</definedName>
    <definedName name="___ZE6" localSheetId="3">#REF!</definedName>
    <definedName name="___ZE6">#REF!</definedName>
    <definedName name="__F" localSheetId="1">#REF!</definedName>
    <definedName name="__F" localSheetId="5">#REF!</definedName>
    <definedName name="__F" localSheetId="11">#REF!</definedName>
    <definedName name="__F" localSheetId="2">#REF!</definedName>
    <definedName name="__F" localSheetId="3">#REF!</definedName>
    <definedName name="__F">#REF!</definedName>
    <definedName name="__REALIZADO" localSheetId="1">#REF!</definedName>
    <definedName name="__REALIZADO" localSheetId="5">#REF!</definedName>
    <definedName name="__REALIZADO" localSheetId="7">#REF!</definedName>
    <definedName name="__REALIZADO" localSheetId="11">#REF!</definedName>
    <definedName name="__REALIZADO" localSheetId="2">#REF!</definedName>
    <definedName name="__REALIZADO" localSheetId="3">#REF!</definedName>
    <definedName name="__REALIZADO">#REF!</definedName>
    <definedName name="__REALIZADO_10" localSheetId="1">#REF!</definedName>
    <definedName name="__REALIZADO_10" localSheetId="5">#REF!</definedName>
    <definedName name="__REALIZADO_10" localSheetId="11">#REF!</definedName>
    <definedName name="__REALIZADO_10" localSheetId="2">#REF!</definedName>
    <definedName name="__REALIZADO_10" localSheetId="3">#REF!</definedName>
    <definedName name="__REALIZADO_10">#REF!</definedName>
    <definedName name="__REALIZADO_11" localSheetId="1">#REF!</definedName>
    <definedName name="__REALIZADO_11" localSheetId="5">#REF!</definedName>
    <definedName name="__REALIZADO_11" localSheetId="11">#REF!</definedName>
    <definedName name="__REALIZADO_11" localSheetId="2">#REF!</definedName>
    <definedName name="__REALIZADO_11" localSheetId="3">#REF!</definedName>
    <definedName name="__REALIZADO_11">#REF!</definedName>
    <definedName name="__REALIZADO_5" localSheetId="1">#REF!</definedName>
    <definedName name="__REALIZADO_5" localSheetId="5">#REF!</definedName>
    <definedName name="__REALIZADO_5" localSheetId="11">#REF!</definedName>
    <definedName name="__REALIZADO_5" localSheetId="2">#REF!</definedName>
    <definedName name="__REALIZADO_5" localSheetId="3">#REF!</definedName>
    <definedName name="__REALIZADO_5">#REF!</definedName>
    <definedName name="__REALIZADO_6" localSheetId="1">#REF!</definedName>
    <definedName name="__REALIZADO_6" localSheetId="5">#REF!</definedName>
    <definedName name="__REALIZADO_6" localSheetId="11">#REF!</definedName>
    <definedName name="__REALIZADO_6" localSheetId="2">#REF!</definedName>
    <definedName name="__REALIZADO_6" localSheetId="3">#REF!</definedName>
    <definedName name="__REALIZADO_6">#REF!</definedName>
    <definedName name="__REALIZADO_7" localSheetId="1">#REF!</definedName>
    <definedName name="__REALIZADO_7" localSheetId="5">#REF!</definedName>
    <definedName name="__REALIZADO_7" localSheetId="11">#REF!</definedName>
    <definedName name="__REALIZADO_7" localSheetId="2">#REF!</definedName>
    <definedName name="__REALIZADO_7" localSheetId="3">#REF!</definedName>
    <definedName name="__REALIZADO_7">#REF!</definedName>
    <definedName name="__REALIZADO_8" localSheetId="1">#REF!</definedName>
    <definedName name="__REALIZADO_8" localSheetId="5">#REF!</definedName>
    <definedName name="__REALIZADO_8" localSheetId="11">#REF!</definedName>
    <definedName name="__REALIZADO_8" localSheetId="2">#REF!</definedName>
    <definedName name="__REALIZADO_8" localSheetId="3">#REF!</definedName>
    <definedName name="__REALIZADO_8">#REF!</definedName>
    <definedName name="__REALIZADO_9" localSheetId="1">#REF!</definedName>
    <definedName name="__REALIZADO_9" localSheetId="5">#REF!</definedName>
    <definedName name="__REALIZADO_9" localSheetId="11">#REF!</definedName>
    <definedName name="__REALIZADO_9" localSheetId="2">#REF!</definedName>
    <definedName name="__REALIZADO_9" localSheetId="3">#REF!</definedName>
    <definedName name="__REALIZADO_9">#REF!</definedName>
    <definedName name="__ZC1" localSheetId="1">#REF!</definedName>
    <definedName name="__ZC1" localSheetId="5">#REF!</definedName>
    <definedName name="__ZC1" localSheetId="11">#REF!</definedName>
    <definedName name="__ZC1" localSheetId="2">#REF!</definedName>
    <definedName name="__ZC1" localSheetId="3">#REF!</definedName>
    <definedName name="__ZC1">#REF!</definedName>
    <definedName name="__ZC1_8" localSheetId="1">#REF!</definedName>
    <definedName name="__ZC1_8" localSheetId="5">#REF!</definedName>
    <definedName name="__ZC1_8" localSheetId="11">#REF!</definedName>
    <definedName name="__ZC1_8" localSheetId="2">#REF!</definedName>
    <definedName name="__ZC1_8" localSheetId="3">#REF!</definedName>
    <definedName name="__ZC1_8">#REF!</definedName>
    <definedName name="__ZE1" localSheetId="1">#REF!</definedName>
    <definedName name="__ZE1" localSheetId="5">#REF!</definedName>
    <definedName name="__ZE1" localSheetId="11">#REF!</definedName>
    <definedName name="__ZE1" localSheetId="2">#REF!</definedName>
    <definedName name="__ZE1" localSheetId="3">#REF!</definedName>
    <definedName name="__ZE1">#REF!</definedName>
    <definedName name="__ZE1_8" localSheetId="1">#REF!</definedName>
    <definedName name="__ZE1_8" localSheetId="5">#REF!</definedName>
    <definedName name="__ZE1_8" localSheetId="11">#REF!</definedName>
    <definedName name="__ZE1_8" localSheetId="2">#REF!</definedName>
    <definedName name="__ZE1_8" localSheetId="3">#REF!</definedName>
    <definedName name="__ZE1_8">#REF!</definedName>
    <definedName name="__ZE2" localSheetId="1">#REF!</definedName>
    <definedName name="__ZE2" localSheetId="5">#REF!</definedName>
    <definedName name="__ZE2" localSheetId="11">#REF!</definedName>
    <definedName name="__ZE2" localSheetId="2">#REF!</definedName>
    <definedName name="__ZE2" localSheetId="3">#REF!</definedName>
    <definedName name="__ZE2">#REF!</definedName>
    <definedName name="__ZE2_8" localSheetId="1">#REF!</definedName>
    <definedName name="__ZE2_8" localSheetId="5">#REF!</definedName>
    <definedName name="__ZE2_8" localSheetId="11">#REF!</definedName>
    <definedName name="__ZE2_8" localSheetId="2">#REF!</definedName>
    <definedName name="__ZE2_8" localSheetId="3">#REF!</definedName>
    <definedName name="__ZE2_8">#REF!</definedName>
    <definedName name="__ZE3" localSheetId="1">#REF!</definedName>
    <definedName name="__ZE3" localSheetId="5">#REF!</definedName>
    <definedName name="__ZE3" localSheetId="11">#REF!</definedName>
    <definedName name="__ZE3" localSheetId="2">#REF!</definedName>
    <definedName name="__ZE3" localSheetId="3">#REF!</definedName>
    <definedName name="__ZE3">#REF!</definedName>
    <definedName name="__ZE3_8" localSheetId="1">#REF!</definedName>
    <definedName name="__ZE3_8" localSheetId="5">#REF!</definedName>
    <definedName name="__ZE3_8" localSheetId="11">#REF!</definedName>
    <definedName name="__ZE3_8" localSheetId="2">#REF!</definedName>
    <definedName name="__ZE3_8" localSheetId="3">#REF!</definedName>
    <definedName name="__ZE3_8">#REF!</definedName>
    <definedName name="__ZE4" localSheetId="1">#REF!</definedName>
    <definedName name="__ZE4" localSheetId="5">#REF!</definedName>
    <definedName name="__ZE4" localSheetId="11">#REF!</definedName>
    <definedName name="__ZE4" localSheetId="2">#REF!</definedName>
    <definedName name="__ZE4" localSheetId="3">#REF!</definedName>
    <definedName name="__ZE4">#REF!</definedName>
    <definedName name="__ZE4_8" localSheetId="1">#REF!</definedName>
    <definedName name="__ZE4_8" localSheetId="5">#REF!</definedName>
    <definedName name="__ZE4_8" localSheetId="11">#REF!</definedName>
    <definedName name="__ZE4_8" localSheetId="2">#REF!</definedName>
    <definedName name="__ZE4_8" localSheetId="3">#REF!</definedName>
    <definedName name="__ZE4_8">#REF!</definedName>
    <definedName name="__ZE5" localSheetId="1">#REF!</definedName>
    <definedName name="__ZE5" localSheetId="5">#REF!</definedName>
    <definedName name="__ZE5" localSheetId="11">#REF!</definedName>
    <definedName name="__ZE5" localSheetId="2">#REF!</definedName>
    <definedName name="__ZE5" localSheetId="3">#REF!</definedName>
    <definedName name="__ZE5">#REF!</definedName>
    <definedName name="__ZE5_8" localSheetId="1">#REF!</definedName>
    <definedName name="__ZE5_8" localSheetId="5">#REF!</definedName>
    <definedName name="__ZE5_8" localSheetId="11">#REF!</definedName>
    <definedName name="__ZE5_8" localSheetId="2">#REF!</definedName>
    <definedName name="__ZE5_8" localSheetId="3">#REF!</definedName>
    <definedName name="__ZE5_8">#REF!</definedName>
    <definedName name="__ZE6" localSheetId="1">#REF!</definedName>
    <definedName name="__ZE6" localSheetId="5">#REF!</definedName>
    <definedName name="__ZE6" localSheetId="11">#REF!</definedName>
    <definedName name="__ZE6" localSheetId="2">#REF!</definedName>
    <definedName name="__ZE6" localSheetId="3">#REF!</definedName>
    <definedName name="__ZE6">#REF!</definedName>
    <definedName name="__ZE6_8" localSheetId="1">#REF!</definedName>
    <definedName name="__ZE6_8" localSheetId="5">#REF!</definedName>
    <definedName name="__ZE6_8" localSheetId="11">#REF!</definedName>
    <definedName name="__ZE6_8" localSheetId="2">#REF!</definedName>
    <definedName name="__ZE6_8" localSheetId="3">#REF!</definedName>
    <definedName name="__ZE6_8">#REF!</definedName>
    <definedName name="_1">#N/A</definedName>
    <definedName name="_1_6">NA()</definedName>
    <definedName name="_a" localSheetId="1">#REF!</definedName>
    <definedName name="_a" localSheetId="5">#REF!</definedName>
    <definedName name="_a" localSheetId="11">#REF!</definedName>
    <definedName name="_a" localSheetId="2">#REF!</definedName>
    <definedName name="_a" localSheetId="3">#REF!</definedName>
    <definedName name="_a">#REF!</definedName>
    <definedName name="_a_10" localSheetId="1">#REF!</definedName>
    <definedName name="_a_10" localSheetId="5">#REF!</definedName>
    <definedName name="_a_10" localSheetId="11">#REF!</definedName>
    <definedName name="_a_10" localSheetId="2">#REF!</definedName>
    <definedName name="_a_10" localSheetId="3">#REF!</definedName>
    <definedName name="_a_10">#REF!</definedName>
    <definedName name="_a_11" localSheetId="1">#REF!</definedName>
    <definedName name="_a_11" localSheetId="5">#REF!</definedName>
    <definedName name="_a_11" localSheetId="11">#REF!</definedName>
    <definedName name="_a_11" localSheetId="2">#REF!</definedName>
    <definedName name="_a_11" localSheetId="3">#REF!</definedName>
    <definedName name="_a_11">#REF!</definedName>
    <definedName name="_a_5" localSheetId="1">#REF!</definedName>
    <definedName name="_a_5" localSheetId="5">#REF!</definedName>
    <definedName name="_a_5" localSheetId="11">#REF!</definedName>
    <definedName name="_a_5" localSheetId="2">#REF!</definedName>
    <definedName name="_a_5" localSheetId="3">#REF!</definedName>
    <definedName name="_a_5">#REF!</definedName>
    <definedName name="_a_6" localSheetId="1">#REF!</definedName>
    <definedName name="_a_6" localSheetId="5">#REF!</definedName>
    <definedName name="_a_6" localSheetId="11">#REF!</definedName>
    <definedName name="_a_6" localSheetId="2">#REF!</definedName>
    <definedName name="_a_6" localSheetId="3">#REF!</definedName>
    <definedName name="_a_6">#REF!</definedName>
    <definedName name="_a_7" localSheetId="1">#REF!</definedName>
    <definedName name="_a_7" localSheetId="5">#REF!</definedName>
    <definedName name="_a_7" localSheetId="11">#REF!</definedName>
    <definedName name="_a_7" localSheetId="2">#REF!</definedName>
    <definedName name="_a_7" localSheetId="3">#REF!</definedName>
    <definedName name="_a_7">#REF!</definedName>
    <definedName name="_a_8" localSheetId="1">#REF!</definedName>
    <definedName name="_a_8" localSheetId="5">#REF!</definedName>
    <definedName name="_a_8" localSheetId="11">#REF!</definedName>
    <definedName name="_a_8" localSheetId="2">#REF!</definedName>
    <definedName name="_a_8" localSheetId="3">#REF!</definedName>
    <definedName name="_a_8">#REF!</definedName>
    <definedName name="_a_9" localSheetId="1">#REF!</definedName>
    <definedName name="_a_9" localSheetId="5">#REF!</definedName>
    <definedName name="_a_9" localSheetId="11">#REF!</definedName>
    <definedName name="_a_9" localSheetId="2">#REF!</definedName>
    <definedName name="_a_9" localSheetId="3">#REF!</definedName>
    <definedName name="_a_9">#REF!</definedName>
    <definedName name="_b" localSheetId="1">#REF!</definedName>
    <definedName name="_b" localSheetId="5">#REF!</definedName>
    <definedName name="_b" localSheetId="11">#REF!</definedName>
    <definedName name="_b" localSheetId="2">#REF!</definedName>
    <definedName name="_b" localSheetId="3">#REF!</definedName>
    <definedName name="_b">#REF!</definedName>
    <definedName name="_b_6" localSheetId="1">#REF!</definedName>
    <definedName name="_b_6" localSheetId="5">#REF!</definedName>
    <definedName name="_b_6" localSheetId="11">#REF!</definedName>
    <definedName name="_b_6" localSheetId="2">#REF!</definedName>
    <definedName name="_b_6" localSheetId="3">#REF!</definedName>
    <definedName name="_b_6">#REF!</definedName>
    <definedName name="_c">NA()</definedName>
    <definedName name="_d">NA()</definedName>
    <definedName name="_F" localSheetId="1">#REF!</definedName>
    <definedName name="_F" localSheetId="5">#REF!</definedName>
    <definedName name="_F" localSheetId="11">#REF!</definedName>
    <definedName name="_F" localSheetId="2">#REF!</definedName>
    <definedName name="_f" localSheetId="3">#REF!</definedName>
    <definedName name="_F">#REF!</definedName>
    <definedName name="_f_6" localSheetId="1">#REF!</definedName>
    <definedName name="_f_6" localSheetId="5">#REF!</definedName>
    <definedName name="_f_6" localSheetId="11">#REF!</definedName>
    <definedName name="_f_6" localSheetId="2">#REF!</definedName>
    <definedName name="_f_6" localSheetId="3">#REF!</definedName>
    <definedName name="_f_6">#REF!</definedName>
    <definedName name="_Fill" localSheetId="1" hidden="1">#REF!</definedName>
    <definedName name="_Fill" localSheetId="5" hidden="1">#REF!</definedName>
    <definedName name="_Fill" localSheetId="7" hidden="1">#REF!</definedName>
    <definedName name="_Fill" localSheetId="11" hidden="1">#REF!</definedName>
    <definedName name="_Fill" localSheetId="2" hidden="1">#REF!</definedName>
    <definedName name="_Fill" localSheetId="3" hidden="1">#REF!</definedName>
    <definedName name="_Fill" hidden="1">#REF!</definedName>
    <definedName name="_xlnm._FilterDatabase" localSheetId="1" hidden="1">'ACT. NO. 01  (2)'!$A$11:$F$707</definedName>
    <definedName name="_xlnm._FilterDatabase" localSheetId="0" hidden="1">'ALCANT. OPCION 1'!$A$9:$F$542</definedName>
    <definedName name="_xlnm._FilterDatabase" localSheetId="5" hidden="1">COMPARATIVOS!$BJ$6:$BJ$435</definedName>
    <definedName name="_i" localSheetId="1">#REF!</definedName>
    <definedName name="_i" localSheetId="5">#REF!</definedName>
    <definedName name="_i" localSheetId="11">#REF!</definedName>
    <definedName name="_i" localSheetId="2">#REF!</definedName>
    <definedName name="_i" localSheetId="3">#REF!</definedName>
    <definedName name="_i">#REF!</definedName>
    <definedName name="_i_6" localSheetId="1">#REF!</definedName>
    <definedName name="_i_6" localSheetId="5">#REF!</definedName>
    <definedName name="_i_6" localSheetId="11">#REF!</definedName>
    <definedName name="_i_6" localSheetId="2">#REF!</definedName>
    <definedName name="_i_6" localSheetId="3">#REF!</definedName>
    <definedName name="_i_6">#REF!</definedName>
    <definedName name="_m" localSheetId="1">#REF!</definedName>
    <definedName name="_m" localSheetId="5">#REF!</definedName>
    <definedName name="_m" localSheetId="11">#REF!</definedName>
    <definedName name="_m" localSheetId="2">#REF!</definedName>
    <definedName name="_m" localSheetId="3">#REF!</definedName>
    <definedName name="_m">#REF!</definedName>
    <definedName name="_m_6" localSheetId="1">#REF!</definedName>
    <definedName name="_m_6" localSheetId="5">#REF!</definedName>
    <definedName name="_m_6" localSheetId="11">#REF!</definedName>
    <definedName name="_m_6" localSheetId="2">#REF!</definedName>
    <definedName name="_m_6" localSheetId="3">#REF!</definedName>
    <definedName name="_m_6">#REF!</definedName>
    <definedName name="_o" localSheetId="1">#REF!</definedName>
    <definedName name="_o" localSheetId="5">#REF!</definedName>
    <definedName name="_o" localSheetId="11">#REF!</definedName>
    <definedName name="_o" localSheetId="2">#REF!</definedName>
    <definedName name="_o" localSheetId="3">#REF!</definedName>
    <definedName name="_o">#REF!</definedName>
    <definedName name="_o_10" localSheetId="1">#REF!</definedName>
    <definedName name="_o_10" localSheetId="5">#REF!</definedName>
    <definedName name="_o_10" localSheetId="11">#REF!</definedName>
    <definedName name="_o_10" localSheetId="2">#REF!</definedName>
    <definedName name="_o_10" localSheetId="3">#REF!</definedName>
    <definedName name="_o_10">#REF!</definedName>
    <definedName name="_o_11" localSheetId="1">#REF!</definedName>
    <definedName name="_o_11" localSheetId="5">#REF!</definedName>
    <definedName name="_o_11" localSheetId="11">#REF!</definedName>
    <definedName name="_o_11" localSheetId="2">#REF!</definedName>
    <definedName name="_o_11" localSheetId="3">#REF!</definedName>
    <definedName name="_o_11">#REF!</definedName>
    <definedName name="_o_5" localSheetId="1">#REF!</definedName>
    <definedName name="_o_5" localSheetId="5">#REF!</definedName>
    <definedName name="_o_5" localSheetId="11">#REF!</definedName>
    <definedName name="_o_5" localSheetId="2">#REF!</definedName>
    <definedName name="_o_5" localSheetId="3">#REF!</definedName>
    <definedName name="_o_5">#REF!</definedName>
    <definedName name="_o_6" localSheetId="1">#REF!</definedName>
    <definedName name="_o_6" localSheetId="5">#REF!</definedName>
    <definedName name="_o_6" localSheetId="11">#REF!</definedName>
    <definedName name="_o_6" localSheetId="2">#REF!</definedName>
    <definedName name="_o_6" localSheetId="3">#REF!</definedName>
    <definedName name="_o_6">#REF!</definedName>
    <definedName name="_o_7" localSheetId="1">#REF!</definedName>
    <definedName name="_o_7" localSheetId="5">#REF!</definedName>
    <definedName name="_o_7" localSheetId="11">#REF!</definedName>
    <definedName name="_o_7" localSheetId="2">#REF!</definedName>
    <definedName name="_o_7" localSheetId="3">#REF!</definedName>
    <definedName name="_o_7">#REF!</definedName>
    <definedName name="_o_8" localSheetId="1">#REF!</definedName>
    <definedName name="_o_8" localSheetId="5">#REF!</definedName>
    <definedName name="_o_8" localSheetId="11">#REF!</definedName>
    <definedName name="_o_8" localSheetId="2">#REF!</definedName>
    <definedName name="_o_8" localSheetId="3">#REF!</definedName>
    <definedName name="_o_8">#REF!</definedName>
    <definedName name="_o_9" localSheetId="1">#REF!</definedName>
    <definedName name="_o_9" localSheetId="5">#REF!</definedName>
    <definedName name="_o_9" localSheetId="11">#REF!</definedName>
    <definedName name="_o_9" localSheetId="2">#REF!</definedName>
    <definedName name="_o_9" localSheetId="3">#REF!</definedName>
    <definedName name="_o_9">#REF!</definedName>
    <definedName name="_Order2" hidden="1">255</definedName>
    <definedName name="_p" localSheetId="1">#REF!</definedName>
    <definedName name="_p" localSheetId="5">#REF!</definedName>
    <definedName name="_p" localSheetId="11">#REF!</definedName>
    <definedName name="_p" localSheetId="2">#REF!</definedName>
    <definedName name="_p" localSheetId="3">#REF!</definedName>
    <definedName name="_p">#REF!</definedName>
    <definedName name="_p_10" localSheetId="1">#REF!</definedName>
    <definedName name="_p_10" localSheetId="5">#REF!</definedName>
    <definedName name="_p_10" localSheetId="11">#REF!</definedName>
    <definedName name="_p_10" localSheetId="2">#REF!</definedName>
    <definedName name="_p_10" localSheetId="3">#REF!</definedName>
    <definedName name="_p_10">#REF!</definedName>
    <definedName name="_p_11" localSheetId="1">#REF!</definedName>
    <definedName name="_p_11" localSheetId="5">#REF!</definedName>
    <definedName name="_p_11" localSheetId="11">#REF!</definedName>
    <definedName name="_p_11" localSheetId="2">#REF!</definedName>
    <definedName name="_p_11" localSheetId="3">#REF!</definedName>
    <definedName name="_p_11">#REF!</definedName>
    <definedName name="_p_5" localSheetId="1">#REF!</definedName>
    <definedName name="_p_5" localSheetId="5">#REF!</definedName>
    <definedName name="_p_5" localSheetId="11">#REF!</definedName>
    <definedName name="_p_5" localSheetId="2">#REF!</definedName>
    <definedName name="_p_5" localSheetId="3">#REF!</definedName>
    <definedName name="_p_5">#REF!</definedName>
    <definedName name="_p_6" localSheetId="1">#REF!</definedName>
    <definedName name="_p_6" localSheetId="5">#REF!</definedName>
    <definedName name="_p_6" localSheetId="11">#REF!</definedName>
    <definedName name="_p_6" localSheetId="2">#REF!</definedName>
    <definedName name="_p_6" localSheetId="3">#REF!</definedName>
    <definedName name="_p_6">#REF!</definedName>
    <definedName name="_p_7" localSheetId="1">#REF!</definedName>
    <definedName name="_p_7" localSheetId="5">#REF!</definedName>
    <definedName name="_p_7" localSheetId="11">#REF!</definedName>
    <definedName name="_p_7" localSheetId="2">#REF!</definedName>
    <definedName name="_p_7" localSheetId="3">#REF!</definedName>
    <definedName name="_p_7">#REF!</definedName>
    <definedName name="_p_8" localSheetId="1">#REF!</definedName>
    <definedName name="_p_8" localSheetId="5">#REF!</definedName>
    <definedName name="_p_8" localSheetId="11">#REF!</definedName>
    <definedName name="_p_8" localSheetId="2">#REF!</definedName>
    <definedName name="_p_8" localSheetId="3">#REF!</definedName>
    <definedName name="_p_8">#REF!</definedName>
    <definedName name="_p_9" localSheetId="1">#REF!</definedName>
    <definedName name="_p_9" localSheetId="5">#REF!</definedName>
    <definedName name="_p_9" localSheetId="11">#REF!</definedName>
    <definedName name="_p_9" localSheetId="2">#REF!</definedName>
    <definedName name="_p_9" localSheetId="3">#REF!</definedName>
    <definedName name="_p_9">#REF!</definedName>
    <definedName name="_q" localSheetId="1">#REF!</definedName>
    <definedName name="_q" localSheetId="5">#REF!</definedName>
    <definedName name="_q" localSheetId="11">#REF!</definedName>
    <definedName name="_q" localSheetId="2">#REF!</definedName>
    <definedName name="_q" localSheetId="3">#REF!</definedName>
    <definedName name="_q">#REF!</definedName>
    <definedName name="_q_10" localSheetId="1">#REF!</definedName>
    <definedName name="_q_10" localSheetId="5">#REF!</definedName>
    <definedName name="_q_10" localSheetId="11">#REF!</definedName>
    <definedName name="_q_10" localSheetId="2">#REF!</definedName>
    <definedName name="_q_10" localSheetId="3">#REF!</definedName>
    <definedName name="_q_10">#REF!</definedName>
    <definedName name="_q_11" localSheetId="1">#REF!</definedName>
    <definedName name="_q_11" localSheetId="5">#REF!</definedName>
    <definedName name="_q_11" localSheetId="11">#REF!</definedName>
    <definedName name="_q_11" localSheetId="2">#REF!</definedName>
    <definedName name="_q_11" localSheetId="3">#REF!</definedName>
    <definedName name="_q_11">#REF!</definedName>
    <definedName name="_q_5" localSheetId="1">#REF!</definedName>
    <definedName name="_q_5" localSheetId="5">#REF!</definedName>
    <definedName name="_q_5" localSheetId="11">#REF!</definedName>
    <definedName name="_q_5" localSheetId="2">#REF!</definedName>
    <definedName name="_q_5" localSheetId="3">#REF!</definedName>
    <definedName name="_q_5">#REF!</definedName>
    <definedName name="_q_6" localSheetId="1">#REF!</definedName>
    <definedName name="_q_6" localSheetId="5">#REF!</definedName>
    <definedName name="_q_6" localSheetId="11">#REF!</definedName>
    <definedName name="_q_6" localSheetId="2">#REF!</definedName>
    <definedName name="_q_6" localSheetId="3">#REF!</definedName>
    <definedName name="_q_6">#REF!</definedName>
    <definedName name="_q_7" localSheetId="1">#REF!</definedName>
    <definedName name="_q_7" localSheetId="5">#REF!</definedName>
    <definedName name="_q_7" localSheetId="11">#REF!</definedName>
    <definedName name="_q_7" localSheetId="2">#REF!</definedName>
    <definedName name="_q_7" localSheetId="3">#REF!</definedName>
    <definedName name="_q_7">#REF!</definedName>
    <definedName name="_q_8" localSheetId="1">#REF!</definedName>
    <definedName name="_q_8" localSheetId="5">#REF!</definedName>
    <definedName name="_q_8" localSheetId="11">#REF!</definedName>
    <definedName name="_q_8" localSheetId="2">#REF!</definedName>
    <definedName name="_q_8" localSheetId="3">#REF!</definedName>
    <definedName name="_q_8">#REF!</definedName>
    <definedName name="_q_9" localSheetId="1">#REF!</definedName>
    <definedName name="_q_9" localSheetId="5">#REF!</definedName>
    <definedName name="_q_9" localSheetId="11">#REF!</definedName>
    <definedName name="_q_9" localSheetId="2">#REF!</definedName>
    <definedName name="_q_9" localSheetId="3">#REF!</definedName>
    <definedName name="_q_9">#REF!</definedName>
    <definedName name="_w" localSheetId="1">#REF!</definedName>
    <definedName name="_w" localSheetId="5">#REF!</definedName>
    <definedName name="_w" localSheetId="11">#REF!</definedName>
    <definedName name="_w" localSheetId="2">#REF!</definedName>
    <definedName name="_w" localSheetId="3">#REF!</definedName>
    <definedName name="_w">#REF!</definedName>
    <definedName name="_w_10" localSheetId="1">#REF!</definedName>
    <definedName name="_w_10" localSheetId="5">#REF!</definedName>
    <definedName name="_w_10" localSheetId="11">#REF!</definedName>
    <definedName name="_w_10" localSheetId="2">#REF!</definedName>
    <definedName name="_w_10" localSheetId="3">#REF!</definedName>
    <definedName name="_w_10">#REF!</definedName>
    <definedName name="_w_11" localSheetId="1">#REF!</definedName>
    <definedName name="_w_11" localSheetId="5">#REF!</definedName>
    <definedName name="_w_11" localSheetId="11">#REF!</definedName>
    <definedName name="_w_11" localSheetId="2">#REF!</definedName>
    <definedName name="_w_11" localSheetId="3">#REF!</definedName>
    <definedName name="_w_11">#REF!</definedName>
    <definedName name="_w_5" localSheetId="1">#REF!</definedName>
    <definedName name="_w_5" localSheetId="5">#REF!</definedName>
    <definedName name="_w_5" localSheetId="11">#REF!</definedName>
    <definedName name="_w_5" localSheetId="2">#REF!</definedName>
    <definedName name="_w_5" localSheetId="3">#REF!</definedName>
    <definedName name="_w_5">#REF!</definedName>
    <definedName name="_w_6" localSheetId="1">#REF!</definedName>
    <definedName name="_w_6" localSheetId="5">#REF!</definedName>
    <definedName name="_w_6" localSheetId="11">#REF!</definedName>
    <definedName name="_w_6" localSheetId="2">#REF!</definedName>
    <definedName name="_w_6" localSheetId="3">#REF!</definedName>
    <definedName name="_w_6">#REF!</definedName>
    <definedName name="_w_7" localSheetId="1">#REF!</definedName>
    <definedName name="_w_7" localSheetId="5">#REF!</definedName>
    <definedName name="_w_7" localSheetId="11">#REF!</definedName>
    <definedName name="_w_7" localSheetId="2">#REF!</definedName>
    <definedName name="_w_7" localSheetId="3">#REF!</definedName>
    <definedName name="_w_7">#REF!</definedName>
    <definedName name="_w_8" localSheetId="1">#REF!</definedName>
    <definedName name="_w_8" localSheetId="5">#REF!</definedName>
    <definedName name="_w_8" localSheetId="11">#REF!</definedName>
    <definedName name="_w_8" localSheetId="2">#REF!</definedName>
    <definedName name="_w_8" localSheetId="3">#REF!</definedName>
    <definedName name="_w_8">#REF!</definedName>
    <definedName name="_w_9" localSheetId="1">#REF!</definedName>
    <definedName name="_w_9" localSheetId="5">#REF!</definedName>
    <definedName name="_w_9" localSheetId="11">#REF!</definedName>
    <definedName name="_w_9" localSheetId="2">#REF!</definedName>
    <definedName name="_w_9" localSheetId="3">#REF!</definedName>
    <definedName name="_w_9">#REF!</definedName>
    <definedName name="_z" localSheetId="1">#REF!</definedName>
    <definedName name="_z" localSheetId="5">#REF!</definedName>
    <definedName name="_z" localSheetId="11">#REF!</definedName>
    <definedName name="_z" localSheetId="2">#REF!</definedName>
    <definedName name="_z" localSheetId="3">#REF!</definedName>
    <definedName name="_z">#REF!</definedName>
    <definedName name="_z_10" localSheetId="1">#REF!</definedName>
    <definedName name="_z_10" localSheetId="5">#REF!</definedName>
    <definedName name="_z_10" localSheetId="11">#REF!</definedName>
    <definedName name="_z_10" localSheetId="2">#REF!</definedName>
    <definedName name="_z_10" localSheetId="3">#REF!</definedName>
    <definedName name="_z_10">#REF!</definedName>
    <definedName name="_z_11" localSheetId="1">#REF!</definedName>
    <definedName name="_z_11" localSheetId="5">#REF!</definedName>
    <definedName name="_z_11" localSheetId="11">#REF!</definedName>
    <definedName name="_z_11" localSheetId="2">#REF!</definedName>
    <definedName name="_z_11" localSheetId="3">#REF!</definedName>
    <definedName name="_z_11">#REF!</definedName>
    <definedName name="_z_5" localSheetId="1">#REF!</definedName>
    <definedName name="_z_5" localSheetId="5">#REF!</definedName>
    <definedName name="_z_5" localSheetId="11">#REF!</definedName>
    <definedName name="_z_5" localSheetId="2">#REF!</definedName>
    <definedName name="_z_5" localSheetId="3">#REF!</definedName>
    <definedName name="_z_5">#REF!</definedName>
    <definedName name="_z_6" localSheetId="1">#REF!</definedName>
    <definedName name="_z_6" localSheetId="5">#REF!</definedName>
    <definedName name="_z_6" localSheetId="11">#REF!</definedName>
    <definedName name="_z_6" localSheetId="2">#REF!</definedName>
    <definedName name="_z_6" localSheetId="3">#REF!</definedName>
    <definedName name="_z_6">#REF!</definedName>
    <definedName name="_z_7" localSheetId="1">#REF!</definedName>
    <definedName name="_z_7" localSheetId="5">#REF!</definedName>
    <definedName name="_z_7" localSheetId="11">#REF!</definedName>
    <definedName name="_z_7" localSheetId="2">#REF!</definedName>
    <definedName name="_z_7" localSheetId="3">#REF!</definedName>
    <definedName name="_z_7">#REF!</definedName>
    <definedName name="_z_8" localSheetId="1">#REF!</definedName>
    <definedName name="_z_8" localSheetId="5">#REF!</definedName>
    <definedName name="_z_8" localSheetId="11">#REF!</definedName>
    <definedName name="_z_8" localSheetId="2">#REF!</definedName>
    <definedName name="_z_8" localSheetId="3">#REF!</definedName>
    <definedName name="_z_8">#REF!</definedName>
    <definedName name="_z_9" localSheetId="1">#REF!</definedName>
    <definedName name="_z_9" localSheetId="5">#REF!</definedName>
    <definedName name="_z_9" localSheetId="11">#REF!</definedName>
    <definedName name="_z_9" localSheetId="2">#REF!</definedName>
    <definedName name="_z_9" localSheetId="3">#REF!</definedName>
    <definedName name="_z_9">#REF!</definedName>
    <definedName name="_ZC1" localSheetId="1">#REF!</definedName>
    <definedName name="_ZC1" localSheetId="5">#REF!</definedName>
    <definedName name="_ZC1" localSheetId="11">#REF!</definedName>
    <definedName name="_ZC1" localSheetId="2">#REF!</definedName>
    <definedName name="_ZC1" localSheetId="3">#REF!</definedName>
    <definedName name="_ZC1">#REF!</definedName>
    <definedName name="_ZC1_8" localSheetId="1">#REF!</definedName>
    <definedName name="_ZC1_8" localSheetId="5">#REF!</definedName>
    <definedName name="_ZC1_8" localSheetId="11">#REF!</definedName>
    <definedName name="_ZC1_8" localSheetId="2">#REF!</definedName>
    <definedName name="_ZC1_8" localSheetId="3">#REF!</definedName>
    <definedName name="_ZC1_8">#REF!</definedName>
    <definedName name="_ZE1" localSheetId="1">#REF!</definedName>
    <definedName name="_ZE1" localSheetId="5">#REF!</definedName>
    <definedName name="_ZE1" localSheetId="11">#REF!</definedName>
    <definedName name="_ZE1" localSheetId="2">#REF!</definedName>
    <definedName name="_ZE1" localSheetId="3">#REF!</definedName>
    <definedName name="_ZE1">#REF!</definedName>
    <definedName name="_ZE1_8" localSheetId="1">#REF!</definedName>
    <definedName name="_ZE1_8" localSheetId="5">#REF!</definedName>
    <definedName name="_ZE1_8" localSheetId="11">#REF!</definedName>
    <definedName name="_ZE1_8" localSheetId="2">#REF!</definedName>
    <definedName name="_ZE1_8" localSheetId="3">#REF!</definedName>
    <definedName name="_ZE1_8">#REF!</definedName>
    <definedName name="_ZE2" localSheetId="1">#REF!</definedName>
    <definedName name="_ZE2" localSheetId="5">#REF!</definedName>
    <definedName name="_ZE2" localSheetId="11">#REF!</definedName>
    <definedName name="_ZE2" localSheetId="2">#REF!</definedName>
    <definedName name="_ZE2" localSheetId="3">#REF!</definedName>
    <definedName name="_ZE2">#REF!</definedName>
    <definedName name="_ZE2_8" localSheetId="1">#REF!</definedName>
    <definedName name="_ZE2_8" localSheetId="5">#REF!</definedName>
    <definedName name="_ZE2_8" localSheetId="11">#REF!</definedName>
    <definedName name="_ZE2_8" localSheetId="2">#REF!</definedName>
    <definedName name="_ZE2_8" localSheetId="3">#REF!</definedName>
    <definedName name="_ZE2_8">#REF!</definedName>
    <definedName name="_ZE3" localSheetId="1">#REF!</definedName>
    <definedName name="_ZE3" localSheetId="5">#REF!</definedName>
    <definedName name="_ZE3" localSheetId="11">#REF!</definedName>
    <definedName name="_ZE3" localSheetId="2">#REF!</definedName>
    <definedName name="_ZE3" localSheetId="3">#REF!</definedName>
    <definedName name="_ZE3">#REF!</definedName>
    <definedName name="_ZE3_8" localSheetId="1">#REF!</definedName>
    <definedName name="_ZE3_8" localSheetId="5">#REF!</definedName>
    <definedName name="_ZE3_8" localSheetId="11">#REF!</definedName>
    <definedName name="_ZE3_8" localSheetId="2">#REF!</definedName>
    <definedName name="_ZE3_8" localSheetId="3">#REF!</definedName>
    <definedName name="_ZE3_8">#REF!</definedName>
    <definedName name="_ZE4" localSheetId="1">#REF!</definedName>
    <definedName name="_ZE4" localSheetId="5">#REF!</definedName>
    <definedName name="_ZE4" localSheetId="11">#REF!</definedName>
    <definedName name="_ZE4" localSheetId="2">#REF!</definedName>
    <definedName name="_ZE4" localSheetId="3">#REF!</definedName>
    <definedName name="_ZE4">#REF!</definedName>
    <definedName name="_ZE4_8" localSheetId="1">#REF!</definedName>
    <definedName name="_ZE4_8" localSheetId="5">#REF!</definedName>
    <definedName name="_ZE4_8" localSheetId="11">#REF!</definedName>
    <definedName name="_ZE4_8" localSheetId="2">#REF!</definedName>
    <definedName name="_ZE4_8" localSheetId="3">#REF!</definedName>
    <definedName name="_ZE4_8">#REF!</definedName>
    <definedName name="_ZE5" localSheetId="1">#REF!</definedName>
    <definedName name="_ZE5" localSheetId="5">#REF!</definedName>
    <definedName name="_ZE5" localSheetId="11">#REF!</definedName>
    <definedName name="_ZE5" localSheetId="2">#REF!</definedName>
    <definedName name="_ZE5" localSheetId="3">#REF!</definedName>
    <definedName name="_ZE5">#REF!</definedName>
    <definedName name="_ZE5_8" localSheetId="1">#REF!</definedName>
    <definedName name="_ZE5_8" localSheetId="5">#REF!</definedName>
    <definedName name="_ZE5_8" localSheetId="11">#REF!</definedName>
    <definedName name="_ZE5_8" localSheetId="2">#REF!</definedName>
    <definedName name="_ZE5_8" localSheetId="3">#REF!</definedName>
    <definedName name="_ZE5_8">#REF!</definedName>
    <definedName name="_ZE6" localSheetId="1">#REF!</definedName>
    <definedName name="_ZE6" localSheetId="5">#REF!</definedName>
    <definedName name="_ZE6" localSheetId="11">#REF!</definedName>
    <definedName name="_ZE6" localSheetId="2">#REF!</definedName>
    <definedName name="_ZE6" localSheetId="3">#REF!</definedName>
    <definedName name="_ZE6">#REF!</definedName>
    <definedName name="_ZE6_8" localSheetId="1">#REF!</definedName>
    <definedName name="_ZE6_8" localSheetId="5">#REF!</definedName>
    <definedName name="_ZE6_8" localSheetId="11">#REF!</definedName>
    <definedName name="_ZE6_8" localSheetId="2">#REF!</definedName>
    <definedName name="_ZE6_8" localSheetId="3">#REF!</definedName>
    <definedName name="_ZE6_8">#REF!</definedName>
    <definedName name="a" localSheetId="1">#REF!</definedName>
    <definedName name="a" localSheetId="3">#REF!</definedName>
    <definedName name="a">#REF!</definedName>
    <definedName name="a_10" localSheetId="1">#REF!</definedName>
    <definedName name="a_10" localSheetId="5">#REF!</definedName>
    <definedName name="a_10" localSheetId="11">#REF!</definedName>
    <definedName name="a_10" localSheetId="2">#REF!</definedName>
    <definedName name="a_10" localSheetId="3">#REF!</definedName>
    <definedName name="a_10">#REF!</definedName>
    <definedName name="a_11" localSheetId="1">#REF!</definedName>
    <definedName name="a_11" localSheetId="5">#REF!</definedName>
    <definedName name="a_11" localSheetId="11">#REF!</definedName>
    <definedName name="a_11" localSheetId="2">#REF!</definedName>
    <definedName name="a_11" localSheetId="3">#REF!</definedName>
    <definedName name="a_11">#REF!</definedName>
    <definedName name="a_6" localSheetId="1">#REF!</definedName>
    <definedName name="a_6" localSheetId="5">#REF!</definedName>
    <definedName name="a_6" localSheetId="11">#REF!</definedName>
    <definedName name="a_6" localSheetId="2">#REF!</definedName>
    <definedName name="a_6" localSheetId="3">#REF!</definedName>
    <definedName name="a_6">#REF!</definedName>
    <definedName name="a_7" localSheetId="1">#REF!</definedName>
    <definedName name="a_7" localSheetId="5">#REF!</definedName>
    <definedName name="a_7" localSheetId="11">#REF!</definedName>
    <definedName name="a_7" localSheetId="2">#REF!</definedName>
    <definedName name="a_7" localSheetId="3">#REF!</definedName>
    <definedName name="a_7">#REF!</definedName>
    <definedName name="a_8" localSheetId="1">#REF!</definedName>
    <definedName name="a_8" localSheetId="5">#REF!</definedName>
    <definedName name="a_8" localSheetId="11">#REF!</definedName>
    <definedName name="a_8" localSheetId="2">#REF!</definedName>
    <definedName name="a_8" localSheetId="3">#REF!</definedName>
    <definedName name="a_8">#REF!</definedName>
    <definedName name="a_9" localSheetId="1">#REF!</definedName>
    <definedName name="a_9" localSheetId="5">#REF!</definedName>
    <definedName name="a_9" localSheetId="11">#REF!</definedName>
    <definedName name="a_9" localSheetId="2">#REF!</definedName>
    <definedName name="a_9" localSheetId="3">#REF!</definedName>
    <definedName name="a_9">#REF!</definedName>
    <definedName name="A_IMPRESIÓN_IM" localSheetId="1">#REF!</definedName>
    <definedName name="A_IMPRESIÓN_IM" localSheetId="5">#REF!</definedName>
    <definedName name="A_IMPRESIÓN_IM" localSheetId="7">#REF!</definedName>
    <definedName name="A_IMPRESIÓN_IM" localSheetId="11">#REF!</definedName>
    <definedName name="A_IMPRESIÓN_IM" localSheetId="2">#REF!</definedName>
    <definedName name="A_IMPRESIÓN_IM" localSheetId="3">#REF!</definedName>
    <definedName name="A_IMPRESIÓN_IM">#REF!</definedName>
    <definedName name="A_IMPRESIÓN_IM_10" localSheetId="1">#REF!</definedName>
    <definedName name="A_IMPRESIÓN_IM_10" localSheetId="5">#REF!</definedName>
    <definedName name="A_IMPRESIÓN_IM_10" localSheetId="11">#REF!</definedName>
    <definedName name="A_IMPRESIÓN_IM_10" localSheetId="2">#REF!</definedName>
    <definedName name="A_IMPRESIÓN_IM_10" localSheetId="3">#REF!</definedName>
    <definedName name="A_IMPRESIÓN_IM_10">#REF!</definedName>
    <definedName name="A_IMPRESIÓN_IM_11" localSheetId="1">#REF!</definedName>
    <definedName name="A_IMPRESIÓN_IM_11" localSheetId="5">#REF!</definedName>
    <definedName name="A_IMPRESIÓN_IM_11" localSheetId="11">#REF!</definedName>
    <definedName name="A_IMPRESIÓN_IM_11" localSheetId="2">#REF!</definedName>
    <definedName name="A_IMPRESIÓN_IM_11" localSheetId="3">#REF!</definedName>
    <definedName name="A_IMPRESIÓN_IM_11">#REF!</definedName>
    <definedName name="A_IMPRESIÓN_IM_5" localSheetId="1">#REF!</definedName>
    <definedName name="A_IMPRESIÓN_IM_5" localSheetId="5">#REF!</definedName>
    <definedName name="A_IMPRESIÓN_IM_5" localSheetId="11">#REF!</definedName>
    <definedName name="A_IMPRESIÓN_IM_5" localSheetId="2">#REF!</definedName>
    <definedName name="A_IMPRESIÓN_IM_5" localSheetId="3">#REF!</definedName>
    <definedName name="A_IMPRESIÓN_IM_5">#REF!</definedName>
    <definedName name="A_IMPRESIÓN_IM_6" localSheetId="1">#REF!</definedName>
    <definedName name="A_IMPRESIÓN_IM_6" localSheetId="5">#REF!</definedName>
    <definedName name="A_IMPRESIÓN_IM_6" localSheetId="11">#REF!</definedName>
    <definedName name="A_IMPRESIÓN_IM_6" localSheetId="2">#REF!</definedName>
    <definedName name="A_IMPRESIÓN_IM_6" localSheetId="3">#REF!</definedName>
    <definedName name="A_IMPRESIÓN_IM_6">#REF!</definedName>
    <definedName name="A_IMPRESIÓN_IM_7" localSheetId="1">#REF!</definedName>
    <definedName name="A_IMPRESIÓN_IM_7" localSheetId="5">#REF!</definedName>
    <definedName name="A_IMPRESIÓN_IM_7" localSheetId="11">#REF!</definedName>
    <definedName name="A_IMPRESIÓN_IM_7" localSheetId="2">#REF!</definedName>
    <definedName name="A_IMPRESIÓN_IM_7" localSheetId="3">#REF!</definedName>
    <definedName name="A_IMPRESIÓN_IM_7">#REF!</definedName>
    <definedName name="A_IMPRESIÓN_IM_8" localSheetId="1">#REF!</definedName>
    <definedName name="A_IMPRESIÓN_IM_8" localSheetId="5">#REF!</definedName>
    <definedName name="A_IMPRESIÓN_IM_8" localSheetId="11">#REF!</definedName>
    <definedName name="A_IMPRESIÓN_IM_8" localSheetId="2">#REF!</definedName>
    <definedName name="A_IMPRESIÓN_IM_8" localSheetId="3">#REF!</definedName>
    <definedName name="A_IMPRESIÓN_IM_8">#REF!</definedName>
    <definedName name="A_IMPRESIÓN_IM_9" localSheetId="1">#REF!</definedName>
    <definedName name="A_IMPRESIÓN_IM_9" localSheetId="5">#REF!</definedName>
    <definedName name="A_IMPRESIÓN_IM_9" localSheetId="11">#REF!</definedName>
    <definedName name="A_IMPRESIÓN_IM_9" localSheetId="2">#REF!</definedName>
    <definedName name="A_IMPRESIÓN_IM_9" localSheetId="3">#REF!</definedName>
    <definedName name="A_IMPRESIÓN_IM_9">#REF!</definedName>
    <definedName name="AA" localSheetId="1">[2]M.O.!#REF!</definedName>
    <definedName name="AA">[2]M.O.!#REF!</definedName>
    <definedName name="aa_3">"$#REF!.$B$109"</definedName>
    <definedName name="AC38G40">'[3]LISTADO INSUMOS DEL 2000'!$I$29</definedName>
    <definedName name="acero" localSheetId="1">#REF!</definedName>
    <definedName name="acero" localSheetId="5">#REF!</definedName>
    <definedName name="acero" localSheetId="11">#REF!</definedName>
    <definedName name="acero" localSheetId="2">#REF!</definedName>
    <definedName name="acero" localSheetId="3">#REF!</definedName>
    <definedName name="acero">#REF!</definedName>
    <definedName name="Acero_2">#N/A</definedName>
    <definedName name="Acero_3">#N/A</definedName>
    <definedName name="acero_6" localSheetId="1">#REF!</definedName>
    <definedName name="acero_6" localSheetId="5">#REF!</definedName>
    <definedName name="acero_6" localSheetId="11">#REF!</definedName>
    <definedName name="acero_6" localSheetId="2">#REF!</definedName>
    <definedName name="acero_6" localSheetId="3">#REF!</definedName>
    <definedName name="acero_6">#REF!</definedName>
    <definedName name="acero_8" localSheetId="1">#REF!</definedName>
    <definedName name="acero_8" localSheetId="5">#REF!</definedName>
    <definedName name="acero_8" localSheetId="11">#REF!</definedName>
    <definedName name="acero_8" localSheetId="2">#REF!</definedName>
    <definedName name="acero_8" localSheetId="3">#REF!</definedName>
    <definedName name="acero_8">#REF!</definedName>
    <definedName name="Acero_QQ" localSheetId="1">#REF!</definedName>
    <definedName name="Acero_QQ">#REF!</definedName>
    <definedName name="Acero_QQ_10" localSheetId="1">#REF!</definedName>
    <definedName name="Acero_QQ_10" localSheetId="5">#REF!</definedName>
    <definedName name="Acero_QQ_10" localSheetId="11">#REF!</definedName>
    <definedName name="Acero_QQ_10" localSheetId="2">#REF!</definedName>
    <definedName name="Acero_QQ_10" localSheetId="3">#REF!</definedName>
    <definedName name="Acero_QQ_10">#REF!</definedName>
    <definedName name="Acero_QQ_11" localSheetId="1">#REF!</definedName>
    <definedName name="Acero_QQ_11" localSheetId="5">#REF!</definedName>
    <definedName name="Acero_QQ_11" localSheetId="11">#REF!</definedName>
    <definedName name="Acero_QQ_11" localSheetId="2">#REF!</definedName>
    <definedName name="Acero_QQ_11" localSheetId="3">#REF!</definedName>
    <definedName name="Acero_QQ_11">#REF!</definedName>
    <definedName name="Acero_QQ_5" localSheetId="1">#REF!</definedName>
    <definedName name="Acero_QQ_5" localSheetId="5">#REF!</definedName>
    <definedName name="Acero_QQ_5" localSheetId="11">#REF!</definedName>
    <definedName name="Acero_QQ_5" localSheetId="2">#REF!</definedName>
    <definedName name="Acero_QQ_5" localSheetId="3">#REF!</definedName>
    <definedName name="Acero_QQ_5">#REF!</definedName>
    <definedName name="Acero_QQ_6" localSheetId="1">#REF!</definedName>
    <definedName name="Acero_QQ_6" localSheetId="5">#REF!</definedName>
    <definedName name="Acero_QQ_6" localSheetId="11">#REF!</definedName>
    <definedName name="Acero_QQ_6" localSheetId="2">#REF!</definedName>
    <definedName name="Acero_QQ_6" localSheetId="3">#REF!</definedName>
    <definedName name="Acero_QQ_6">#REF!</definedName>
    <definedName name="Acero_QQ_7" localSheetId="1">#REF!</definedName>
    <definedName name="Acero_QQ_7" localSheetId="5">#REF!</definedName>
    <definedName name="Acero_QQ_7" localSheetId="11">#REF!</definedName>
    <definedName name="Acero_QQ_7" localSheetId="2">#REF!</definedName>
    <definedName name="Acero_QQ_7" localSheetId="3">#REF!</definedName>
    <definedName name="Acero_QQ_7">#REF!</definedName>
    <definedName name="Acero_QQ_8" localSheetId="1">#REF!</definedName>
    <definedName name="Acero_QQ_8" localSheetId="5">#REF!</definedName>
    <definedName name="Acero_QQ_8" localSheetId="11">#REF!</definedName>
    <definedName name="Acero_QQ_8" localSheetId="2">#REF!</definedName>
    <definedName name="Acero_QQ_8" localSheetId="3">#REF!</definedName>
    <definedName name="Acero_QQ_8">#REF!</definedName>
    <definedName name="Acero_QQ_9" localSheetId="1">#REF!</definedName>
    <definedName name="Acero_QQ_9" localSheetId="5">#REF!</definedName>
    <definedName name="Acero_QQ_9" localSheetId="11">#REF!</definedName>
    <definedName name="Acero_QQ_9" localSheetId="2">#REF!</definedName>
    <definedName name="Acero_QQ_9" localSheetId="3">#REF!</definedName>
    <definedName name="Acero_QQ_9">#REF!</definedName>
    <definedName name="acero60" localSheetId="1">#REF!</definedName>
    <definedName name="acero60" localSheetId="5">#REF!</definedName>
    <definedName name="acero60" localSheetId="11">#REF!</definedName>
    <definedName name="acero60" localSheetId="2">#REF!</definedName>
    <definedName name="acero60" localSheetId="3">#REF!</definedName>
    <definedName name="acero60">#REF!</definedName>
    <definedName name="acero60_8" localSheetId="1">#REF!</definedName>
    <definedName name="acero60_8" localSheetId="5">#REF!</definedName>
    <definedName name="acero60_8" localSheetId="11">#REF!</definedName>
    <definedName name="acero60_8" localSheetId="2">#REF!</definedName>
    <definedName name="acero60_8" localSheetId="3">#REF!</definedName>
    <definedName name="acero60_8">#REF!</definedName>
    <definedName name="ACUEDUCTO" localSheetId="1">[4]INS!#REF!</definedName>
    <definedName name="ACUEDUCTO">[4]INS!#REF!</definedName>
    <definedName name="ACUEDUCTO_8" localSheetId="1">#REF!</definedName>
    <definedName name="ACUEDUCTO_8" localSheetId="5">#REF!</definedName>
    <definedName name="ACUEDUCTO_8" localSheetId="11">#REF!</definedName>
    <definedName name="ACUEDUCTO_8" localSheetId="2">#REF!</definedName>
    <definedName name="ACUEDUCTO_8" localSheetId="3">#REF!</definedName>
    <definedName name="ACUEDUCTO_8">#REF!</definedName>
    <definedName name="ADAPTADOR_HEM_PVC_1" localSheetId="1">#REF!</definedName>
    <definedName name="ADAPTADOR_HEM_PVC_1" localSheetId="5">#REF!</definedName>
    <definedName name="ADAPTADOR_HEM_PVC_1" localSheetId="11">#REF!</definedName>
    <definedName name="ADAPTADOR_HEM_PVC_1" localSheetId="2">#REF!</definedName>
    <definedName name="ADAPTADOR_HEM_PVC_1" localSheetId="3">#REF!</definedName>
    <definedName name="ADAPTADOR_HEM_PVC_1">#REF!</definedName>
    <definedName name="ADAPTADOR_HEM_PVC_1_10" localSheetId="1">#REF!</definedName>
    <definedName name="ADAPTADOR_HEM_PVC_1_10" localSheetId="5">#REF!</definedName>
    <definedName name="ADAPTADOR_HEM_PVC_1_10" localSheetId="11">#REF!</definedName>
    <definedName name="ADAPTADOR_HEM_PVC_1_10" localSheetId="2">#REF!</definedName>
    <definedName name="ADAPTADOR_HEM_PVC_1_10" localSheetId="3">#REF!</definedName>
    <definedName name="ADAPTADOR_HEM_PVC_1_10">#REF!</definedName>
    <definedName name="ADAPTADOR_HEM_PVC_1_11" localSheetId="1">#REF!</definedName>
    <definedName name="ADAPTADOR_HEM_PVC_1_11" localSheetId="5">#REF!</definedName>
    <definedName name="ADAPTADOR_HEM_PVC_1_11" localSheetId="11">#REF!</definedName>
    <definedName name="ADAPTADOR_HEM_PVC_1_11" localSheetId="2">#REF!</definedName>
    <definedName name="ADAPTADOR_HEM_PVC_1_11" localSheetId="3">#REF!</definedName>
    <definedName name="ADAPTADOR_HEM_PVC_1_11">#REF!</definedName>
    <definedName name="ADAPTADOR_HEM_PVC_1_6" localSheetId="1">#REF!</definedName>
    <definedName name="ADAPTADOR_HEM_PVC_1_6" localSheetId="5">#REF!</definedName>
    <definedName name="ADAPTADOR_HEM_PVC_1_6" localSheetId="11">#REF!</definedName>
    <definedName name="ADAPTADOR_HEM_PVC_1_6" localSheetId="2">#REF!</definedName>
    <definedName name="ADAPTADOR_HEM_PVC_1_6" localSheetId="3">#REF!</definedName>
    <definedName name="ADAPTADOR_HEM_PVC_1_6">#REF!</definedName>
    <definedName name="ADAPTADOR_HEM_PVC_1_7" localSheetId="1">#REF!</definedName>
    <definedName name="ADAPTADOR_HEM_PVC_1_7" localSheetId="5">#REF!</definedName>
    <definedName name="ADAPTADOR_HEM_PVC_1_7" localSheetId="11">#REF!</definedName>
    <definedName name="ADAPTADOR_HEM_PVC_1_7" localSheetId="2">#REF!</definedName>
    <definedName name="ADAPTADOR_HEM_PVC_1_7" localSheetId="3">#REF!</definedName>
    <definedName name="ADAPTADOR_HEM_PVC_1_7">#REF!</definedName>
    <definedName name="ADAPTADOR_HEM_PVC_1_8" localSheetId="1">#REF!</definedName>
    <definedName name="ADAPTADOR_HEM_PVC_1_8" localSheetId="5">#REF!</definedName>
    <definedName name="ADAPTADOR_HEM_PVC_1_8" localSheetId="11">#REF!</definedName>
    <definedName name="ADAPTADOR_HEM_PVC_1_8" localSheetId="2">#REF!</definedName>
    <definedName name="ADAPTADOR_HEM_PVC_1_8" localSheetId="3">#REF!</definedName>
    <definedName name="ADAPTADOR_HEM_PVC_1_8">#REF!</definedName>
    <definedName name="ADAPTADOR_HEM_PVC_1_9" localSheetId="1">#REF!</definedName>
    <definedName name="ADAPTADOR_HEM_PVC_1_9" localSheetId="5">#REF!</definedName>
    <definedName name="ADAPTADOR_HEM_PVC_1_9" localSheetId="11">#REF!</definedName>
    <definedName name="ADAPTADOR_HEM_PVC_1_9" localSheetId="2">#REF!</definedName>
    <definedName name="ADAPTADOR_HEM_PVC_1_9" localSheetId="3">#REF!</definedName>
    <definedName name="ADAPTADOR_HEM_PVC_1_9">#REF!</definedName>
    <definedName name="ADAPTADOR_HEM_PVC_12" localSheetId="1">#REF!</definedName>
    <definedName name="ADAPTADOR_HEM_PVC_12" localSheetId="5">#REF!</definedName>
    <definedName name="ADAPTADOR_HEM_PVC_12" localSheetId="11">#REF!</definedName>
    <definedName name="ADAPTADOR_HEM_PVC_12" localSheetId="2">#REF!</definedName>
    <definedName name="ADAPTADOR_HEM_PVC_12" localSheetId="3">#REF!</definedName>
    <definedName name="ADAPTADOR_HEM_PVC_12">#REF!</definedName>
    <definedName name="ADAPTADOR_HEM_PVC_12_10" localSheetId="1">#REF!</definedName>
    <definedName name="ADAPTADOR_HEM_PVC_12_10" localSheetId="5">#REF!</definedName>
    <definedName name="ADAPTADOR_HEM_PVC_12_10" localSheetId="11">#REF!</definedName>
    <definedName name="ADAPTADOR_HEM_PVC_12_10" localSheetId="2">#REF!</definedName>
    <definedName name="ADAPTADOR_HEM_PVC_12_10" localSheetId="3">#REF!</definedName>
    <definedName name="ADAPTADOR_HEM_PVC_12_10">#REF!</definedName>
    <definedName name="ADAPTADOR_HEM_PVC_12_11" localSheetId="1">#REF!</definedName>
    <definedName name="ADAPTADOR_HEM_PVC_12_11" localSheetId="5">#REF!</definedName>
    <definedName name="ADAPTADOR_HEM_PVC_12_11" localSheetId="11">#REF!</definedName>
    <definedName name="ADAPTADOR_HEM_PVC_12_11" localSheetId="2">#REF!</definedName>
    <definedName name="ADAPTADOR_HEM_PVC_12_11" localSheetId="3">#REF!</definedName>
    <definedName name="ADAPTADOR_HEM_PVC_12_11">#REF!</definedName>
    <definedName name="ADAPTADOR_HEM_PVC_12_6" localSheetId="1">#REF!</definedName>
    <definedName name="ADAPTADOR_HEM_PVC_12_6" localSheetId="5">#REF!</definedName>
    <definedName name="ADAPTADOR_HEM_PVC_12_6" localSheetId="11">#REF!</definedName>
    <definedName name="ADAPTADOR_HEM_PVC_12_6" localSheetId="2">#REF!</definedName>
    <definedName name="ADAPTADOR_HEM_PVC_12_6" localSheetId="3">#REF!</definedName>
    <definedName name="ADAPTADOR_HEM_PVC_12_6">#REF!</definedName>
    <definedName name="ADAPTADOR_HEM_PVC_12_7" localSheetId="1">#REF!</definedName>
    <definedName name="ADAPTADOR_HEM_PVC_12_7" localSheetId="5">#REF!</definedName>
    <definedName name="ADAPTADOR_HEM_PVC_12_7" localSheetId="11">#REF!</definedName>
    <definedName name="ADAPTADOR_HEM_PVC_12_7" localSheetId="2">#REF!</definedName>
    <definedName name="ADAPTADOR_HEM_PVC_12_7" localSheetId="3">#REF!</definedName>
    <definedName name="ADAPTADOR_HEM_PVC_12_7">#REF!</definedName>
    <definedName name="ADAPTADOR_HEM_PVC_12_8" localSheetId="1">#REF!</definedName>
    <definedName name="ADAPTADOR_HEM_PVC_12_8" localSheetId="5">#REF!</definedName>
    <definedName name="ADAPTADOR_HEM_PVC_12_8" localSheetId="11">#REF!</definedName>
    <definedName name="ADAPTADOR_HEM_PVC_12_8" localSheetId="2">#REF!</definedName>
    <definedName name="ADAPTADOR_HEM_PVC_12_8" localSheetId="3">#REF!</definedName>
    <definedName name="ADAPTADOR_HEM_PVC_12_8">#REF!</definedName>
    <definedName name="ADAPTADOR_HEM_PVC_12_9" localSheetId="1">#REF!</definedName>
    <definedName name="ADAPTADOR_HEM_PVC_12_9" localSheetId="5">#REF!</definedName>
    <definedName name="ADAPTADOR_HEM_PVC_12_9" localSheetId="11">#REF!</definedName>
    <definedName name="ADAPTADOR_HEM_PVC_12_9" localSheetId="2">#REF!</definedName>
    <definedName name="ADAPTADOR_HEM_PVC_12_9" localSheetId="3">#REF!</definedName>
    <definedName name="ADAPTADOR_HEM_PVC_12_9">#REF!</definedName>
    <definedName name="ADAPTADOR_HEM_PVC_34" localSheetId="1">#REF!</definedName>
    <definedName name="ADAPTADOR_HEM_PVC_34" localSheetId="5">#REF!</definedName>
    <definedName name="ADAPTADOR_HEM_PVC_34" localSheetId="11">#REF!</definedName>
    <definedName name="ADAPTADOR_HEM_PVC_34" localSheetId="2">#REF!</definedName>
    <definedName name="ADAPTADOR_HEM_PVC_34" localSheetId="3">#REF!</definedName>
    <definedName name="ADAPTADOR_HEM_PVC_34">#REF!</definedName>
    <definedName name="ADAPTADOR_HEM_PVC_34_10" localSheetId="1">#REF!</definedName>
    <definedName name="ADAPTADOR_HEM_PVC_34_10" localSheetId="5">#REF!</definedName>
    <definedName name="ADAPTADOR_HEM_PVC_34_10" localSheetId="11">#REF!</definedName>
    <definedName name="ADAPTADOR_HEM_PVC_34_10" localSheetId="2">#REF!</definedName>
    <definedName name="ADAPTADOR_HEM_PVC_34_10" localSheetId="3">#REF!</definedName>
    <definedName name="ADAPTADOR_HEM_PVC_34_10">#REF!</definedName>
    <definedName name="ADAPTADOR_HEM_PVC_34_11" localSheetId="1">#REF!</definedName>
    <definedName name="ADAPTADOR_HEM_PVC_34_11" localSheetId="5">#REF!</definedName>
    <definedName name="ADAPTADOR_HEM_PVC_34_11" localSheetId="11">#REF!</definedName>
    <definedName name="ADAPTADOR_HEM_PVC_34_11" localSheetId="2">#REF!</definedName>
    <definedName name="ADAPTADOR_HEM_PVC_34_11" localSheetId="3">#REF!</definedName>
    <definedName name="ADAPTADOR_HEM_PVC_34_11">#REF!</definedName>
    <definedName name="ADAPTADOR_HEM_PVC_34_6" localSheetId="1">#REF!</definedName>
    <definedName name="ADAPTADOR_HEM_PVC_34_6" localSheetId="5">#REF!</definedName>
    <definedName name="ADAPTADOR_HEM_PVC_34_6" localSheetId="11">#REF!</definedName>
    <definedName name="ADAPTADOR_HEM_PVC_34_6" localSheetId="2">#REF!</definedName>
    <definedName name="ADAPTADOR_HEM_PVC_34_6" localSheetId="3">#REF!</definedName>
    <definedName name="ADAPTADOR_HEM_PVC_34_6">#REF!</definedName>
    <definedName name="ADAPTADOR_HEM_PVC_34_7" localSheetId="1">#REF!</definedName>
    <definedName name="ADAPTADOR_HEM_PVC_34_7" localSheetId="5">#REF!</definedName>
    <definedName name="ADAPTADOR_HEM_PVC_34_7" localSheetId="11">#REF!</definedName>
    <definedName name="ADAPTADOR_HEM_PVC_34_7" localSheetId="2">#REF!</definedName>
    <definedName name="ADAPTADOR_HEM_PVC_34_7" localSheetId="3">#REF!</definedName>
    <definedName name="ADAPTADOR_HEM_PVC_34_7">#REF!</definedName>
    <definedName name="ADAPTADOR_HEM_PVC_34_8" localSheetId="1">#REF!</definedName>
    <definedName name="ADAPTADOR_HEM_PVC_34_8" localSheetId="5">#REF!</definedName>
    <definedName name="ADAPTADOR_HEM_PVC_34_8" localSheetId="11">#REF!</definedName>
    <definedName name="ADAPTADOR_HEM_PVC_34_8" localSheetId="2">#REF!</definedName>
    <definedName name="ADAPTADOR_HEM_PVC_34_8" localSheetId="3">#REF!</definedName>
    <definedName name="ADAPTADOR_HEM_PVC_34_8">#REF!</definedName>
    <definedName name="ADAPTADOR_HEM_PVC_34_9" localSheetId="1">#REF!</definedName>
    <definedName name="ADAPTADOR_HEM_PVC_34_9" localSheetId="5">#REF!</definedName>
    <definedName name="ADAPTADOR_HEM_PVC_34_9" localSheetId="11">#REF!</definedName>
    <definedName name="ADAPTADOR_HEM_PVC_34_9" localSheetId="2">#REF!</definedName>
    <definedName name="ADAPTADOR_HEM_PVC_34_9" localSheetId="3">#REF!</definedName>
    <definedName name="ADAPTADOR_HEM_PVC_34_9">#REF!</definedName>
    <definedName name="ADAPTADOR_MAC_PVC_1" localSheetId="1">#REF!</definedName>
    <definedName name="ADAPTADOR_MAC_PVC_1" localSheetId="5">#REF!</definedName>
    <definedName name="ADAPTADOR_MAC_PVC_1" localSheetId="11">#REF!</definedName>
    <definedName name="ADAPTADOR_MAC_PVC_1" localSheetId="2">#REF!</definedName>
    <definedName name="ADAPTADOR_MAC_PVC_1" localSheetId="3">#REF!</definedName>
    <definedName name="ADAPTADOR_MAC_PVC_1">#REF!</definedName>
    <definedName name="ADAPTADOR_MAC_PVC_1_10" localSheetId="1">#REF!</definedName>
    <definedName name="ADAPTADOR_MAC_PVC_1_10" localSheetId="5">#REF!</definedName>
    <definedName name="ADAPTADOR_MAC_PVC_1_10" localSheetId="11">#REF!</definedName>
    <definedName name="ADAPTADOR_MAC_PVC_1_10" localSheetId="2">#REF!</definedName>
    <definedName name="ADAPTADOR_MAC_PVC_1_10" localSheetId="3">#REF!</definedName>
    <definedName name="ADAPTADOR_MAC_PVC_1_10">#REF!</definedName>
    <definedName name="ADAPTADOR_MAC_PVC_1_11" localSheetId="1">#REF!</definedName>
    <definedName name="ADAPTADOR_MAC_PVC_1_11" localSheetId="5">#REF!</definedName>
    <definedName name="ADAPTADOR_MAC_PVC_1_11" localSheetId="11">#REF!</definedName>
    <definedName name="ADAPTADOR_MAC_PVC_1_11" localSheetId="2">#REF!</definedName>
    <definedName name="ADAPTADOR_MAC_PVC_1_11" localSheetId="3">#REF!</definedName>
    <definedName name="ADAPTADOR_MAC_PVC_1_11">#REF!</definedName>
    <definedName name="ADAPTADOR_MAC_PVC_1_6" localSheetId="1">#REF!</definedName>
    <definedName name="ADAPTADOR_MAC_PVC_1_6" localSheetId="5">#REF!</definedName>
    <definedName name="ADAPTADOR_MAC_PVC_1_6" localSheetId="11">#REF!</definedName>
    <definedName name="ADAPTADOR_MAC_PVC_1_6" localSheetId="2">#REF!</definedName>
    <definedName name="ADAPTADOR_MAC_PVC_1_6" localSheetId="3">#REF!</definedName>
    <definedName name="ADAPTADOR_MAC_PVC_1_6">#REF!</definedName>
    <definedName name="ADAPTADOR_MAC_PVC_1_7" localSheetId="1">#REF!</definedName>
    <definedName name="ADAPTADOR_MAC_PVC_1_7" localSheetId="5">#REF!</definedName>
    <definedName name="ADAPTADOR_MAC_PVC_1_7" localSheetId="11">#REF!</definedName>
    <definedName name="ADAPTADOR_MAC_PVC_1_7" localSheetId="2">#REF!</definedName>
    <definedName name="ADAPTADOR_MAC_PVC_1_7" localSheetId="3">#REF!</definedName>
    <definedName name="ADAPTADOR_MAC_PVC_1_7">#REF!</definedName>
    <definedName name="ADAPTADOR_MAC_PVC_1_8" localSheetId="1">#REF!</definedName>
    <definedName name="ADAPTADOR_MAC_PVC_1_8" localSheetId="5">#REF!</definedName>
    <definedName name="ADAPTADOR_MAC_PVC_1_8" localSheetId="11">#REF!</definedName>
    <definedName name="ADAPTADOR_MAC_PVC_1_8" localSheetId="2">#REF!</definedName>
    <definedName name="ADAPTADOR_MAC_PVC_1_8" localSheetId="3">#REF!</definedName>
    <definedName name="ADAPTADOR_MAC_PVC_1_8">#REF!</definedName>
    <definedName name="ADAPTADOR_MAC_PVC_1_9" localSheetId="1">#REF!</definedName>
    <definedName name="ADAPTADOR_MAC_PVC_1_9" localSheetId="5">#REF!</definedName>
    <definedName name="ADAPTADOR_MAC_PVC_1_9" localSheetId="11">#REF!</definedName>
    <definedName name="ADAPTADOR_MAC_PVC_1_9" localSheetId="2">#REF!</definedName>
    <definedName name="ADAPTADOR_MAC_PVC_1_9" localSheetId="3">#REF!</definedName>
    <definedName name="ADAPTADOR_MAC_PVC_1_9">#REF!</definedName>
    <definedName name="ADAPTADOR_MAC_PVC_12" localSheetId="1">#REF!</definedName>
    <definedName name="ADAPTADOR_MAC_PVC_12" localSheetId="5">#REF!</definedName>
    <definedName name="ADAPTADOR_MAC_PVC_12" localSheetId="11">#REF!</definedName>
    <definedName name="ADAPTADOR_MAC_PVC_12" localSheetId="2">#REF!</definedName>
    <definedName name="ADAPTADOR_MAC_PVC_12" localSheetId="3">#REF!</definedName>
    <definedName name="ADAPTADOR_MAC_PVC_12">#REF!</definedName>
    <definedName name="ADAPTADOR_MAC_PVC_12_10" localSheetId="1">#REF!</definedName>
    <definedName name="ADAPTADOR_MAC_PVC_12_10" localSheetId="5">#REF!</definedName>
    <definedName name="ADAPTADOR_MAC_PVC_12_10" localSheetId="11">#REF!</definedName>
    <definedName name="ADAPTADOR_MAC_PVC_12_10" localSheetId="2">#REF!</definedName>
    <definedName name="ADAPTADOR_MAC_PVC_12_10" localSheetId="3">#REF!</definedName>
    <definedName name="ADAPTADOR_MAC_PVC_12_10">#REF!</definedName>
    <definedName name="ADAPTADOR_MAC_PVC_12_11" localSheetId="1">#REF!</definedName>
    <definedName name="ADAPTADOR_MAC_PVC_12_11" localSheetId="5">#REF!</definedName>
    <definedName name="ADAPTADOR_MAC_PVC_12_11" localSheetId="11">#REF!</definedName>
    <definedName name="ADAPTADOR_MAC_PVC_12_11" localSheetId="2">#REF!</definedName>
    <definedName name="ADAPTADOR_MAC_PVC_12_11" localSheetId="3">#REF!</definedName>
    <definedName name="ADAPTADOR_MAC_PVC_12_11">#REF!</definedName>
    <definedName name="ADAPTADOR_MAC_PVC_12_6" localSheetId="1">#REF!</definedName>
    <definedName name="ADAPTADOR_MAC_PVC_12_6" localSheetId="5">#REF!</definedName>
    <definedName name="ADAPTADOR_MAC_PVC_12_6" localSheetId="11">#REF!</definedName>
    <definedName name="ADAPTADOR_MAC_PVC_12_6" localSheetId="2">#REF!</definedName>
    <definedName name="ADAPTADOR_MAC_PVC_12_6" localSheetId="3">#REF!</definedName>
    <definedName name="ADAPTADOR_MAC_PVC_12_6">#REF!</definedName>
    <definedName name="ADAPTADOR_MAC_PVC_12_7" localSheetId="1">#REF!</definedName>
    <definedName name="ADAPTADOR_MAC_PVC_12_7" localSheetId="5">#REF!</definedName>
    <definedName name="ADAPTADOR_MAC_PVC_12_7" localSheetId="11">#REF!</definedName>
    <definedName name="ADAPTADOR_MAC_PVC_12_7" localSheetId="2">#REF!</definedName>
    <definedName name="ADAPTADOR_MAC_PVC_12_7" localSheetId="3">#REF!</definedName>
    <definedName name="ADAPTADOR_MAC_PVC_12_7">#REF!</definedName>
    <definedName name="ADAPTADOR_MAC_PVC_12_8" localSheetId="1">#REF!</definedName>
    <definedName name="ADAPTADOR_MAC_PVC_12_8" localSheetId="5">#REF!</definedName>
    <definedName name="ADAPTADOR_MAC_PVC_12_8" localSheetId="11">#REF!</definedName>
    <definedName name="ADAPTADOR_MAC_PVC_12_8" localSheetId="2">#REF!</definedName>
    <definedName name="ADAPTADOR_MAC_PVC_12_8" localSheetId="3">#REF!</definedName>
    <definedName name="ADAPTADOR_MAC_PVC_12_8">#REF!</definedName>
    <definedName name="ADAPTADOR_MAC_PVC_12_9" localSheetId="1">#REF!</definedName>
    <definedName name="ADAPTADOR_MAC_PVC_12_9" localSheetId="5">#REF!</definedName>
    <definedName name="ADAPTADOR_MAC_PVC_12_9" localSheetId="11">#REF!</definedName>
    <definedName name="ADAPTADOR_MAC_PVC_12_9" localSheetId="2">#REF!</definedName>
    <definedName name="ADAPTADOR_MAC_PVC_12_9" localSheetId="3">#REF!</definedName>
    <definedName name="ADAPTADOR_MAC_PVC_12_9">#REF!</definedName>
    <definedName name="ADAPTADOR_MAC_PVC_34" localSheetId="1">#REF!</definedName>
    <definedName name="ADAPTADOR_MAC_PVC_34" localSheetId="5">#REF!</definedName>
    <definedName name="ADAPTADOR_MAC_PVC_34" localSheetId="11">#REF!</definedName>
    <definedName name="ADAPTADOR_MAC_PVC_34" localSheetId="2">#REF!</definedName>
    <definedName name="ADAPTADOR_MAC_PVC_34" localSheetId="3">#REF!</definedName>
    <definedName name="ADAPTADOR_MAC_PVC_34">#REF!</definedName>
    <definedName name="ADAPTADOR_MAC_PVC_34_10" localSheetId="1">#REF!</definedName>
    <definedName name="ADAPTADOR_MAC_PVC_34_10" localSheetId="5">#REF!</definedName>
    <definedName name="ADAPTADOR_MAC_PVC_34_10" localSheetId="11">#REF!</definedName>
    <definedName name="ADAPTADOR_MAC_PVC_34_10" localSheetId="2">#REF!</definedName>
    <definedName name="ADAPTADOR_MAC_PVC_34_10" localSheetId="3">#REF!</definedName>
    <definedName name="ADAPTADOR_MAC_PVC_34_10">#REF!</definedName>
    <definedName name="ADAPTADOR_MAC_PVC_34_11" localSheetId="1">#REF!</definedName>
    <definedName name="ADAPTADOR_MAC_PVC_34_11" localSheetId="5">#REF!</definedName>
    <definedName name="ADAPTADOR_MAC_PVC_34_11" localSheetId="11">#REF!</definedName>
    <definedName name="ADAPTADOR_MAC_PVC_34_11" localSheetId="2">#REF!</definedName>
    <definedName name="ADAPTADOR_MAC_PVC_34_11" localSheetId="3">#REF!</definedName>
    <definedName name="ADAPTADOR_MAC_PVC_34_11">#REF!</definedName>
    <definedName name="ADAPTADOR_MAC_PVC_34_6" localSheetId="1">#REF!</definedName>
    <definedName name="ADAPTADOR_MAC_PVC_34_6" localSheetId="5">#REF!</definedName>
    <definedName name="ADAPTADOR_MAC_PVC_34_6" localSheetId="11">#REF!</definedName>
    <definedName name="ADAPTADOR_MAC_PVC_34_6" localSheetId="2">#REF!</definedName>
    <definedName name="ADAPTADOR_MAC_PVC_34_6" localSheetId="3">#REF!</definedName>
    <definedName name="ADAPTADOR_MAC_PVC_34_6">#REF!</definedName>
    <definedName name="ADAPTADOR_MAC_PVC_34_7" localSheetId="1">#REF!</definedName>
    <definedName name="ADAPTADOR_MAC_PVC_34_7" localSheetId="5">#REF!</definedName>
    <definedName name="ADAPTADOR_MAC_PVC_34_7" localSheetId="11">#REF!</definedName>
    <definedName name="ADAPTADOR_MAC_PVC_34_7" localSheetId="2">#REF!</definedName>
    <definedName name="ADAPTADOR_MAC_PVC_34_7" localSheetId="3">#REF!</definedName>
    <definedName name="ADAPTADOR_MAC_PVC_34_7">#REF!</definedName>
    <definedName name="ADAPTADOR_MAC_PVC_34_8" localSheetId="1">#REF!</definedName>
    <definedName name="ADAPTADOR_MAC_PVC_34_8" localSheetId="5">#REF!</definedName>
    <definedName name="ADAPTADOR_MAC_PVC_34_8" localSheetId="11">#REF!</definedName>
    <definedName name="ADAPTADOR_MAC_PVC_34_8" localSheetId="2">#REF!</definedName>
    <definedName name="ADAPTADOR_MAC_PVC_34_8" localSheetId="3">#REF!</definedName>
    <definedName name="ADAPTADOR_MAC_PVC_34_8">#REF!</definedName>
    <definedName name="ADAPTADOR_MAC_PVC_34_9" localSheetId="1">#REF!</definedName>
    <definedName name="ADAPTADOR_MAC_PVC_34_9" localSheetId="5">#REF!</definedName>
    <definedName name="ADAPTADOR_MAC_PVC_34_9" localSheetId="11">#REF!</definedName>
    <definedName name="ADAPTADOR_MAC_PVC_34_9" localSheetId="2">#REF!</definedName>
    <definedName name="ADAPTADOR_MAC_PVC_34_9" localSheetId="3">#REF!</definedName>
    <definedName name="ADAPTADOR_MAC_PVC_34_9">#REF!</definedName>
    <definedName name="ADICIONAL">#N/A</definedName>
    <definedName name="ADICIONAL_6">NA()</definedName>
    <definedName name="ADITIVO_IMPERMEABILIZANTE" localSheetId="1">#REF!</definedName>
    <definedName name="ADITIVO_IMPERMEABILIZANTE" localSheetId="5">#REF!</definedName>
    <definedName name="ADITIVO_IMPERMEABILIZANTE" localSheetId="11">#REF!</definedName>
    <definedName name="ADITIVO_IMPERMEABILIZANTE" localSheetId="2">#REF!</definedName>
    <definedName name="ADITIVO_IMPERMEABILIZANTE" localSheetId="3">#REF!</definedName>
    <definedName name="ADITIVO_IMPERMEABILIZANTE">#REF!</definedName>
    <definedName name="ADITIVO_IMPERMEABILIZANTE_10" localSheetId="1">#REF!</definedName>
    <definedName name="ADITIVO_IMPERMEABILIZANTE_10" localSheetId="5">#REF!</definedName>
    <definedName name="ADITIVO_IMPERMEABILIZANTE_10" localSheetId="11">#REF!</definedName>
    <definedName name="ADITIVO_IMPERMEABILIZANTE_10" localSheetId="2">#REF!</definedName>
    <definedName name="ADITIVO_IMPERMEABILIZANTE_10" localSheetId="3">#REF!</definedName>
    <definedName name="ADITIVO_IMPERMEABILIZANTE_10">#REF!</definedName>
    <definedName name="ADITIVO_IMPERMEABILIZANTE_11" localSheetId="1">#REF!</definedName>
    <definedName name="ADITIVO_IMPERMEABILIZANTE_11" localSheetId="5">#REF!</definedName>
    <definedName name="ADITIVO_IMPERMEABILIZANTE_11" localSheetId="11">#REF!</definedName>
    <definedName name="ADITIVO_IMPERMEABILIZANTE_11" localSheetId="2">#REF!</definedName>
    <definedName name="ADITIVO_IMPERMEABILIZANTE_11" localSheetId="3">#REF!</definedName>
    <definedName name="ADITIVO_IMPERMEABILIZANTE_11">#REF!</definedName>
    <definedName name="ADITIVO_IMPERMEABILIZANTE_6" localSheetId="1">#REF!</definedName>
    <definedName name="ADITIVO_IMPERMEABILIZANTE_6" localSheetId="5">#REF!</definedName>
    <definedName name="ADITIVO_IMPERMEABILIZANTE_6" localSheetId="11">#REF!</definedName>
    <definedName name="ADITIVO_IMPERMEABILIZANTE_6" localSheetId="2">#REF!</definedName>
    <definedName name="ADITIVO_IMPERMEABILIZANTE_6" localSheetId="3">#REF!</definedName>
    <definedName name="ADITIVO_IMPERMEABILIZANTE_6">#REF!</definedName>
    <definedName name="ADITIVO_IMPERMEABILIZANTE_7" localSheetId="1">#REF!</definedName>
    <definedName name="ADITIVO_IMPERMEABILIZANTE_7" localSheetId="5">#REF!</definedName>
    <definedName name="ADITIVO_IMPERMEABILIZANTE_7" localSheetId="11">#REF!</definedName>
    <definedName name="ADITIVO_IMPERMEABILIZANTE_7" localSheetId="2">#REF!</definedName>
    <definedName name="ADITIVO_IMPERMEABILIZANTE_7" localSheetId="3">#REF!</definedName>
    <definedName name="ADITIVO_IMPERMEABILIZANTE_7">#REF!</definedName>
    <definedName name="ADITIVO_IMPERMEABILIZANTE_8" localSheetId="1">#REF!</definedName>
    <definedName name="ADITIVO_IMPERMEABILIZANTE_8" localSheetId="5">#REF!</definedName>
    <definedName name="ADITIVO_IMPERMEABILIZANTE_8" localSheetId="11">#REF!</definedName>
    <definedName name="ADITIVO_IMPERMEABILIZANTE_8" localSheetId="2">#REF!</definedName>
    <definedName name="ADITIVO_IMPERMEABILIZANTE_8" localSheetId="3">#REF!</definedName>
    <definedName name="ADITIVO_IMPERMEABILIZANTE_8">#REF!</definedName>
    <definedName name="ADITIVO_IMPERMEABILIZANTE_9" localSheetId="1">#REF!</definedName>
    <definedName name="ADITIVO_IMPERMEABILIZANTE_9" localSheetId="5">#REF!</definedName>
    <definedName name="ADITIVO_IMPERMEABILIZANTE_9" localSheetId="11">#REF!</definedName>
    <definedName name="ADITIVO_IMPERMEABILIZANTE_9" localSheetId="2">#REF!</definedName>
    <definedName name="ADITIVO_IMPERMEABILIZANTE_9" localSheetId="3">#REF!</definedName>
    <definedName name="ADITIVO_IMPERMEABILIZANTE_9">#REF!</definedName>
    <definedName name="Agregado_3">#N/A</definedName>
    <definedName name="Agua" localSheetId="1">#REF!</definedName>
    <definedName name="Agua" localSheetId="5">#REF!</definedName>
    <definedName name="Agua" localSheetId="11">#REF!</definedName>
    <definedName name="Agua" localSheetId="2">#REF!</definedName>
    <definedName name="Agua" localSheetId="3">#REF!</definedName>
    <definedName name="Agua">#REF!</definedName>
    <definedName name="Agua_10" localSheetId="1">#REF!</definedName>
    <definedName name="Agua_10" localSheetId="5">#REF!</definedName>
    <definedName name="Agua_10" localSheetId="11">#REF!</definedName>
    <definedName name="Agua_10" localSheetId="2">#REF!</definedName>
    <definedName name="Agua_10" localSheetId="3">#REF!</definedName>
    <definedName name="Agua_10">#REF!</definedName>
    <definedName name="Agua_11" localSheetId="1">#REF!</definedName>
    <definedName name="Agua_11" localSheetId="5">#REF!</definedName>
    <definedName name="Agua_11" localSheetId="11">#REF!</definedName>
    <definedName name="Agua_11" localSheetId="2">#REF!</definedName>
    <definedName name="Agua_11" localSheetId="3">#REF!</definedName>
    <definedName name="Agua_11">#REF!</definedName>
    <definedName name="Agua_3">#N/A</definedName>
    <definedName name="Agua_6" localSheetId="1">#REF!</definedName>
    <definedName name="Agua_6" localSheetId="5">#REF!</definedName>
    <definedName name="Agua_6" localSheetId="11">#REF!</definedName>
    <definedName name="Agua_6" localSheetId="2">#REF!</definedName>
    <definedName name="Agua_6" localSheetId="3">#REF!</definedName>
    <definedName name="Agua_6">#REF!</definedName>
    <definedName name="Agua_7" localSheetId="1">#REF!</definedName>
    <definedName name="Agua_7" localSheetId="5">#REF!</definedName>
    <definedName name="Agua_7" localSheetId="11">#REF!</definedName>
    <definedName name="Agua_7" localSheetId="2">#REF!</definedName>
    <definedName name="Agua_7" localSheetId="3">#REF!</definedName>
    <definedName name="Agua_7">#REF!</definedName>
    <definedName name="Agua_8" localSheetId="1">#REF!</definedName>
    <definedName name="Agua_8" localSheetId="5">#REF!</definedName>
    <definedName name="Agua_8" localSheetId="11">#REF!</definedName>
    <definedName name="Agua_8" localSheetId="2">#REF!</definedName>
    <definedName name="Agua_8" localSheetId="3">#REF!</definedName>
    <definedName name="Agua_8">#REF!</definedName>
    <definedName name="Agua_9" localSheetId="1">#REF!</definedName>
    <definedName name="Agua_9" localSheetId="5">#REF!</definedName>
    <definedName name="Agua_9" localSheetId="11">#REF!</definedName>
    <definedName name="Agua_9" localSheetId="2">#REF!</definedName>
    <definedName name="Agua_9" localSheetId="3">#REF!</definedName>
    <definedName name="Agua_9">#REF!</definedName>
    <definedName name="AL_ELEC_No10" localSheetId="1">#REF!</definedName>
    <definedName name="AL_ELEC_No10" localSheetId="5">#REF!</definedName>
    <definedName name="AL_ELEC_No10" localSheetId="11">#REF!</definedName>
    <definedName name="AL_ELEC_No10" localSheetId="2">#REF!</definedName>
    <definedName name="AL_ELEC_No10" localSheetId="3">#REF!</definedName>
    <definedName name="AL_ELEC_No10">#REF!</definedName>
    <definedName name="AL_ELEC_No10_10" localSheetId="1">#REF!</definedName>
    <definedName name="AL_ELEC_No10_10" localSheetId="5">#REF!</definedName>
    <definedName name="AL_ELEC_No10_10" localSheetId="11">#REF!</definedName>
    <definedName name="AL_ELEC_No10_10" localSheetId="2">#REF!</definedName>
    <definedName name="AL_ELEC_No10_10" localSheetId="3">#REF!</definedName>
    <definedName name="AL_ELEC_No10_10">#REF!</definedName>
    <definedName name="AL_ELEC_No10_11" localSheetId="1">#REF!</definedName>
    <definedName name="AL_ELEC_No10_11" localSheetId="5">#REF!</definedName>
    <definedName name="AL_ELEC_No10_11" localSheetId="11">#REF!</definedName>
    <definedName name="AL_ELEC_No10_11" localSheetId="2">#REF!</definedName>
    <definedName name="AL_ELEC_No10_11" localSheetId="3">#REF!</definedName>
    <definedName name="AL_ELEC_No10_11">#REF!</definedName>
    <definedName name="AL_ELEC_No10_6" localSheetId="1">#REF!</definedName>
    <definedName name="AL_ELEC_No10_6" localSheetId="5">#REF!</definedName>
    <definedName name="AL_ELEC_No10_6" localSheetId="11">#REF!</definedName>
    <definedName name="AL_ELEC_No10_6" localSheetId="2">#REF!</definedName>
    <definedName name="AL_ELEC_No10_6" localSheetId="3">#REF!</definedName>
    <definedName name="AL_ELEC_No10_6">#REF!</definedName>
    <definedName name="AL_ELEC_No10_7" localSheetId="1">#REF!</definedName>
    <definedName name="AL_ELEC_No10_7" localSheetId="5">#REF!</definedName>
    <definedName name="AL_ELEC_No10_7" localSheetId="11">#REF!</definedName>
    <definedName name="AL_ELEC_No10_7" localSheetId="2">#REF!</definedName>
    <definedName name="AL_ELEC_No10_7" localSheetId="3">#REF!</definedName>
    <definedName name="AL_ELEC_No10_7">#REF!</definedName>
    <definedName name="AL_ELEC_No10_8" localSheetId="1">#REF!</definedName>
    <definedName name="AL_ELEC_No10_8" localSheetId="5">#REF!</definedName>
    <definedName name="AL_ELEC_No10_8" localSheetId="11">#REF!</definedName>
    <definedName name="AL_ELEC_No10_8" localSheetId="2">#REF!</definedName>
    <definedName name="AL_ELEC_No10_8" localSheetId="3">#REF!</definedName>
    <definedName name="AL_ELEC_No10_8">#REF!</definedName>
    <definedName name="AL_ELEC_No10_9" localSheetId="1">#REF!</definedName>
    <definedName name="AL_ELEC_No10_9" localSheetId="5">#REF!</definedName>
    <definedName name="AL_ELEC_No10_9" localSheetId="11">#REF!</definedName>
    <definedName name="AL_ELEC_No10_9" localSheetId="2">#REF!</definedName>
    <definedName name="AL_ELEC_No10_9" localSheetId="3">#REF!</definedName>
    <definedName name="AL_ELEC_No10_9">#REF!</definedName>
    <definedName name="AL_ELEC_No12" localSheetId="1">#REF!</definedName>
    <definedName name="AL_ELEC_No12" localSheetId="5">#REF!</definedName>
    <definedName name="AL_ELEC_No12" localSheetId="11">#REF!</definedName>
    <definedName name="AL_ELEC_No12" localSheetId="2">#REF!</definedName>
    <definedName name="AL_ELEC_No12" localSheetId="3">#REF!</definedName>
    <definedName name="AL_ELEC_No12">#REF!</definedName>
    <definedName name="AL_ELEC_No12_10" localSheetId="1">#REF!</definedName>
    <definedName name="AL_ELEC_No12_10" localSheetId="5">#REF!</definedName>
    <definedName name="AL_ELEC_No12_10" localSheetId="11">#REF!</definedName>
    <definedName name="AL_ELEC_No12_10" localSheetId="2">#REF!</definedName>
    <definedName name="AL_ELEC_No12_10" localSheetId="3">#REF!</definedName>
    <definedName name="AL_ELEC_No12_10">#REF!</definedName>
    <definedName name="AL_ELEC_No12_11" localSheetId="1">#REF!</definedName>
    <definedName name="AL_ELEC_No12_11" localSheetId="5">#REF!</definedName>
    <definedName name="AL_ELEC_No12_11" localSheetId="11">#REF!</definedName>
    <definedName name="AL_ELEC_No12_11" localSheetId="2">#REF!</definedName>
    <definedName name="AL_ELEC_No12_11" localSheetId="3">#REF!</definedName>
    <definedName name="AL_ELEC_No12_11">#REF!</definedName>
    <definedName name="AL_ELEC_No12_6" localSheetId="1">#REF!</definedName>
    <definedName name="AL_ELEC_No12_6" localSheetId="5">#REF!</definedName>
    <definedName name="AL_ELEC_No12_6" localSheetId="11">#REF!</definedName>
    <definedName name="AL_ELEC_No12_6" localSheetId="2">#REF!</definedName>
    <definedName name="AL_ELEC_No12_6" localSheetId="3">#REF!</definedName>
    <definedName name="AL_ELEC_No12_6">#REF!</definedName>
    <definedName name="AL_ELEC_No12_7" localSheetId="1">#REF!</definedName>
    <definedName name="AL_ELEC_No12_7" localSheetId="5">#REF!</definedName>
    <definedName name="AL_ELEC_No12_7" localSheetId="11">#REF!</definedName>
    <definedName name="AL_ELEC_No12_7" localSheetId="2">#REF!</definedName>
    <definedName name="AL_ELEC_No12_7" localSheetId="3">#REF!</definedName>
    <definedName name="AL_ELEC_No12_7">#REF!</definedName>
    <definedName name="AL_ELEC_No12_8" localSheetId="1">#REF!</definedName>
    <definedName name="AL_ELEC_No12_8" localSheetId="5">#REF!</definedName>
    <definedName name="AL_ELEC_No12_8" localSheetId="11">#REF!</definedName>
    <definedName name="AL_ELEC_No12_8" localSheetId="2">#REF!</definedName>
    <definedName name="AL_ELEC_No12_8" localSheetId="3">#REF!</definedName>
    <definedName name="AL_ELEC_No12_8">#REF!</definedName>
    <definedName name="AL_ELEC_No12_9" localSheetId="1">#REF!</definedName>
    <definedName name="AL_ELEC_No12_9" localSheetId="5">#REF!</definedName>
    <definedName name="AL_ELEC_No12_9" localSheetId="11">#REF!</definedName>
    <definedName name="AL_ELEC_No12_9" localSheetId="2">#REF!</definedName>
    <definedName name="AL_ELEC_No12_9" localSheetId="3">#REF!</definedName>
    <definedName name="AL_ELEC_No12_9">#REF!</definedName>
    <definedName name="AL_ELEC_No14" localSheetId="1">#REF!</definedName>
    <definedName name="AL_ELEC_No14" localSheetId="5">#REF!</definedName>
    <definedName name="AL_ELEC_No14" localSheetId="11">#REF!</definedName>
    <definedName name="AL_ELEC_No14" localSheetId="2">#REF!</definedName>
    <definedName name="AL_ELEC_No14" localSheetId="3">#REF!</definedName>
    <definedName name="AL_ELEC_No14">#REF!</definedName>
    <definedName name="AL_ELEC_No14_10" localSheetId="1">#REF!</definedName>
    <definedName name="AL_ELEC_No14_10" localSheetId="5">#REF!</definedName>
    <definedName name="AL_ELEC_No14_10" localSheetId="11">#REF!</definedName>
    <definedName name="AL_ELEC_No14_10" localSheetId="2">#REF!</definedName>
    <definedName name="AL_ELEC_No14_10" localSheetId="3">#REF!</definedName>
    <definedName name="AL_ELEC_No14_10">#REF!</definedName>
    <definedName name="AL_ELEC_No14_11" localSheetId="1">#REF!</definedName>
    <definedName name="AL_ELEC_No14_11" localSheetId="5">#REF!</definedName>
    <definedName name="AL_ELEC_No14_11" localSheetId="11">#REF!</definedName>
    <definedName name="AL_ELEC_No14_11" localSheetId="2">#REF!</definedName>
    <definedName name="AL_ELEC_No14_11" localSheetId="3">#REF!</definedName>
    <definedName name="AL_ELEC_No14_11">#REF!</definedName>
    <definedName name="AL_ELEC_No14_6" localSheetId="1">#REF!</definedName>
    <definedName name="AL_ELEC_No14_6" localSheetId="5">#REF!</definedName>
    <definedName name="AL_ELEC_No14_6" localSheetId="11">#REF!</definedName>
    <definedName name="AL_ELEC_No14_6" localSheetId="2">#REF!</definedName>
    <definedName name="AL_ELEC_No14_6" localSheetId="3">#REF!</definedName>
    <definedName name="AL_ELEC_No14_6">#REF!</definedName>
    <definedName name="AL_ELEC_No14_7" localSheetId="1">#REF!</definedName>
    <definedName name="AL_ELEC_No14_7" localSheetId="5">#REF!</definedName>
    <definedName name="AL_ELEC_No14_7" localSheetId="11">#REF!</definedName>
    <definedName name="AL_ELEC_No14_7" localSheetId="2">#REF!</definedName>
    <definedName name="AL_ELEC_No14_7" localSheetId="3">#REF!</definedName>
    <definedName name="AL_ELEC_No14_7">#REF!</definedName>
    <definedName name="AL_ELEC_No14_8" localSheetId="1">#REF!</definedName>
    <definedName name="AL_ELEC_No14_8" localSheetId="5">#REF!</definedName>
    <definedName name="AL_ELEC_No14_8" localSheetId="11">#REF!</definedName>
    <definedName name="AL_ELEC_No14_8" localSheetId="2">#REF!</definedName>
    <definedName name="AL_ELEC_No14_8" localSheetId="3">#REF!</definedName>
    <definedName name="AL_ELEC_No14_8">#REF!</definedName>
    <definedName name="AL_ELEC_No14_9" localSheetId="1">#REF!</definedName>
    <definedName name="AL_ELEC_No14_9" localSheetId="5">#REF!</definedName>
    <definedName name="AL_ELEC_No14_9" localSheetId="11">#REF!</definedName>
    <definedName name="AL_ELEC_No14_9" localSheetId="2">#REF!</definedName>
    <definedName name="AL_ELEC_No14_9" localSheetId="3">#REF!</definedName>
    <definedName name="AL_ELEC_No14_9">#REF!</definedName>
    <definedName name="AL_ELEC_No6" localSheetId="1">#REF!</definedName>
    <definedName name="AL_ELEC_No6" localSheetId="5">#REF!</definedName>
    <definedName name="AL_ELEC_No6" localSheetId="11">#REF!</definedName>
    <definedName name="AL_ELEC_No6" localSheetId="2">#REF!</definedName>
    <definedName name="AL_ELEC_No6" localSheetId="3">#REF!</definedName>
    <definedName name="AL_ELEC_No6">#REF!</definedName>
    <definedName name="AL_ELEC_No6_10" localSheetId="1">#REF!</definedName>
    <definedName name="AL_ELEC_No6_10" localSheetId="5">#REF!</definedName>
    <definedName name="AL_ELEC_No6_10" localSheetId="11">#REF!</definedName>
    <definedName name="AL_ELEC_No6_10" localSheetId="2">#REF!</definedName>
    <definedName name="AL_ELEC_No6_10" localSheetId="3">#REF!</definedName>
    <definedName name="AL_ELEC_No6_10">#REF!</definedName>
    <definedName name="AL_ELEC_No6_11" localSheetId="1">#REF!</definedName>
    <definedName name="AL_ELEC_No6_11" localSheetId="5">#REF!</definedName>
    <definedName name="AL_ELEC_No6_11" localSheetId="11">#REF!</definedName>
    <definedName name="AL_ELEC_No6_11" localSheetId="2">#REF!</definedName>
    <definedName name="AL_ELEC_No6_11" localSheetId="3">#REF!</definedName>
    <definedName name="AL_ELEC_No6_11">#REF!</definedName>
    <definedName name="AL_ELEC_No6_6" localSheetId="1">#REF!</definedName>
    <definedName name="AL_ELEC_No6_6" localSheetId="5">#REF!</definedName>
    <definedName name="AL_ELEC_No6_6" localSheetId="11">#REF!</definedName>
    <definedName name="AL_ELEC_No6_6" localSheetId="2">#REF!</definedName>
    <definedName name="AL_ELEC_No6_6" localSheetId="3">#REF!</definedName>
    <definedName name="AL_ELEC_No6_6">#REF!</definedName>
    <definedName name="AL_ELEC_No6_7" localSheetId="1">#REF!</definedName>
    <definedName name="AL_ELEC_No6_7" localSheetId="5">#REF!</definedName>
    <definedName name="AL_ELEC_No6_7" localSheetId="11">#REF!</definedName>
    <definedName name="AL_ELEC_No6_7" localSheetId="2">#REF!</definedName>
    <definedName name="AL_ELEC_No6_7" localSheetId="3">#REF!</definedName>
    <definedName name="AL_ELEC_No6_7">#REF!</definedName>
    <definedName name="AL_ELEC_No6_8" localSheetId="1">#REF!</definedName>
    <definedName name="AL_ELEC_No6_8" localSheetId="5">#REF!</definedName>
    <definedName name="AL_ELEC_No6_8" localSheetId="11">#REF!</definedName>
    <definedName name="AL_ELEC_No6_8" localSheetId="2">#REF!</definedName>
    <definedName name="AL_ELEC_No6_8" localSheetId="3">#REF!</definedName>
    <definedName name="AL_ELEC_No6_8">#REF!</definedName>
    <definedName name="AL_ELEC_No6_9" localSheetId="1">#REF!</definedName>
    <definedName name="AL_ELEC_No6_9" localSheetId="5">#REF!</definedName>
    <definedName name="AL_ELEC_No6_9" localSheetId="11">#REF!</definedName>
    <definedName name="AL_ELEC_No6_9" localSheetId="2">#REF!</definedName>
    <definedName name="AL_ELEC_No6_9" localSheetId="3">#REF!</definedName>
    <definedName name="AL_ELEC_No6_9">#REF!</definedName>
    <definedName name="AL_ELEC_No8" localSheetId="1">#REF!</definedName>
    <definedName name="AL_ELEC_No8" localSheetId="5">#REF!</definedName>
    <definedName name="AL_ELEC_No8" localSheetId="11">#REF!</definedName>
    <definedName name="AL_ELEC_No8" localSheetId="2">#REF!</definedName>
    <definedName name="AL_ELEC_No8" localSheetId="3">#REF!</definedName>
    <definedName name="AL_ELEC_No8">#REF!</definedName>
    <definedName name="AL_ELEC_No8_10" localSheetId="1">#REF!</definedName>
    <definedName name="AL_ELEC_No8_10" localSheetId="5">#REF!</definedName>
    <definedName name="AL_ELEC_No8_10" localSheetId="11">#REF!</definedName>
    <definedName name="AL_ELEC_No8_10" localSheetId="2">#REF!</definedName>
    <definedName name="AL_ELEC_No8_10" localSheetId="3">#REF!</definedName>
    <definedName name="AL_ELEC_No8_10">#REF!</definedName>
    <definedName name="AL_ELEC_No8_11" localSheetId="1">#REF!</definedName>
    <definedName name="AL_ELEC_No8_11" localSheetId="5">#REF!</definedName>
    <definedName name="AL_ELEC_No8_11" localSheetId="11">#REF!</definedName>
    <definedName name="AL_ELEC_No8_11" localSheetId="2">#REF!</definedName>
    <definedName name="AL_ELEC_No8_11" localSheetId="3">#REF!</definedName>
    <definedName name="AL_ELEC_No8_11">#REF!</definedName>
    <definedName name="AL_ELEC_No8_6" localSheetId="1">#REF!</definedName>
    <definedName name="AL_ELEC_No8_6" localSheetId="5">#REF!</definedName>
    <definedName name="AL_ELEC_No8_6" localSheetId="11">#REF!</definedName>
    <definedName name="AL_ELEC_No8_6" localSheetId="2">#REF!</definedName>
    <definedName name="AL_ELEC_No8_6" localSheetId="3">#REF!</definedName>
    <definedName name="AL_ELEC_No8_6">#REF!</definedName>
    <definedName name="AL_ELEC_No8_7" localSheetId="1">#REF!</definedName>
    <definedName name="AL_ELEC_No8_7" localSheetId="5">#REF!</definedName>
    <definedName name="AL_ELEC_No8_7" localSheetId="11">#REF!</definedName>
    <definedName name="AL_ELEC_No8_7" localSheetId="2">#REF!</definedName>
    <definedName name="AL_ELEC_No8_7" localSheetId="3">#REF!</definedName>
    <definedName name="AL_ELEC_No8_7">#REF!</definedName>
    <definedName name="AL_ELEC_No8_8" localSheetId="1">#REF!</definedName>
    <definedName name="AL_ELEC_No8_8" localSheetId="5">#REF!</definedName>
    <definedName name="AL_ELEC_No8_8" localSheetId="11">#REF!</definedName>
    <definedName name="AL_ELEC_No8_8" localSheetId="2">#REF!</definedName>
    <definedName name="AL_ELEC_No8_8" localSheetId="3">#REF!</definedName>
    <definedName name="AL_ELEC_No8_8">#REF!</definedName>
    <definedName name="AL_ELEC_No8_9" localSheetId="1">#REF!</definedName>
    <definedName name="AL_ELEC_No8_9" localSheetId="5">#REF!</definedName>
    <definedName name="AL_ELEC_No8_9" localSheetId="11">#REF!</definedName>
    <definedName name="AL_ELEC_No8_9" localSheetId="2">#REF!</definedName>
    <definedName name="AL_ELEC_No8_9" localSheetId="3">#REF!</definedName>
    <definedName name="AL_ELEC_No8_9">#REF!</definedName>
    <definedName name="Alambre_3">#N/A</definedName>
    <definedName name="Alambre_No.18_3">#N/A</definedName>
    <definedName name="Alambre_Varilla" localSheetId="1">#REF!</definedName>
    <definedName name="Alambre_Varilla">#REF!</definedName>
    <definedName name="Alambre_Varilla_10" localSheetId="1">#REF!</definedName>
    <definedName name="Alambre_Varilla_10" localSheetId="5">#REF!</definedName>
    <definedName name="Alambre_Varilla_10" localSheetId="11">#REF!</definedName>
    <definedName name="Alambre_Varilla_10" localSheetId="2">#REF!</definedName>
    <definedName name="Alambre_Varilla_10" localSheetId="3">#REF!</definedName>
    <definedName name="Alambre_Varilla_10">#REF!</definedName>
    <definedName name="Alambre_Varilla_11" localSheetId="1">#REF!</definedName>
    <definedName name="Alambre_Varilla_11" localSheetId="5">#REF!</definedName>
    <definedName name="Alambre_Varilla_11" localSheetId="11">#REF!</definedName>
    <definedName name="Alambre_Varilla_11" localSheetId="2">#REF!</definedName>
    <definedName name="Alambre_Varilla_11" localSheetId="3">#REF!</definedName>
    <definedName name="Alambre_Varilla_11">#REF!</definedName>
    <definedName name="Alambre_Varilla_5" localSheetId="1">#REF!</definedName>
    <definedName name="Alambre_Varilla_5" localSheetId="5">#REF!</definedName>
    <definedName name="Alambre_Varilla_5" localSheetId="11">#REF!</definedName>
    <definedName name="Alambre_Varilla_5" localSheetId="2">#REF!</definedName>
    <definedName name="Alambre_Varilla_5" localSheetId="3">#REF!</definedName>
    <definedName name="Alambre_Varilla_5">#REF!</definedName>
    <definedName name="Alambre_Varilla_6" localSheetId="1">#REF!</definedName>
    <definedName name="Alambre_Varilla_6" localSheetId="5">#REF!</definedName>
    <definedName name="Alambre_Varilla_6" localSheetId="11">#REF!</definedName>
    <definedName name="Alambre_Varilla_6" localSheetId="2">#REF!</definedName>
    <definedName name="Alambre_Varilla_6" localSheetId="3">#REF!</definedName>
    <definedName name="Alambre_Varilla_6">#REF!</definedName>
    <definedName name="Alambre_Varilla_7" localSheetId="1">#REF!</definedName>
    <definedName name="Alambre_Varilla_7" localSheetId="5">#REF!</definedName>
    <definedName name="Alambre_Varilla_7" localSheetId="11">#REF!</definedName>
    <definedName name="Alambre_Varilla_7" localSheetId="2">#REF!</definedName>
    <definedName name="Alambre_Varilla_7" localSheetId="3">#REF!</definedName>
    <definedName name="Alambre_Varilla_7">#REF!</definedName>
    <definedName name="Alambre_Varilla_8" localSheetId="1">#REF!</definedName>
    <definedName name="Alambre_Varilla_8" localSheetId="5">#REF!</definedName>
    <definedName name="Alambre_Varilla_8" localSheetId="11">#REF!</definedName>
    <definedName name="Alambre_Varilla_8" localSheetId="2">#REF!</definedName>
    <definedName name="Alambre_Varilla_8" localSheetId="3">#REF!</definedName>
    <definedName name="Alambre_Varilla_8">#REF!</definedName>
    <definedName name="Alambre_Varilla_9" localSheetId="1">#REF!</definedName>
    <definedName name="Alambre_Varilla_9" localSheetId="5">#REF!</definedName>
    <definedName name="Alambre_Varilla_9" localSheetId="11">#REF!</definedName>
    <definedName name="Alambre_Varilla_9" localSheetId="2">#REF!</definedName>
    <definedName name="Alambre_Varilla_9" localSheetId="3">#REF!</definedName>
    <definedName name="Alambre_Varilla_9">#REF!</definedName>
    <definedName name="alambre18" localSheetId="1">#REF!</definedName>
    <definedName name="alambre18" localSheetId="5">#REF!</definedName>
    <definedName name="alambre18" localSheetId="11">#REF!</definedName>
    <definedName name="alambre18" localSheetId="2">#REF!</definedName>
    <definedName name="alambre18" localSheetId="3">#REF!</definedName>
    <definedName name="alambre18">#REF!</definedName>
    <definedName name="alambre18_8" localSheetId="1">#REF!</definedName>
    <definedName name="alambre18_8" localSheetId="5">#REF!</definedName>
    <definedName name="alambre18_8" localSheetId="11">#REF!</definedName>
    <definedName name="alambre18_8" localSheetId="2">#REF!</definedName>
    <definedName name="alambre18_8" localSheetId="3">#REF!</definedName>
    <definedName name="alambre18_8">#REF!</definedName>
    <definedName name="ALBANIL" localSheetId="1">#REF!</definedName>
    <definedName name="ALBANIL" localSheetId="5">#REF!</definedName>
    <definedName name="ALBANIL" localSheetId="11">#REF!</definedName>
    <definedName name="ALBANIL" localSheetId="2">#REF!</definedName>
    <definedName name="ALBANIL" localSheetId="3">#REF!</definedName>
    <definedName name="ALBANIL">#REF!</definedName>
    <definedName name="ALBANIL2" localSheetId="3">[5]M.O.!$C$12</definedName>
    <definedName name="ALBANIL2">[6]M.O.!$C$12</definedName>
    <definedName name="ALBANIL2_10" localSheetId="1">#REF!</definedName>
    <definedName name="ALBANIL2_10" localSheetId="5">#REF!</definedName>
    <definedName name="ALBANIL2_10" localSheetId="11">#REF!</definedName>
    <definedName name="ALBANIL2_10" localSheetId="2">#REF!</definedName>
    <definedName name="ALBANIL2_10" localSheetId="3">#REF!</definedName>
    <definedName name="ALBANIL2_10">#REF!</definedName>
    <definedName name="ALBANIL2_11" localSheetId="1">#REF!</definedName>
    <definedName name="ALBANIL2_11" localSheetId="5">#REF!</definedName>
    <definedName name="ALBANIL2_11" localSheetId="11">#REF!</definedName>
    <definedName name="ALBANIL2_11" localSheetId="2">#REF!</definedName>
    <definedName name="ALBANIL2_11" localSheetId="3">#REF!</definedName>
    <definedName name="ALBANIL2_11">#REF!</definedName>
    <definedName name="ALBANIL2_6" localSheetId="1">#REF!</definedName>
    <definedName name="ALBANIL2_6" localSheetId="5">#REF!</definedName>
    <definedName name="ALBANIL2_6" localSheetId="11">#REF!</definedName>
    <definedName name="ALBANIL2_6" localSheetId="2">#REF!</definedName>
    <definedName name="ALBANIL2_6" localSheetId="3">#REF!</definedName>
    <definedName name="ALBANIL2_6">#REF!</definedName>
    <definedName name="ALBANIL2_7" localSheetId="1">#REF!</definedName>
    <definedName name="ALBANIL2_7" localSheetId="5">#REF!</definedName>
    <definedName name="ALBANIL2_7" localSheetId="11">#REF!</definedName>
    <definedName name="ALBANIL2_7" localSheetId="2">#REF!</definedName>
    <definedName name="ALBANIL2_7" localSheetId="3">#REF!</definedName>
    <definedName name="ALBANIL2_7">#REF!</definedName>
    <definedName name="ALBANIL2_8" localSheetId="1">#REF!</definedName>
    <definedName name="ALBANIL2_8" localSheetId="5">#REF!</definedName>
    <definedName name="ALBANIL2_8" localSheetId="11">#REF!</definedName>
    <definedName name="ALBANIL2_8" localSheetId="2">#REF!</definedName>
    <definedName name="ALBANIL2_8" localSheetId="3">#REF!</definedName>
    <definedName name="ALBANIL2_8">#REF!</definedName>
    <definedName name="ALBANIL2_9" localSheetId="1">#REF!</definedName>
    <definedName name="ALBANIL2_9" localSheetId="5">#REF!</definedName>
    <definedName name="ALBANIL2_9" localSheetId="11">#REF!</definedName>
    <definedName name="ALBANIL2_9" localSheetId="2">#REF!</definedName>
    <definedName name="ALBANIL2_9" localSheetId="3">#REF!</definedName>
    <definedName name="ALBANIL2_9">#REF!</definedName>
    <definedName name="ALBANIL3" localSheetId="1">#REF!</definedName>
    <definedName name="ALBANIL3" localSheetId="5">#REF!</definedName>
    <definedName name="ALBANIL3" localSheetId="11">#REF!</definedName>
    <definedName name="ALBANIL3" localSheetId="2">#REF!</definedName>
    <definedName name="ALBANIL3" localSheetId="3">#REF!</definedName>
    <definedName name="ALBANIL3">#REF!</definedName>
    <definedName name="ana" localSheetId="1">#REF!</definedName>
    <definedName name="ana" localSheetId="5">#REF!</definedName>
    <definedName name="ana" localSheetId="11">#REF!</definedName>
    <definedName name="ana" localSheetId="2">#REF!</definedName>
    <definedName name="ana" localSheetId="3">#REF!</definedName>
    <definedName name="ana">#REF!</definedName>
    <definedName name="ana_6" localSheetId="1">#REF!</definedName>
    <definedName name="ana_6" localSheetId="5">#REF!</definedName>
    <definedName name="ana_6" localSheetId="11">#REF!</definedName>
    <definedName name="ana_6" localSheetId="2">#REF!</definedName>
    <definedName name="ana_6" localSheetId="3">#REF!</definedName>
    <definedName name="ana_6">#REF!</definedName>
    <definedName name="analiis" localSheetId="1">[7]M.O.!#REF!</definedName>
    <definedName name="analiis">[7]M.O.!#REF!</definedName>
    <definedName name="analisis" localSheetId="1">#REF!</definedName>
    <definedName name="analisis" localSheetId="5">#REF!</definedName>
    <definedName name="analisis" localSheetId="11">#REF!</definedName>
    <definedName name="analisis" localSheetId="2">#REF!</definedName>
    <definedName name="analisis" localSheetId="3">#REF!</definedName>
    <definedName name="analisis">#REF!</definedName>
    <definedName name="ANALISSSSS" localSheetId="1">#REF!</definedName>
    <definedName name="ANALISSSSS" localSheetId="5">#REF!</definedName>
    <definedName name="ANALISSSSS" localSheetId="11">#REF!</definedName>
    <definedName name="ANALISSSSS" localSheetId="2">#REF!</definedName>
    <definedName name="ANALISSSSS" localSheetId="3">#REF!</definedName>
    <definedName name="ANALISSSSS">#REF!</definedName>
    <definedName name="ANALISSSSS_6" localSheetId="1">#REF!</definedName>
    <definedName name="ANALISSSSS_6" localSheetId="5">#REF!</definedName>
    <definedName name="ANALISSSSS_6" localSheetId="11">#REF!</definedName>
    <definedName name="ANALISSSSS_6" localSheetId="2">#REF!</definedName>
    <definedName name="ANALISSSSS_6" localSheetId="3">#REF!</definedName>
    <definedName name="ANALISSSSS_6">#REF!</definedName>
    <definedName name="Anclaje_de_Pilotes_3">#N/A</definedName>
    <definedName name="ANDAMIOS" localSheetId="1">#REF!</definedName>
    <definedName name="ANDAMIOS" localSheetId="5">#REF!</definedName>
    <definedName name="ANDAMIOS" localSheetId="11">#REF!</definedName>
    <definedName name="ANDAMIOS" localSheetId="2">#REF!</definedName>
    <definedName name="ANDAMIOS" localSheetId="3">#REF!</definedName>
    <definedName name="ANDAMIOS">#REF!</definedName>
    <definedName name="ANDAMIOS_10" localSheetId="1">#REF!</definedName>
    <definedName name="ANDAMIOS_10" localSheetId="5">#REF!</definedName>
    <definedName name="ANDAMIOS_10" localSheetId="11">#REF!</definedName>
    <definedName name="ANDAMIOS_10" localSheetId="2">#REF!</definedName>
    <definedName name="ANDAMIOS_10" localSheetId="3">#REF!</definedName>
    <definedName name="ANDAMIOS_10">#REF!</definedName>
    <definedName name="ANDAMIOS_11" localSheetId="1">#REF!</definedName>
    <definedName name="ANDAMIOS_11" localSheetId="5">#REF!</definedName>
    <definedName name="ANDAMIOS_11" localSheetId="11">#REF!</definedName>
    <definedName name="ANDAMIOS_11" localSheetId="2">#REF!</definedName>
    <definedName name="ANDAMIOS_11" localSheetId="3">#REF!</definedName>
    <definedName name="ANDAMIOS_11">#REF!</definedName>
    <definedName name="ANDAMIOS_6" localSheetId="1">#REF!</definedName>
    <definedName name="ANDAMIOS_6" localSheetId="5">#REF!</definedName>
    <definedName name="ANDAMIOS_6" localSheetId="11">#REF!</definedName>
    <definedName name="ANDAMIOS_6" localSheetId="2">#REF!</definedName>
    <definedName name="ANDAMIOS_6" localSheetId="3">#REF!</definedName>
    <definedName name="ANDAMIOS_6">#REF!</definedName>
    <definedName name="ANDAMIOS_7" localSheetId="1">#REF!</definedName>
    <definedName name="ANDAMIOS_7" localSheetId="5">#REF!</definedName>
    <definedName name="ANDAMIOS_7" localSheetId="11">#REF!</definedName>
    <definedName name="ANDAMIOS_7" localSheetId="2">#REF!</definedName>
    <definedName name="ANDAMIOS_7" localSheetId="3">#REF!</definedName>
    <definedName name="ANDAMIOS_7">#REF!</definedName>
    <definedName name="ANDAMIOS_8" localSheetId="1">#REF!</definedName>
    <definedName name="ANDAMIOS_8" localSheetId="5">#REF!</definedName>
    <definedName name="ANDAMIOS_8" localSheetId="11">#REF!</definedName>
    <definedName name="ANDAMIOS_8" localSheetId="2">#REF!</definedName>
    <definedName name="ANDAMIOS_8" localSheetId="3">#REF!</definedName>
    <definedName name="ANDAMIOS_8">#REF!</definedName>
    <definedName name="ANDAMIOS_9" localSheetId="1">#REF!</definedName>
    <definedName name="ANDAMIOS_9" localSheetId="5">#REF!</definedName>
    <definedName name="ANDAMIOS_9" localSheetId="11">#REF!</definedName>
    <definedName name="ANDAMIOS_9" localSheetId="2">#REF!</definedName>
    <definedName name="ANDAMIOS_9" localSheetId="3">#REF!</definedName>
    <definedName name="ANDAMIOS_9">#REF!</definedName>
    <definedName name="ANGULAR" localSheetId="1">#REF!</definedName>
    <definedName name="ANGULAR" localSheetId="5">#REF!</definedName>
    <definedName name="ANGULAR" localSheetId="11">#REF!</definedName>
    <definedName name="ANGULAR" localSheetId="2">#REF!</definedName>
    <definedName name="ANGULAR" localSheetId="3">#REF!</definedName>
    <definedName name="ANGULAR">#REF!</definedName>
    <definedName name="ANGULAR_3">"$#REF!.$B$246"</definedName>
    <definedName name="ANGULAR_8" localSheetId="1">#REF!</definedName>
    <definedName name="ANGULAR_8" localSheetId="5">#REF!</definedName>
    <definedName name="ANGULAR_8" localSheetId="11">#REF!</definedName>
    <definedName name="ANGULAR_8" localSheetId="2">#REF!</definedName>
    <definedName name="ANGULAR_8" localSheetId="3">#REF!</definedName>
    <definedName name="ANGULAR_8">#REF!</definedName>
    <definedName name="AP" localSheetId="1">#REF!</definedName>
    <definedName name="AP" localSheetId="5">#REF!</definedName>
    <definedName name="AP" localSheetId="11">#REF!</definedName>
    <definedName name="AP" localSheetId="2">#REF!</definedName>
    <definedName name="AP" localSheetId="3">#REF!</definedName>
    <definedName name="AP">#REF!</definedName>
    <definedName name="aqui" localSheetId="1">#REF!</definedName>
    <definedName name="aqui" localSheetId="5">#REF!</definedName>
    <definedName name="aqui" localSheetId="11">#REF!</definedName>
    <definedName name="aqui" localSheetId="2">#REF!</definedName>
    <definedName name="aqui" localSheetId="3">#REF!</definedName>
    <definedName name="aqui">#REF!</definedName>
    <definedName name="ARANDELA_INODORO_PVC_4" localSheetId="1">#REF!</definedName>
    <definedName name="ARANDELA_INODORO_PVC_4" localSheetId="5">#REF!</definedName>
    <definedName name="ARANDELA_INODORO_PVC_4" localSheetId="11">#REF!</definedName>
    <definedName name="ARANDELA_INODORO_PVC_4" localSheetId="2">#REF!</definedName>
    <definedName name="ARANDELA_INODORO_PVC_4" localSheetId="3">#REF!</definedName>
    <definedName name="ARANDELA_INODORO_PVC_4">#REF!</definedName>
    <definedName name="ARANDELA_INODORO_PVC_4_10" localSheetId="1">#REF!</definedName>
    <definedName name="ARANDELA_INODORO_PVC_4_10" localSheetId="5">#REF!</definedName>
    <definedName name="ARANDELA_INODORO_PVC_4_10" localSheetId="11">#REF!</definedName>
    <definedName name="ARANDELA_INODORO_PVC_4_10" localSheetId="2">#REF!</definedName>
    <definedName name="ARANDELA_INODORO_PVC_4_10" localSheetId="3">#REF!</definedName>
    <definedName name="ARANDELA_INODORO_PVC_4_10">#REF!</definedName>
    <definedName name="ARANDELA_INODORO_PVC_4_11" localSheetId="1">#REF!</definedName>
    <definedName name="ARANDELA_INODORO_PVC_4_11" localSheetId="5">#REF!</definedName>
    <definedName name="ARANDELA_INODORO_PVC_4_11" localSheetId="11">#REF!</definedName>
    <definedName name="ARANDELA_INODORO_PVC_4_11" localSheetId="2">#REF!</definedName>
    <definedName name="ARANDELA_INODORO_PVC_4_11" localSheetId="3">#REF!</definedName>
    <definedName name="ARANDELA_INODORO_PVC_4_11">#REF!</definedName>
    <definedName name="ARANDELA_INODORO_PVC_4_6" localSheetId="1">#REF!</definedName>
    <definedName name="ARANDELA_INODORO_PVC_4_6" localSheetId="5">#REF!</definedName>
    <definedName name="ARANDELA_INODORO_PVC_4_6" localSheetId="11">#REF!</definedName>
    <definedName name="ARANDELA_INODORO_PVC_4_6" localSheetId="2">#REF!</definedName>
    <definedName name="ARANDELA_INODORO_PVC_4_6" localSheetId="3">#REF!</definedName>
    <definedName name="ARANDELA_INODORO_PVC_4_6">#REF!</definedName>
    <definedName name="ARANDELA_INODORO_PVC_4_7" localSheetId="1">#REF!</definedName>
    <definedName name="ARANDELA_INODORO_PVC_4_7" localSheetId="5">#REF!</definedName>
    <definedName name="ARANDELA_INODORO_PVC_4_7" localSheetId="11">#REF!</definedName>
    <definedName name="ARANDELA_INODORO_PVC_4_7" localSheetId="2">#REF!</definedName>
    <definedName name="ARANDELA_INODORO_PVC_4_7" localSheetId="3">#REF!</definedName>
    <definedName name="ARANDELA_INODORO_PVC_4_7">#REF!</definedName>
    <definedName name="ARANDELA_INODORO_PVC_4_8" localSheetId="1">#REF!</definedName>
    <definedName name="ARANDELA_INODORO_PVC_4_8" localSheetId="5">#REF!</definedName>
    <definedName name="ARANDELA_INODORO_PVC_4_8" localSheetId="11">#REF!</definedName>
    <definedName name="ARANDELA_INODORO_PVC_4_8" localSheetId="2">#REF!</definedName>
    <definedName name="ARANDELA_INODORO_PVC_4_8" localSheetId="3">#REF!</definedName>
    <definedName name="ARANDELA_INODORO_PVC_4_8">#REF!</definedName>
    <definedName name="ARANDELA_INODORO_PVC_4_9" localSheetId="1">#REF!</definedName>
    <definedName name="ARANDELA_INODORO_PVC_4_9" localSheetId="5">#REF!</definedName>
    <definedName name="ARANDELA_INODORO_PVC_4_9" localSheetId="11">#REF!</definedName>
    <definedName name="ARANDELA_INODORO_PVC_4_9" localSheetId="2">#REF!</definedName>
    <definedName name="ARANDELA_INODORO_PVC_4_9" localSheetId="3">#REF!</definedName>
    <definedName name="ARANDELA_INODORO_PVC_4_9">#REF!</definedName>
    <definedName name="ARCILLA_ROJA" localSheetId="1">#REF!</definedName>
    <definedName name="ARCILLA_ROJA" localSheetId="5">#REF!</definedName>
    <definedName name="ARCILLA_ROJA" localSheetId="11">#REF!</definedName>
    <definedName name="ARCILLA_ROJA" localSheetId="2">#REF!</definedName>
    <definedName name="ARCILLA_ROJA" localSheetId="3">#REF!</definedName>
    <definedName name="ARCILLA_ROJA">#REF!</definedName>
    <definedName name="ARCILLA_ROJA_10" localSheetId="1">#REF!</definedName>
    <definedName name="ARCILLA_ROJA_10" localSheetId="5">#REF!</definedName>
    <definedName name="ARCILLA_ROJA_10" localSheetId="11">#REF!</definedName>
    <definedName name="ARCILLA_ROJA_10" localSheetId="2">#REF!</definedName>
    <definedName name="ARCILLA_ROJA_10" localSheetId="3">#REF!</definedName>
    <definedName name="ARCILLA_ROJA_10">#REF!</definedName>
    <definedName name="ARCILLA_ROJA_11" localSheetId="1">#REF!</definedName>
    <definedName name="ARCILLA_ROJA_11" localSheetId="5">#REF!</definedName>
    <definedName name="ARCILLA_ROJA_11" localSheetId="11">#REF!</definedName>
    <definedName name="ARCILLA_ROJA_11" localSheetId="2">#REF!</definedName>
    <definedName name="ARCILLA_ROJA_11" localSheetId="3">#REF!</definedName>
    <definedName name="ARCILLA_ROJA_11">#REF!</definedName>
    <definedName name="ARCILLA_ROJA_6" localSheetId="1">#REF!</definedName>
    <definedName name="ARCILLA_ROJA_6" localSheetId="5">#REF!</definedName>
    <definedName name="ARCILLA_ROJA_6" localSheetId="11">#REF!</definedName>
    <definedName name="ARCILLA_ROJA_6" localSheetId="2">#REF!</definedName>
    <definedName name="ARCILLA_ROJA_6" localSheetId="3">#REF!</definedName>
    <definedName name="ARCILLA_ROJA_6">#REF!</definedName>
    <definedName name="ARCILLA_ROJA_7" localSheetId="1">#REF!</definedName>
    <definedName name="ARCILLA_ROJA_7" localSheetId="5">#REF!</definedName>
    <definedName name="ARCILLA_ROJA_7" localSheetId="11">#REF!</definedName>
    <definedName name="ARCILLA_ROJA_7" localSheetId="2">#REF!</definedName>
    <definedName name="ARCILLA_ROJA_7" localSheetId="3">#REF!</definedName>
    <definedName name="ARCILLA_ROJA_7">#REF!</definedName>
    <definedName name="ARCILLA_ROJA_8" localSheetId="1">#REF!</definedName>
    <definedName name="ARCILLA_ROJA_8" localSheetId="5">#REF!</definedName>
    <definedName name="ARCILLA_ROJA_8" localSheetId="11">#REF!</definedName>
    <definedName name="ARCILLA_ROJA_8" localSheetId="2">#REF!</definedName>
    <definedName name="ARCILLA_ROJA_8" localSheetId="3">#REF!</definedName>
    <definedName name="ARCILLA_ROJA_8">#REF!</definedName>
    <definedName name="ARCILLA_ROJA_9" localSheetId="1">#REF!</definedName>
    <definedName name="ARCILLA_ROJA_9" localSheetId="5">#REF!</definedName>
    <definedName name="ARCILLA_ROJA_9" localSheetId="11">#REF!</definedName>
    <definedName name="ARCILLA_ROJA_9" localSheetId="2">#REF!</definedName>
    <definedName name="ARCILLA_ROJA_9" localSheetId="3">#REF!</definedName>
    <definedName name="ARCILLA_ROJA_9">#REF!</definedName>
    <definedName name="_xlnm.Extract" localSheetId="1">#REF!</definedName>
    <definedName name="_xlnm.Extract" localSheetId="5">#REF!</definedName>
    <definedName name="_xlnm.Extract" localSheetId="7">#REF!</definedName>
    <definedName name="_xlnm.Extract" localSheetId="11">#REF!</definedName>
    <definedName name="_xlnm.Extract" localSheetId="2">#REF!</definedName>
    <definedName name="_xlnm.Extract" localSheetId="3">#REF!</definedName>
    <definedName name="_xlnm.Extract">#REF!</definedName>
    <definedName name="_xlnm.Print_Area" localSheetId="1">'ACT. NO. 01  (2)'!$A$1:$F$726</definedName>
    <definedName name="_xlnm.Print_Area" localSheetId="0">'ALCANT. OPCION 1'!$A$1:$F$565</definedName>
    <definedName name="_xlnm.Print_Area" localSheetId="6">'Analisis de Costos Generales'!$A$1:$H$716</definedName>
    <definedName name="_xlnm.Print_Area" localSheetId="9">'Análisis Por Hacer organizados'!$A$1:$F$81</definedName>
    <definedName name="_xlnm.Print_Area" localSheetId="5">#REF!</definedName>
    <definedName name="_xlnm.Print_Area" localSheetId="7">INSUMOS!$A$1:$D$1219</definedName>
    <definedName name="_xlnm.Print_Area" localSheetId="11">#REF!</definedName>
    <definedName name="_xlnm.Print_Area" localSheetId="2">#REF!</definedName>
    <definedName name="_xlnm.Print_Area" localSheetId="3">'REGISTROS DE H.A'!$A$1:$E$472</definedName>
    <definedName name="_xlnm.Print_Area" localSheetId="8">'Tarifarios Equipos 2018'!$A$1:$I$77</definedName>
    <definedName name="_xlnm.Print_Area">#REF!</definedName>
    <definedName name="ARENA_PAÑETE" localSheetId="1">#REF!</definedName>
    <definedName name="ARENA_PAÑETE" localSheetId="5">#REF!</definedName>
    <definedName name="ARENA_PAÑETE" localSheetId="11">#REF!</definedName>
    <definedName name="ARENA_PAÑETE" localSheetId="2">#REF!</definedName>
    <definedName name="ARENA_PAÑETE" localSheetId="3">#REF!</definedName>
    <definedName name="ARENA_PAÑETE">#REF!</definedName>
    <definedName name="ARENA_PAÑETE_10" localSheetId="1">#REF!</definedName>
    <definedName name="ARENA_PAÑETE_10" localSheetId="5">#REF!</definedName>
    <definedName name="ARENA_PAÑETE_10" localSheetId="11">#REF!</definedName>
    <definedName name="ARENA_PAÑETE_10" localSheetId="2">#REF!</definedName>
    <definedName name="ARENA_PAÑETE_10" localSheetId="3">#REF!</definedName>
    <definedName name="ARENA_PAÑETE_10">#REF!</definedName>
    <definedName name="ARENA_PAÑETE_11" localSheetId="1">#REF!</definedName>
    <definedName name="ARENA_PAÑETE_11" localSheetId="5">#REF!</definedName>
    <definedName name="ARENA_PAÑETE_11" localSheetId="11">#REF!</definedName>
    <definedName name="ARENA_PAÑETE_11" localSheetId="2">#REF!</definedName>
    <definedName name="ARENA_PAÑETE_11" localSheetId="3">#REF!</definedName>
    <definedName name="ARENA_PAÑETE_11">#REF!</definedName>
    <definedName name="ARENA_PAÑETE_6" localSheetId="1">#REF!</definedName>
    <definedName name="ARENA_PAÑETE_6" localSheetId="5">#REF!</definedName>
    <definedName name="ARENA_PAÑETE_6" localSheetId="11">#REF!</definedName>
    <definedName name="ARENA_PAÑETE_6" localSheetId="2">#REF!</definedName>
    <definedName name="ARENA_PAÑETE_6" localSheetId="3">#REF!</definedName>
    <definedName name="ARENA_PAÑETE_6">#REF!</definedName>
    <definedName name="ARENA_PAÑETE_7" localSheetId="1">#REF!</definedName>
    <definedName name="ARENA_PAÑETE_7" localSheetId="5">#REF!</definedName>
    <definedName name="ARENA_PAÑETE_7" localSheetId="11">#REF!</definedName>
    <definedName name="ARENA_PAÑETE_7" localSheetId="2">#REF!</definedName>
    <definedName name="ARENA_PAÑETE_7" localSheetId="3">#REF!</definedName>
    <definedName name="ARENA_PAÑETE_7">#REF!</definedName>
    <definedName name="ARENA_PAÑETE_8" localSheetId="1">#REF!</definedName>
    <definedName name="ARENA_PAÑETE_8" localSheetId="5">#REF!</definedName>
    <definedName name="ARENA_PAÑETE_8" localSheetId="11">#REF!</definedName>
    <definedName name="ARENA_PAÑETE_8" localSheetId="2">#REF!</definedName>
    <definedName name="ARENA_PAÑETE_8" localSheetId="3">#REF!</definedName>
    <definedName name="ARENA_PAÑETE_8">#REF!</definedName>
    <definedName name="ARENA_PAÑETE_9" localSheetId="1">#REF!</definedName>
    <definedName name="ARENA_PAÑETE_9" localSheetId="5">#REF!</definedName>
    <definedName name="ARENA_PAÑETE_9" localSheetId="11">#REF!</definedName>
    <definedName name="ARENA_PAÑETE_9" localSheetId="2">#REF!</definedName>
    <definedName name="ARENA_PAÑETE_9" localSheetId="3">#REF!</definedName>
    <definedName name="ARENA_PAÑETE_9">#REF!</definedName>
    <definedName name="ArenaItabo" localSheetId="1">#REF!</definedName>
    <definedName name="ArenaItabo" localSheetId="5">#REF!</definedName>
    <definedName name="ArenaItabo" localSheetId="11">#REF!</definedName>
    <definedName name="ArenaItabo" localSheetId="2">#REF!</definedName>
    <definedName name="ArenaItabo" localSheetId="3">#REF!</definedName>
    <definedName name="ArenaItabo">#REF!</definedName>
    <definedName name="ArenaItabo_10" localSheetId="1">#REF!</definedName>
    <definedName name="ArenaItabo_10" localSheetId="5">#REF!</definedName>
    <definedName name="ArenaItabo_10" localSheetId="11">#REF!</definedName>
    <definedName name="ArenaItabo_10" localSheetId="2">#REF!</definedName>
    <definedName name="ArenaItabo_10" localSheetId="3">#REF!</definedName>
    <definedName name="ArenaItabo_10">#REF!</definedName>
    <definedName name="ArenaItabo_11" localSheetId="1">#REF!</definedName>
    <definedName name="ArenaItabo_11" localSheetId="5">#REF!</definedName>
    <definedName name="ArenaItabo_11" localSheetId="11">#REF!</definedName>
    <definedName name="ArenaItabo_11" localSheetId="2">#REF!</definedName>
    <definedName name="ArenaItabo_11" localSheetId="3">#REF!</definedName>
    <definedName name="ArenaItabo_11">#REF!</definedName>
    <definedName name="ArenaItabo_6" localSheetId="1">#REF!</definedName>
    <definedName name="ArenaItabo_6" localSheetId="5">#REF!</definedName>
    <definedName name="ArenaItabo_6" localSheetId="11">#REF!</definedName>
    <definedName name="ArenaItabo_6" localSheetId="2">#REF!</definedName>
    <definedName name="ArenaItabo_6" localSheetId="3">#REF!</definedName>
    <definedName name="ArenaItabo_6">#REF!</definedName>
    <definedName name="ArenaItabo_7" localSheetId="1">#REF!</definedName>
    <definedName name="ArenaItabo_7" localSheetId="5">#REF!</definedName>
    <definedName name="ArenaItabo_7" localSheetId="11">#REF!</definedName>
    <definedName name="ArenaItabo_7" localSheetId="2">#REF!</definedName>
    <definedName name="ArenaItabo_7" localSheetId="3">#REF!</definedName>
    <definedName name="ArenaItabo_7">#REF!</definedName>
    <definedName name="ArenaItabo_8" localSheetId="1">#REF!</definedName>
    <definedName name="ArenaItabo_8" localSheetId="5">#REF!</definedName>
    <definedName name="ArenaItabo_8" localSheetId="11">#REF!</definedName>
    <definedName name="ArenaItabo_8" localSheetId="2">#REF!</definedName>
    <definedName name="ArenaItabo_8" localSheetId="3">#REF!</definedName>
    <definedName name="ArenaItabo_8">#REF!</definedName>
    <definedName name="ArenaItabo_9" localSheetId="1">#REF!</definedName>
    <definedName name="ArenaItabo_9" localSheetId="5">#REF!</definedName>
    <definedName name="ArenaItabo_9" localSheetId="11">#REF!</definedName>
    <definedName name="ArenaItabo_9" localSheetId="2">#REF!</definedName>
    <definedName name="ArenaItabo_9" localSheetId="3">#REF!</definedName>
    <definedName name="ArenaItabo_9">#REF!</definedName>
    <definedName name="ArenaPlanta" localSheetId="1">#REF!</definedName>
    <definedName name="ArenaPlanta" localSheetId="5">#REF!</definedName>
    <definedName name="ArenaPlanta" localSheetId="11">#REF!</definedName>
    <definedName name="ArenaPlanta" localSheetId="2">#REF!</definedName>
    <definedName name="ArenaPlanta" localSheetId="3">#REF!</definedName>
    <definedName name="ArenaPlanta">#REF!</definedName>
    <definedName name="ArenaPlanta_10" localSheetId="1">#REF!</definedName>
    <definedName name="ArenaPlanta_10" localSheetId="5">#REF!</definedName>
    <definedName name="ArenaPlanta_10" localSheetId="11">#REF!</definedName>
    <definedName name="ArenaPlanta_10" localSheetId="2">#REF!</definedName>
    <definedName name="ArenaPlanta_10" localSheetId="3">#REF!</definedName>
    <definedName name="ArenaPlanta_10">#REF!</definedName>
    <definedName name="ArenaPlanta_11" localSheetId="1">#REF!</definedName>
    <definedName name="ArenaPlanta_11" localSheetId="5">#REF!</definedName>
    <definedName name="ArenaPlanta_11" localSheetId="11">#REF!</definedName>
    <definedName name="ArenaPlanta_11" localSheetId="2">#REF!</definedName>
    <definedName name="ArenaPlanta_11" localSheetId="3">#REF!</definedName>
    <definedName name="ArenaPlanta_11">#REF!</definedName>
    <definedName name="ArenaPlanta_6" localSheetId="1">#REF!</definedName>
    <definedName name="ArenaPlanta_6" localSheetId="5">#REF!</definedName>
    <definedName name="ArenaPlanta_6" localSheetId="11">#REF!</definedName>
    <definedName name="ArenaPlanta_6" localSheetId="2">#REF!</definedName>
    <definedName name="ArenaPlanta_6" localSheetId="3">#REF!</definedName>
    <definedName name="ArenaPlanta_6">#REF!</definedName>
    <definedName name="ArenaPlanta_7" localSheetId="1">#REF!</definedName>
    <definedName name="ArenaPlanta_7" localSheetId="5">#REF!</definedName>
    <definedName name="ArenaPlanta_7" localSheetId="11">#REF!</definedName>
    <definedName name="ArenaPlanta_7" localSheetId="2">#REF!</definedName>
    <definedName name="ArenaPlanta_7" localSheetId="3">#REF!</definedName>
    <definedName name="ArenaPlanta_7">#REF!</definedName>
    <definedName name="ArenaPlanta_8" localSheetId="1">#REF!</definedName>
    <definedName name="ArenaPlanta_8" localSheetId="5">#REF!</definedName>
    <definedName name="ArenaPlanta_8" localSheetId="11">#REF!</definedName>
    <definedName name="ArenaPlanta_8" localSheetId="2">#REF!</definedName>
    <definedName name="ArenaPlanta_8" localSheetId="3">#REF!</definedName>
    <definedName name="ArenaPlanta_8">#REF!</definedName>
    <definedName name="ArenaPlanta_9" localSheetId="1">#REF!</definedName>
    <definedName name="ArenaPlanta_9" localSheetId="5">#REF!</definedName>
    <definedName name="ArenaPlanta_9" localSheetId="11">#REF!</definedName>
    <definedName name="ArenaPlanta_9" localSheetId="2">#REF!</definedName>
    <definedName name="ArenaPlanta_9" localSheetId="3">#REF!</definedName>
    <definedName name="ArenaPlanta_9">#REF!</definedName>
    <definedName name="as" localSheetId="1">[8]M.O.!#REF!</definedName>
    <definedName name="as">[8]M.O.!#REF!</definedName>
    <definedName name="as_10" localSheetId="1">#REF!</definedName>
    <definedName name="as_10" localSheetId="5">#REF!</definedName>
    <definedName name="as_10" localSheetId="11">#REF!</definedName>
    <definedName name="as_10" localSheetId="2">#REF!</definedName>
    <definedName name="as_10" localSheetId="3">#REF!</definedName>
    <definedName name="as_10">#REF!</definedName>
    <definedName name="as_11" localSheetId="1">#REF!</definedName>
    <definedName name="as_11" localSheetId="5">#REF!</definedName>
    <definedName name="as_11" localSheetId="11">#REF!</definedName>
    <definedName name="as_11" localSheetId="2">#REF!</definedName>
    <definedName name="as_11" localSheetId="3">#REF!</definedName>
    <definedName name="as_11">#REF!</definedName>
    <definedName name="as_5" localSheetId="1">#REF!</definedName>
    <definedName name="as_5" localSheetId="5">#REF!</definedName>
    <definedName name="as_5" localSheetId="11">#REF!</definedName>
    <definedName name="as_5" localSheetId="2">#REF!</definedName>
    <definedName name="as_5" localSheetId="3">#REF!</definedName>
    <definedName name="as_5">#REF!</definedName>
    <definedName name="as_6" localSheetId="1">#REF!</definedName>
    <definedName name="as_6" localSheetId="5">#REF!</definedName>
    <definedName name="as_6" localSheetId="11">#REF!</definedName>
    <definedName name="as_6" localSheetId="2">#REF!</definedName>
    <definedName name="as_6" localSheetId="3">#REF!</definedName>
    <definedName name="as_6">#REF!</definedName>
    <definedName name="as_7" localSheetId="1">#REF!</definedName>
    <definedName name="as_7" localSheetId="5">#REF!</definedName>
    <definedName name="as_7" localSheetId="11">#REF!</definedName>
    <definedName name="as_7" localSheetId="2">#REF!</definedName>
    <definedName name="as_7" localSheetId="3">#REF!</definedName>
    <definedName name="as_7">#REF!</definedName>
    <definedName name="as_8" localSheetId="1">#REF!</definedName>
    <definedName name="as_8" localSheetId="5">#REF!</definedName>
    <definedName name="as_8" localSheetId="11">#REF!</definedName>
    <definedName name="as_8" localSheetId="2">#REF!</definedName>
    <definedName name="as_8" localSheetId="3">#REF!</definedName>
    <definedName name="as_8">#REF!</definedName>
    <definedName name="as_9" localSheetId="1">#REF!</definedName>
    <definedName name="as_9" localSheetId="5">#REF!</definedName>
    <definedName name="as_9" localSheetId="11">#REF!</definedName>
    <definedName name="as_9" localSheetId="2">#REF!</definedName>
    <definedName name="as_9" localSheetId="3">#REF!</definedName>
    <definedName name="as_9">#REF!</definedName>
    <definedName name="asd" localSheetId="1">#REF!</definedName>
    <definedName name="asd" localSheetId="5">#REF!</definedName>
    <definedName name="asd" localSheetId="11">#REF!</definedName>
    <definedName name="asd" localSheetId="2">#REF!</definedName>
    <definedName name="asd" localSheetId="3">#REF!</definedName>
    <definedName name="asd">#REF!</definedName>
    <definedName name="AT" localSheetId="1">#REF!</definedName>
    <definedName name="AT" localSheetId="5">#REF!</definedName>
    <definedName name="AT" localSheetId="11">#REF!</definedName>
    <definedName name="AT" localSheetId="2">#REF!</definedName>
    <definedName name="AT" localSheetId="3">#REF!</definedName>
    <definedName name="AT">#REF!</definedName>
    <definedName name="AY" localSheetId="1">#REF!</definedName>
    <definedName name="AY" localSheetId="5">#REF!</definedName>
    <definedName name="AY" localSheetId="11">#REF!</definedName>
    <definedName name="AY" localSheetId="2">#REF!</definedName>
    <definedName name="AY" localSheetId="3">#REF!</definedName>
    <definedName name="AY">#REF!</definedName>
    <definedName name="AYCARP" localSheetId="1">[9]INS!#REF!</definedName>
    <definedName name="AYCARP" localSheetId="3">[10]INS!#REF!</definedName>
    <definedName name="AYCARP">[9]INS!#REF!</definedName>
    <definedName name="AYCARP_6" localSheetId="1">#REF!</definedName>
    <definedName name="AYCARP_6" localSheetId="5">#REF!</definedName>
    <definedName name="AYCARP_6" localSheetId="11">#REF!</definedName>
    <definedName name="AYCARP_6" localSheetId="2">#REF!</definedName>
    <definedName name="AYCARP_6" localSheetId="3">#REF!</definedName>
    <definedName name="AYCARP_6">#REF!</definedName>
    <definedName name="AYCARP_8" localSheetId="1">#REF!</definedName>
    <definedName name="AYCARP_8" localSheetId="5">#REF!</definedName>
    <definedName name="AYCARP_8" localSheetId="11">#REF!</definedName>
    <definedName name="AYCARP_8" localSheetId="2">#REF!</definedName>
    <definedName name="AYCARP_8" localSheetId="3">#REF!</definedName>
    <definedName name="AYCARP_8">#REF!</definedName>
    <definedName name="AYUDANTE" localSheetId="1">#REF!</definedName>
    <definedName name="AYUDANTE" localSheetId="5">#REF!</definedName>
    <definedName name="AYUDANTE" localSheetId="11">#REF!</definedName>
    <definedName name="AYUDANTE" localSheetId="2">#REF!</definedName>
    <definedName name="Ayudante" localSheetId="3">#REF!</definedName>
    <definedName name="AYUDANTE">#REF!</definedName>
    <definedName name="Ayudante_2da" localSheetId="1">#REF!</definedName>
    <definedName name="Ayudante_2da" localSheetId="5">#REF!</definedName>
    <definedName name="Ayudante_2da" localSheetId="11">#REF!</definedName>
    <definedName name="Ayudante_2da" localSheetId="2">#REF!</definedName>
    <definedName name="Ayudante_2da" localSheetId="3">#REF!</definedName>
    <definedName name="Ayudante_2da">#REF!</definedName>
    <definedName name="Ayudante_2da_10" localSheetId="1">#REF!</definedName>
    <definedName name="Ayudante_2da_10" localSheetId="5">#REF!</definedName>
    <definedName name="Ayudante_2da_10" localSheetId="11">#REF!</definedName>
    <definedName name="Ayudante_2da_10" localSheetId="2">#REF!</definedName>
    <definedName name="Ayudante_2da_10" localSheetId="3">#REF!</definedName>
    <definedName name="Ayudante_2da_10">#REF!</definedName>
    <definedName name="Ayudante_2da_11" localSheetId="1">#REF!</definedName>
    <definedName name="Ayudante_2da_11" localSheetId="5">#REF!</definedName>
    <definedName name="Ayudante_2da_11" localSheetId="11">#REF!</definedName>
    <definedName name="Ayudante_2da_11" localSheetId="2">#REF!</definedName>
    <definedName name="Ayudante_2da_11" localSheetId="3">#REF!</definedName>
    <definedName name="Ayudante_2da_11">#REF!</definedName>
    <definedName name="Ayudante_2da_6" localSheetId="1">#REF!</definedName>
    <definedName name="Ayudante_2da_6" localSheetId="5">#REF!</definedName>
    <definedName name="Ayudante_2da_6" localSheetId="11">#REF!</definedName>
    <definedName name="Ayudante_2da_6" localSheetId="2">#REF!</definedName>
    <definedName name="Ayudante_2da_6" localSheetId="3">#REF!</definedName>
    <definedName name="Ayudante_2da_6">#REF!</definedName>
    <definedName name="Ayudante_2da_7" localSheetId="1">#REF!</definedName>
    <definedName name="Ayudante_2da_7" localSheetId="5">#REF!</definedName>
    <definedName name="Ayudante_2da_7" localSheetId="11">#REF!</definedName>
    <definedName name="Ayudante_2da_7" localSheetId="2">#REF!</definedName>
    <definedName name="Ayudante_2da_7" localSheetId="3">#REF!</definedName>
    <definedName name="Ayudante_2da_7">#REF!</definedName>
    <definedName name="Ayudante_2da_8" localSheetId="1">#REF!</definedName>
    <definedName name="Ayudante_2da_8" localSheetId="5">#REF!</definedName>
    <definedName name="Ayudante_2da_8" localSheetId="11">#REF!</definedName>
    <definedName name="Ayudante_2da_8" localSheetId="2">#REF!</definedName>
    <definedName name="Ayudante_2da_8" localSheetId="3">#REF!</definedName>
    <definedName name="Ayudante_2da_8">#REF!</definedName>
    <definedName name="Ayudante_2da_9" localSheetId="1">#REF!</definedName>
    <definedName name="Ayudante_2da_9" localSheetId="5">#REF!</definedName>
    <definedName name="Ayudante_2da_9" localSheetId="11">#REF!</definedName>
    <definedName name="Ayudante_2da_9" localSheetId="2">#REF!</definedName>
    <definedName name="Ayudante_2da_9" localSheetId="3">#REF!</definedName>
    <definedName name="Ayudante_2da_9">#REF!</definedName>
    <definedName name="Ayudante_6" localSheetId="1">#REF!</definedName>
    <definedName name="Ayudante_6" localSheetId="5">#REF!</definedName>
    <definedName name="Ayudante_6" localSheetId="11">#REF!</definedName>
    <definedName name="Ayudante_6" localSheetId="2">#REF!</definedName>
    <definedName name="Ayudante_6" localSheetId="3">#REF!</definedName>
    <definedName name="Ayudante_6">#REF!</definedName>
    <definedName name="Ayudante_Soldador" localSheetId="1">#REF!</definedName>
    <definedName name="Ayudante_Soldador" localSheetId="5">#REF!</definedName>
    <definedName name="Ayudante_Soldador" localSheetId="11">#REF!</definedName>
    <definedName name="Ayudante_Soldador" localSheetId="2">#REF!</definedName>
    <definedName name="Ayudante_Soldador" localSheetId="3">#REF!</definedName>
    <definedName name="Ayudante_Soldador">#REF!</definedName>
    <definedName name="Ayudante_Soldador_10" localSheetId="1">#REF!</definedName>
    <definedName name="Ayudante_Soldador_10" localSheetId="5">#REF!</definedName>
    <definedName name="Ayudante_Soldador_10" localSheetId="11">#REF!</definedName>
    <definedName name="Ayudante_Soldador_10" localSheetId="2">#REF!</definedName>
    <definedName name="Ayudante_Soldador_10" localSheetId="3">#REF!</definedName>
    <definedName name="Ayudante_Soldador_10">#REF!</definedName>
    <definedName name="Ayudante_Soldador_11" localSheetId="1">#REF!</definedName>
    <definedName name="Ayudante_Soldador_11" localSheetId="5">#REF!</definedName>
    <definedName name="Ayudante_Soldador_11" localSheetId="11">#REF!</definedName>
    <definedName name="Ayudante_Soldador_11" localSheetId="2">#REF!</definedName>
    <definedName name="Ayudante_Soldador_11" localSheetId="3">#REF!</definedName>
    <definedName name="Ayudante_Soldador_11">#REF!</definedName>
    <definedName name="Ayudante_Soldador_6" localSheetId="1">#REF!</definedName>
    <definedName name="Ayudante_Soldador_6" localSheetId="5">#REF!</definedName>
    <definedName name="Ayudante_Soldador_6" localSheetId="11">#REF!</definedName>
    <definedName name="Ayudante_Soldador_6" localSheetId="2">#REF!</definedName>
    <definedName name="Ayudante_Soldador_6" localSheetId="3">#REF!</definedName>
    <definedName name="Ayudante_Soldador_6">#REF!</definedName>
    <definedName name="Ayudante_Soldador_7" localSheetId="1">#REF!</definedName>
    <definedName name="Ayudante_Soldador_7" localSheetId="5">#REF!</definedName>
    <definedName name="Ayudante_Soldador_7" localSheetId="11">#REF!</definedName>
    <definedName name="Ayudante_Soldador_7" localSheetId="2">#REF!</definedName>
    <definedName name="Ayudante_Soldador_7" localSheetId="3">#REF!</definedName>
    <definedName name="Ayudante_Soldador_7">#REF!</definedName>
    <definedName name="Ayudante_Soldador_8" localSheetId="1">#REF!</definedName>
    <definedName name="Ayudante_Soldador_8" localSheetId="5">#REF!</definedName>
    <definedName name="Ayudante_Soldador_8" localSheetId="11">#REF!</definedName>
    <definedName name="Ayudante_Soldador_8" localSheetId="2">#REF!</definedName>
    <definedName name="Ayudante_Soldador_8" localSheetId="3">#REF!</definedName>
    <definedName name="Ayudante_Soldador_8">#REF!</definedName>
    <definedName name="Ayudante_Soldador_9" localSheetId="1">#REF!</definedName>
    <definedName name="Ayudante_Soldador_9" localSheetId="5">#REF!</definedName>
    <definedName name="Ayudante_Soldador_9" localSheetId="11">#REF!</definedName>
    <definedName name="Ayudante_Soldador_9" localSheetId="2">#REF!</definedName>
    <definedName name="Ayudante_Soldador_9" localSheetId="3">#REF!</definedName>
    <definedName name="Ayudante_Soldador_9">#REF!</definedName>
    <definedName name="b" localSheetId="1">[11]ADDENDA!#REF!</definedName>
    <definedName name="b">[11]ADDENDA!#REF!</definedName>
    <definedName name="b_6" localSheetId="1">#REF!</definedName>
    <definedName name="b_6" localSheetId="5">#REF!</definedName>
    <definedName name="b_6" localSheetId="11">#REF!</definedName>
    <definedName name="b_6" localSheetId="2">#REF!</definedName>
    <definedName name="b_6" localSheetId="3">#REF!</definedName>
    <definedName name="b_6">#REF!</definedName>
    <definedName name="b_8" localSheetId="1">#REF!</definedName>
    <definedName name="b_8" localSheetId="5">#REF!</definedName>
    <definedName name="b_8" localSheetId="11">#REF!</definedName>
    <definedName name="b_8" localSheetId="2">#REF!</definedName>
    <definedName name="b_8" localSheetId="3">#REF!</definedName>
    <definedName name="b_8">#REF!</definedName>
    <definedName name="BALDOSAS_TRANSPARENTE" localSheetId="1">#REF!</definedName>
    <definedName name="BALDOSAS_TRANSPARENTE" localSheetId="5">#REF!</definedName>
    <definedName name="BALDOSAS_TRANSPARENTE" localSheetId="11">#REF!</definedName>
    <definedName name="BALDOSAS_TRANSPARENTE" localSheetId="2">#REF!</definedName>
    <definedName name="BALDOSAS_TRANSPARENTE" localSheetId="3">#REF!</definedName>
    <definedName name="BALDOSAS_TRANSPARENTE">#REF!</definedName>
    <definedName name="BALDOSAS_TRANSPARENTE_10" localSheetId="1">#REF!</definedName>
    <definedName name="BALDOSAS_TRANSPARENTE_10" localSheetId="5">#REF!</definedName>
    <definedName name="BALDOSAS_TRANSPARENTE_10" localSheetId="11">#REF!</definedName>
    <definedName name="BALDOSAS_TRANSPARENTE_10" localSheetId="2">#REF!</definedName>
    <definedName name="BALDOSAS_TRANSPARENTE_10" localSheetId="3">#REF!</definedName>
    <definedName name="BALDOSAS_TRANSPARENTE_10">#REF!</definedName>
    <definedName name="BALDOSAS_TRANSPARENTE_11" localSheetId="1">#REF!</definedName>
    <definedName name="BALDOSAS_TRANSPARENTE_11" localSheetId="5">#REF!</definedName>
    <definedName name="BALDOSAS_TRANSPARENTE_11" localSheetId="11">#REF!</definedName>
    <definedName name="BALDOSAS_TRANSPARENTE_11" localSheetId="2">#REF!</definedName>
    <definedName name="BALDOSAS_TRANSPARENTE_11" localSheetId="3">#REF!</definedName>
    <definedName name="BALDOSAS_TRANSPARENTE_11">#REF!</definedName>
    <definedName name="BALDOSAS_TRANSPARENTE_6" localSheetId="1">#REF!</definedName>
    <definedName name="BALDOSAS_TRANSPARENTE_6" localSheetId="5">#REF!</definedName>
    <definedName name="BALDOSAS_TRANSPARENTE_6" localSheetId="11">#REF!</definedName>
    <definedName name="BALDOSAS_TRANSPARENTE_6" localSheetId="2">#REF!</definedName>
    <definedName name="BALDOSAS_TRANSPARENTE_6" localSheetId="3">#REF!</definedName>
    <definedName name="BALDOSAS_TRANSPARENTE_6">#REF!</definedName>
    <definedName name="BALDOSAS_TRANSPARENTE_7" localSheetId="1">#REF!</definedName>
    <definedName name="BALDOSAS_TRANSPARENTE_7" localSheetId="5">#REF!</definedName>
    <definedName name="BALDOSAS_TRANSPARENTE_7" localSheetId="11">#REF!</definedName>
    <definedName name="BALDOSAS_TRANSPARENTE_7" localSheetId="2">#REF!</definedName>
    <definedName name="BALDOSAS_TRANSPARENTE_7" localSheetId="3">#REF!</definedName>
    <definedName name="BALDOSAS_TRANSPARENTE_7">#REF!</definedName>
    <definedName name="BALDOSAS_TRANSPARENTE_8" localSheetId="1">#REF!</definedName>
    <definedName name="BALDOSAS_TRANSPARENTE_8" localSheetId="5">#REF!</definedName>
    <definedName name="BALDOSAS_TRANSPARENTE_8" localSheetId="11">#REF!</definedName>
    <definedName name="BALDOSAS_TRANSPARENTE_8" localSheetId="2">#REF!</definedName>
    <definedName name="BALDOSAS_TRANSPARENTE_8" localSheetId="3">#REF!</definedName>
    <definedName name="BALDOSAS_TRANSPARENTE_8">#REF!</definedName>
    <definedName name="BALDOSAS_TRANSPARENTE_9" localSheetId="1">#REF!</definedName>
    <definedName name="BALDOSAS_TRANSPARENTE_9" localSheetId="5">#REF!</definedName>
    <definedName name="BALDOSAS_TRANSPARENTE_9" localSheetId="11">#REF!</definedName>
    <definedName name="BALDOSAS_TRANSPARENTE_9" localSheetId="2">#REF!</definedName>
    <definedName name="BALDOSAS_TRANSPARENTE_9" localSheetId="3">#REF!</definedName>
    <definedName name="BALDOSAS_TRANSPARENTE_9">#REF!</definedName>
    <definedName name="BARANDILLA_3">#N/A</definedName>
    <definedName name="bas3e" localSheetId="1">#REF!</definedName>
    <definedName name="bas3e" localSheetId="5">#REF!</definedName>
    <definedName name="bas3e" localSheetId="11">#REF!</definedName>
    <definedName name="bas3e" localSheetId="2">#REF!</definedName>
    <definedName name="bas3e" localSheetId="3">#REF!</definedName>
    <definedName name="bas3e">#REF!</definedName>
    <definedName name="bas3e_6" localSheetId="1">#REF!</definedName>
    <definedName name="bas3e_6" localSheetId="5">#REF!</definedName>
    <definedName name="bas3e_6" localSheetId="11">#REF!</definedName>
    <definedName name="bas3e_6" localSheetId="2">#REF!</definedName>
    <definedName name="bas3e_6" localSheetId="3">#REF!</definedName>
    <definedName name="bas3e_6">#REF!</definedName>
    <definedName name="base" localSheetId="1">#REF!</definedName>
    <definedName name="base" localSheetId="5">#REF!</definedName>
    <definedName name="base" localSheetId="11">#REF!</definedName>
    <definedName name="base" localSheetId="2">#REF!</definedName>
    <definedName name="base" localSheetId="3">#REF!</definedName>
    <definedName name="base">#REF!</definedName>
    <definedName name="BASE_CONTEN" localSheetId="1">#REF!</definedName>
    <definedName name="BASE_CONTEN" localSheetId="5">#REF!</definedName>
    <definedName name="BASE_CONTEN" localSheetId="11">#REF!</definedName>
    <definedName name="BASE_CONTEN" localSheetId="2">#REF!</definedName>
    <definedName name="BASE_CONTEN" localSheetId="3">#REF!</definedName>
    <definedName name="BASE_CONTEN">#REF!</definedName>
    <definedName name="BASE_CONTEN_10" localSheetId="1">#REF!</definedName>
    <definedName name="BASE_CONTEN_10" localSheetId="5">#REF!</definedName>
    <definedName name="BASE_CONTEN_10" localSheetId="11">#REF!</definedName>
    <definedName name="BASE_CONTEN_10" localSheetId="2">#REF!</definedName>
    <definedName name="BASE_CONTEN_10" localSheetId="3">#REF!</definedName>
    <definedName name="BASE_CONTEN_10">#REF!</definedName>
    <definedName name="BASE_CONTEN_11" localSheetId="1">#REF!</definedName>
    <definedName name="BASE_CONTEN_11" localSheetId="5">#REF!</definedName>
    <definedName name="BASE_CONTEN_11" localSheetId="11">#REF!</definedName>
    <definedName name="BASE_CONTEN_11" localSheetId="2">#REF!</definedName>
    <definedName name="BASE_CONTEN_11" localSheetId="3">#REF!</definedName>
    <definedName name="BASE_CONTEN_11">#REF!</definedName>
    <definedName name="BASE_CONTEN_6" localSheetId="1">#REF!</definedName>
    <definedName name="BASE_CONTEN_6" localSheetId="5">#REF!</definedName>
    <definedName name="BASE_CONTEN_6" localSheetId="11">#REF!</definedName>
    <definedName name="BASE_CONTEN_6" localSheetId="2">#REF!</definedName>
    <definedName name="BASE_CONTEN_6" localSheetId="3">#REF!</definedName>
    <definedName name="BASE_CONTEN_6">#REF!</definedName>
    <definedName name="BASE_CONTEN_7" localSheetId="1">#REF!</definedName>
    <definedName name="BASE_CONTEN_7" localSheetId="5">#REF!</definedName>
    <definedName name="BASE_CONTEN_7" localSheetId="11">#REF!</definedName>
    <definedName name="BASE_CONTEN_7" localSheetId="2">#REF!</definedName>
    <definedName name="BASE_CONTEN_7" localSheetId="3">#REF!</definedName>
    <definedName name="BASE_CONTEN_7">#REF!</definedName>
    <definedName name="BASE_CONTEN_8" localSheetId="1">#REF!</definedName>
    <definedName name="BASE_CONTEN_8" localSheetId="5">#REF!</definedName>
    <definedName name="BASE_CONTEN_8" localSheetId="11">#REF!</definedName>
    <definedName name="BASE_CONTEN_8" localSheetId="2">#REF!</definedName>
    <definedName name="BASE_CONTEN_8" localSheetId="3">#REF!</definedName>
    <definedName name="BASE_CONTEN_8">#REF!</definedName>
    <definedName name="BASE_CONTEN_9" localSheetId="1">#REF!</definedName>
    <definedName name="BASE_CONTEN_9" localSheetId="5">#REF!</definedName>
    <definedName name="BASE_CONTEN_9" localSheetId="11">#REF!</definedName>
    <definedName name="BASE_CONTEN_9" localSheetId="2">#REF!</definedName>
    <definedName name="BASE_CONTEN_9" localSheetId="3">#REF!</definedName>
    <definedName name="BASE_CONTEN_9">#REF!</definedName>
    <definedName name="BBB" localSheetId="1">#REF!</definedName>
    <definedName name="BBB" localSheetId="5">#REF!</definedName>
    <definedName name="BBB" localSheetId="11">#REF!</definedName>
    <definedName name="BBB" localSheetId="2">#REF!</definedName>
    <definedName name="BBB" localSheetId="3">#REF!</definedName>
    <definedName name="BBB">#REF!</definedName>
    <definedName name="BLOCK_4" localSheetId="1">#REF!</definedName>
    <definedName name="BLOCK_4" localSheetId="5">#REF!</definedName>
    <definedName name="BLOCK_4" localSheetId="11">#REF!</definedName>
    <definedName name="BLOCK_4" localSheetId="2">#REF!</definedName>
    <definedName name="BLOCK_4" localSheetId="3">#REF!</definedName>
    <definedName name="BLOCK_4">#REF!</definedName>
    <definedName name="BLOCK_4_10" localSheetId="1">#REF!</definedName>
    <definedName name="BLOCK_4_10" localSheetId="5">#REF!</definedName>
    <definedName name="BLOCK_4_10" localSheetId="11">#REF!</definedName>
    <definedName name="BLOCK_4_10" localSheetId="2">#REF!</definedName>
    <definedName name="BLOCK_4_10" localSheetId="3">#REF!</definedName>
    <definedName name="BLOCK_4_10">#REF!</definedName>
    <definedName name="BLOCK_4_11" localSheetId="1">#REF!</definedName>
    <definedName name="BLOCK_4_11" localSheetId="5">#REF!</definedName>
    <definedName name="BLOCK_4_11" localSheetId="11">#REF!</definedName>
    <definedName name="BLOCK_4_11" localSheetId="2">#REF!</definedName>
    <definedName name="BLOCK_4_11" localSheetId="3">#REF!</definedName>
    <definedName name="BLOCK_4_11">#REF!</definedName>
    <definedName name="BLOCK_4_6" localSheetId="1">#REF!</definedName>
    <definedName name="BLOCK_4_6" localSheetId="5">#REF!</definedName>
    <definedName name="BLOCK_4_6" localSheetId="11">#REF!</definedName>
    <definedName name="BLOCK_4_6" localSheetId="2">#REF!</definedName>
    <definedName name="BLOCK_4_6" localSheetId="3">#REF!</definedName>
    <definedName name="BLOCK_4_6">#REF!</definedName>
    <definedName name="BLOCK_4_7" localSheetId="1">#REF!</definedName>
    <definedName name="BLOCK_4_7" localSheetId="5">#REF!</definedName>
    <definedName name="BLOCK_4_7" localSheetId="11">#REF!</definedName>
    <definedName name="BLOCK_4_7" localSheetId="2">#REF!</definedName>
    <definedName name="BLOCK_4_7" localSheetId="3">#REF!</definedName>
    <definedName name="BLOCK_4_7">#REF!</definedName>
    <definedName name="BLOCK_4_8" localSheetId="1">#REF!</definedName>
    <definedName name="BLOCK_4_8" localSheetId="5">#REF!</definedName>
    <definedName name="BLOCK_4_8" localSheetId="11">#REF!</definedName>
    <definedName name="BLOCK_4_8" localSheetId="2">#REF!</definedName>
    <definedName name="BLOCK_4_8" localSheetId="3">#REF!</definedName>
    <definedName name="BLOCK_4_8">#REF!</definedName>
    <definedName name="BLOCK_4_9" localSheetId="1">#REF!</definedName>
    <definedName name="BLOCK_4_9" localSheetId="5">#REF!</definedName>
    <definedName name="BLOCK_4_9" localSheetId="11">#REF!</definedName>
    <definedName name="BLOCK_4_9" localSheetId="2">#REF!</definedName>
    <definedName name="BLOCK_4_9" localSheetId="3">#REF!</definedName>
    <definedName name="BLOCK_4_9">#REF!</definedName>
    <definedName name="BLOCK_6" localSheetId="1">#REF!</definedName>
    <definedName name="BLOCK_6" localSheetId="5">#REF!</definedName>
    <definedName name="BLOCK_6" localSheetId="11">#REF!</definedName>
    <definedName name="BLOCK_6" localSheetId="2">#REF!</definedName>
    <definedName name="BLOCK_6" localSheetId="3">#REF!</definedName>
    <definedName name="BLOCK_6">#REF!</definedName>
    <definedName name="BLOCK_6_10" localSheetId="1">#REF!</definedName>
    <definedName name="BLOCK_6_10" localSheetId="5">#REF!</definedName>
    <definedName name="BLOCK_6_10" localSheetId="11">#REF!</definedName>
    <definedName name="BLOCK_6_10" localSheetId="2">#REF!</definedName>
    <definedName name="BLOCK_6_10" localSheetId="3">#REF!</definedName>
    <definedName name="BLOCK_6_10">#REF!</definedName>
    <definedName name="BLOCK_6_11" localSheetId="1">#REF!</definedName>
    <definedName name="BLOCK_6_11" localSheetId="5">#REF!</definedName>
    <definedName name="BLOCK_6_11" localSheetId="11">#REF!</definedName>
    <definedName name="BLOCK_6_11" localSheetId="2">#REF!</definedName>
    <definedName name="BLOCK_6_11" localSheetId="3">#REF!</definedName>
    <definedName name="BLOCK_6_11">#REF!</definedName>
    <definedName name="BLOCK_6_6" localSheetId="1">#REF!</definedName>
    <definedName name="BLOCK_6_6" localSheetId="5">#REF!</definedName>
    <definedName name="BLOCK_6_6" localSheetId="11">#REF!</definedName>
    <definedName name="BLOCK_6_6" localSheetId="2">#REF!</definedName>
    <definedName name="BLOCK_6_6" localSheetId="3">#REF!</definedName>
    <definedName name="BLOCK_6_6">#REF!</definedName>
    <definedName name="BLOCK_6_7" localSheetId="1">#REF!</definedName>
    <definedName name="BLOCK_6_7" localSheetId="5">#REF!</definedName>
    <definedName name="BLOCK_6_7" localSheetId="11">#REF!</definedName>
    <definedName name="BLOCK_6_7" localSheetId="2">#REF!</definedName>
    <definedName name="BLOCK_6_7" localSheetId="3">#REF!</definedName>
    <definedName name="BLOCK_6_7">#REF!</definedName>
    <definedName name="BLOCK_6_8" localSheetId="1">#REF!</definedName>
    <definedName name="BLOCK_6_8" localSheetId="5">#REF!</definedName>
    <definedName name="BLOCK_6_8" localSheetId="11">#REF!</definedName>
    <definedName name="BLOCK_6_8" localSheetId="2">#REF!</definedName>
    <definedName name="BLOCK_6_8" localSheetId="3">#REF!</definedName>
    <definedName name="BLOCK_6_8">#REF!</definedName>
    <definedName name="BLOCK_6_9" localSheetId="1">#REF!</definedName>
    <definedName name="BLOCK_6_9" localSheetId="5">#REF!</definedName>
    <definedName name="BLOCK_6_9" localSheetId="11">#REF!</definedName>
    <definedName name="BLOCK_6_9" localSheetId="2">#REF!</definedName>
    <definedName name="BLOCK_6_9" localSheetId="3">#REF!</definedName>
    <definedName name="BLOCK_6_9">#REF!</definedName>
    <definedName name="BLOCK_8" localSheetId="1">#REF!</definedName>
    <definedName name="BLOCK_8" localSheetId="5">#REF!</definedName>
    <definedName name="BLOCK_8" localSheetId="11">#REF!</definedName>
    <definedName name="BLOCK_8" localSheetId="2">#REF!</definedName>
    <definedName name="BLOCK_8" localSheetId="3">#REF!</definedName>
    <definedName name="BLOCK_8">#REF!</definedName>
    <definedName name="BLOCK_8_10" localSheetId="1">#REF!</definedName>
    <definedName name="BLOCK_8_10" localSheetId="5">#REF!</definedName>
    <definedName name="BLOCK_8_10" localSheetId="11">#REF!</definedName>
    <definedName name="BLOCK_8_10" localSheetId="2">#REF!</definedName>
    <definedName name="BLOCK_8_10" localSheetId="3">#REF!</definedName>
    <definedName name="BLOCK_8_10">#REF!</definedName>
    <definedName name="BLOCK_8_11" localSheetId="1">#REF!</definedName>
    <definedName name="BLOCK_8_11" localSheetId="5">#REF!</definedName>
    <definedName name="BLOCK_8_11" localSheetId="11">#REF!</definedName>
    <definedName name="BLOCK_8_11" localSheetId="2">#REF!</definedName>
    <definedName name="BLOCK_8_11" localSheetId="3">#REF!</definedName>
    <definedName name="BLOCK_8_11">#REF!</definedName>
    <definedName name="BLOCK_8_6" localSheetId="1">#REF!</definedName>
    <definedName name="BLOCK_8_6" localSheetId="5">#REF!</definedName>
    <definedName name="BLOCK_8_6" localSheetId="11">#REF!</definedName>
    <definedName name="BLOCK_8_6" localSheetId="2">#REF!</definedName>
    <definedName name="BLOCK_8_6" localSheetId="3">#REF!</definedName>
    <definedName name="BLOCK_8_6">#REF!</definedName>
    <definedName name="BLOCK_8_7" localSheetId="1">#REF!</definedName>
    <definedName name="BLOCK_8_7" localSheetId="5">#REF!</definedName>
    <definedName name="BLOCK_8_7" localSheetId="11">#REF!</definedName>
    <definedName name="BLOCK_8_7" localSheetId="2">#REF!</definedName>
    <definedName name="BLOCK_8_7" localSheetId="3">#REF!</definedName>
    <definedName name="BLOCK_8_7">#REF!</definedName>
    <definedName name="BLOCK_8_8" localSheetId="1">#REF!</definedName>
    <definedName name="BLOCK_8_8" localSheetId="5">#REF!</definedName>
    <definedName name="BLOCK_8_8" localSheetId="11">#REF!</definedName>
    <definedName name="BLOCK_8_8" localSheetId="2">#REF!</definedName>
    <definedName name="BLOCK_8_8" localSheetId="3">#REF!</definedName>
    <definedName name="BLOCK_8_8">#REF!</definedName>
    <definedName name="BLOCK_8_9" localSheetId="1">#REF!</definedName>
    <definedName name="BLOCK_8_9" localSheetId="5">#REF!</definedName>
    <definedName name="BLOCK_8_9" localSheetId="11">#REF!</definedName>
    <definedName name="BLOCK_8_9" localSheetId="2">#REF!</definedName>
    <definedName name="BLOCK_8_9" localSheetId="3">#REF!</definedName>
    <definedName name="BLOCK_8_9">#REF!</definedName>
    <definedName name="BLOCK_CALADO" localSheetId="1">#REF!</definedName>
    <definedName name="BLOCK_CALADO" localSheetId="5">#REF!</definedName>
    <definedName name="BLOCK_CALADO" localSheetId="11">#REF!</definedName>
    <definedName name="BLOCK_CALADO" localSheetId="2">#REF!</definedName>
    <definedName name="BLOCK_CALADO" localSheetId="3">#REF!</definedName>
    <definedName name="BLOCK_CALADO">#REF!</definedName>
    <definedName name="BLOCK_CALADO_10" localSheetId="1">#REF!</definedName>
    <definedName name="BLOCK_CALADO_10" localSheetId="5">#REF!</definedName>
    <definedName name="BLOCK_CALADO_10" localSheetId="11">#REF!</definedName>
    <definedName name="BLOCK_CALADO_10" localSheetId="2">#REF!</definedName>
    <definedName name="BLOCK_CALADO_10" localSheetId="3">#REF!</definedName>
    <definedName name="BLOCK_CALADO_10">#REF!</definedName>
    <definedName name="BLOCK_CALADO_11" localSheetId="1">#REF!</definedName>
    <definedName name="BLOCK_CALADO_11" localSheetId="5">#REF!</definedName>
    <definedName name="BLOCK_CALADO_11" localSheetId="11">#REF!</definedName>
    <definedName name="BLOCK_CALADO_11" localSheetId="2">#REF!</definedName>
    <definedName name="BLOCK_CALADO_11" localSheetId="3">#REF!</definedName>
    <definedName name="BLOCK_CALADO_11">#REF!</definedName>
    <definedName name="BLOCK_CALADO_6" localSheetId="1">#REF!</definedName>
    <definedName name="BLOCK_CALADO_6" localSheetId="5">#REF!</definedName>
    <definedName name="BLOCK_CALADO_6" localSheetId="11">#REF!</definedName>
    <definedName name="BLOCK_CALADO_6" localSheetId="2">#REF!</definedName>
    <definedName name="BLOCK_CALADO_6" localSheetId="3">#REF!</definedName>
    <definedName name="BLOCK_CALADO_6">#REF!</definedName>
    <definedName name="BLOCK_CALADO_7" localSheetId="1">#REF!</definedName>
    <definedName name="BLOCK_CALADO_7" localSheetId="5">#REF!</definedName>
    <definedName name="BLOCK_CALADO_7" localSheetId="11">#REF!</definedName>
    <definedName name="BLOCK_CALADO_7" localSheetId="2">#REF!</definedName>
    <definedName name="BLOCK_CALADO_7" localSheetId="3">#REF!</definedName>
    <definedName name="BLOCK_CALADO_7">#REF!</definedName>
    <definedName name="BLOCK_CALADO_8" localSheetId="1">#REF!</definedName>
    <definedName name="BLOCK_CALADO_8" localSheetId="5">#REF!</definedName>
    <definedName name="BLOCK_CALADO_8" localSheetId="11">#REF!</definedName>
    <definedName name="BLOCK_CALADO_8" localSheetId="2">#REF!</definedName>
    <definedName name="BLOCK_CALADO_8" localSheetId="3">#REF!</definedName>
    <definedName name="BLOCK_CALADO_8">#REF!</definedName>
    <definedName name="BLOCK_CALADO_9" localSheetId="1">#REF!</definedName>
    <definedName name="BLOCK_CALADO_9" localSheetId="5">#REF!</definedName>
    <definedName name="BLOCK_CALADO_9" localSheetId="11">#REF!</definedName>
    <definedName name="BLOCK_CALADO_9" localSheetId="2">#REF!</definedName>
    <definedName name="BLOCK_CALADO_9" localSheetId="3">#REF!</definedName>
    <definedName name="BLOCK_CALADO_9">#REF!</definedName>
    <definedName name="bloque8" localSheetId="1">#REF!</definedName>
    <definedName name="bloque8" localSheetId="5">#REF!</definedName>
    <definedName name="bloque8" localSheetId="11">#REF!</definedName>
    <definedName name="bloque8" localSheetId="2">#REF!</definedName>
    <definedName name="bloque8" localSheetId="3">#REF!</definedName>
    <definedName name="bloque8">#REF!</definedName>
    <definedName name="bloque8_6" localSheetId="1">#REF!</definedName>
    <definedName name="bloque8_6" localSheetId="5">#REF!</definedName>
    <definedName name="bloque8_6" localSheetId="11">#REF!</definedName>
    <definedName name="bloque8_6" localSheetId="2">#REF!</definedName>
    <definedName name="bloque8_6" localSheetId="3">#REF!</definedName>
    <definedName name="bloque8_6">#REF!</definedName>
    <definedName name="bloque8_8" localSheetId="1">#REF!</definedName>
    <definedName name="bloque8_8" localSheetId="5">#REF!</definedName>
    <definedName name="bloque8_8" localSheetId="11">#REF!</definedName>
    <definedName name="bloque8_8" localSheetId="2">#REF!</definedName>
    <definedName name="bloque8_8" localSheetId="3">#REF!</definedName>
    <definedName name="bloque8_8">#REF!</definedName>
    <definedName name="BOMBA_ACHIQUE" localSheetId="1">#REF!</definedName>
    <definedName name="BOMBA_ACHIQUE" localSheetId="5">#REF!</definedName>
    <definedName name="BOMBA_ACHIQUE" localSheetId="11">#REF!</definedName>
    <definedName name="BOMBA_ACHIQUE" localSheetId="2">#REF!</definedName>
    <definedName name="BOMBA_ACHIQUE" localSheetId="3">#REF!</definedName>
    <definedName name="BOMBA_ACHIQUE">#REF!</definedName>
    <definedName name="BOMBA_ACHIQUE_10" localSheetId="1">#REF!</definedName>
    <definedName name="BOMBA_ACHIQUE_10" localSheetId="5">#REF!</definedName>
    <definedName name="BOMBA_ACHIQUE_10" localSheetId="11">#REF!</definedName>
    <definedName name="BOMBA_ACHIQUE_10" localSheetId="2">#REF!</definedName>
    <definedName name="BOMBA_ACHIQUE_10" localSheetId="3">#REF!</definedName>
    <definedName name="BOMBA_ACHIQUE_10">#REF!</definedName>
    <definedName name="BOMBA_ACHIQUE_11" localSheetId="1">#REF!</definedName>
    <definedName name="BOMBA_ACHIQUE_11" localSheetId="5">#REF!</definedName>
    <definedName name="BOMBA_ACHIQUE_11" localSheetId="11">#REF!</definedName>
    <definedName name="BOMBA_ACHIQUE_11" localSheetId="2">#REF!</definedName>
    <definedName name="BOMBA_ACHIQUE_11" localSheetId="3">#REF!</definedName>
    <definedName name="BOMBA_ACHIQUE_11">#REF!</definedName>
    <definedName name="BOMBA_ACHIQUE_6" localSheetId="1">#REF!</definedName>
    <definedName name="BOMBA_ACHIQUE_6" localSheetId="5">#REF!</definedName>
    <definedName name="BOMBA_ACHIQUE_6" localSheetId="11">#REF!</definedName>
    <definedName name="BOMBA_ACHIQUE_6" localSheetId="2">#REF!</definedName>
    <definedName name="BOMBA_ACHIQUE_6" localSheetId="3">#REF!</definedName>
    <definedName name="BOMBA_ACHIQUE_6">#REF!</definedName>
    <definedName name="BOMBA_ACHIQUE_7" localSheetId="1">#REF!</definedName>
    <definedName name="BOMBA_ACHIQUE_7" localSheetId="5">#REF!</definedName>
    <definedName name="BOMBA_ACHIQUE_7" localSheetId="11">#REF!</definedName>
    <definedName name="BOMBA_ACHIQUE_7" localSheetId="2">#REF!</definedName>
    <definedName name="BOMBA_ACHIQUE_7" localSheetId="3">#REF!</definedName>
    <definedName name="BOMBA_ACHIQUE_7">#REF!</definedName>
    <definedName name="BOMBA_ACHIQUE_8" localSheetId="1">#REF!</definedName>
    <definedName name="BOMBA_ACHIQUE_8" localSheetId="5">#REF!</definedName>
    <definedName name="BOMBA_ACHIQUE_8" localSheetId="11">#REF!</definedName>
    <definedName name="BOMBA_ACHIQUE_8" localSheetId="2">#REF!</definedName>
    <definedName name="BOMBA_ACHIQUE_8" localSheetId="3">#REF!</definedName>
    <definedName name="BOMBA_ACHIQUE_8">#REF!</definedName>
    <definedName name="BOMBA_ACHIQUE_9" localSheetId="1">#REF!</definedName>
    <definedName name="BOMBA_ACHIQUE_9" localSheetId="5">#REF!</definedName>
    <definedName name="BOMBA_ACHIQUE_9" localSheetId="11">#REF!</definedName>
    <definedName name="BOMBA_ACHIQUE_9" localSheetId="2">#REF!</definedName>
    <definedName name="BOMBA_ACHIQUE_9" localSheetId="3">#REF!</definedName>
    <definedName name="BOMBA_ACHIQUE_9">#REF!</definedName>
    <definedName name="BOMBILLAS_1500W">[12]INSU!$B$42</definedName>
    <definedName name="BOQUILLA_FREGADERO_CROMO" localSheetId="1">#REF!</definedName>
    <definedName name="BOQUILLA_FREGADERO_CROMO" localSheetId="5">#REF!</definedName>
    <definedName name="BOQUILLA_FREGADERO_CROMO" localSheetId="11">#REF!</definedName>
    <definedName name="BOQUILLA_FREGADERO_CROMO" localSheetId="2">#REF!</definedName>
    <definedName name="BOQUILLA_FREGADERO_CROMO" localSheetId="3">#REF!</definedName>
    <definedName name="BOQUILLA_FREGADERO_CROMO">#REF!</definedName>
    <definedName name="BOQUILLA_FREGADERO_CROMO_10" localSheetId="1">#REF!</definedName>
    <definedName name="BOQUILLA_FREGADERO_CROMO_10" localSheetId="5">#REF!</definedName>
    <definedName name="BOQUILLA_FREGADERO_CROMO_10" localSheetId="11">#REF!</definedName>
    <definedName name="BOQUILLA_FREGADERO_CROMO_10" localSheetId="2">#REF!</definedName>
    <definedName name="BOQUILLA_FREGADERO_CROMO_10" localSheetId="3">#REF!</definedName>
    <definedName name="BOQUILLA_FREGADERO_CROMO_10">#REF!</definedName>
    <definedName name="BOQUILLA_FREGADERO_CROMO_11" localSheetId="1">#REF!</definedName>
    <definedName name="BOQUILLA_FREGADERO_CROMO_11" localSheetId="5">#REF!</definedName>
    <definedName name="BOQUILLA_FREGADERO_CROMO_11" localSheetId="11">#REF!</definedName>
    <definedName name="BOQUILLA_FREGADERO_CROMO_11" localSheetId="2">#REF!</definedName>
    <definedName name="BOQUILLA_FREGADERO_CROMO_11" localSheetId="3">#REF!</definedName>
    <definedName name="BOQUILLA_FREGADERO_CROMO_11">#REF!</definedName>
    <definedName name="BOQUILLA_FREGADERO_CROMO_6" localSheetId="1">#REF!</definedName>
    <definedName name="BOQUILLA_FREGADERO_CROMO_6" localSheetId="5">#REF!</definedName>
    <definedName name="BOQUILLA_FREGADERO_CROMO_6" localSheetId="11">#REF!</definedName>
    <definedName name="BOQUILLA_FREGADERO_CROMO_6" localSheetId="2">#REF!</definedName>
    <definedName name="BOQUILLA_FREGADERO_CROMO_6" localSheetId="3">#REF!</definedName>
    <definedName name="BOQUILLA_FREGADERO_CROMO_6">#REF!</definedName>
    <definedName name="BOQUILLA_FREGADERO_CROMO_7" localSheetId="1">#REF!</definedName>
    <definedName name="BOQUILLA_FREGADERO_CROMO_7" localSheetId="5">#REF!</definedName>
    <definedName name="BOQUILLA_FREGADERO_CROMO_7" localSheetId="11">#REF!</definedName>
    <definedName name="BOQUILLA_FREGADERO_CROMO_7" localSheetId="2">#REF!</definedName>
    <definedName name="BOQUILLA_FREGADERO_CROMO_7" localSheetId="3">#REF!</definedName>
    <definedName name="BOQUILLA_FREGADERO_CROMO_7">#REF!</definedName>
    <definedName name="BOQUILLA_FREGADERO_CROMO_8" localSheetId="1">#REF!</definedName>
    <definedName name="BOQUILLA_FREGADERO_CROMO_8" localSheetId="5">#REF!</definedName>
    <definedName name="BOQUILLA_FREGADERO_CROMO_8" localSheetId="11">#REF!</definedName>
    <definedName name="BOQUILLA_FREGADERO_CROMO_8" localSheetId="2">#REF!</definedName>
    <definedName name="BOQUILLA_FREGADERO_CROMO_8" localSheetId="3">#REF!</definedName>
    <definedName name="BOQUILLA_FREGADERO_CROMO_8">#REF!</definedName>
    <definedName name="BOQUILLA_FREGADERO_CROMO_9" localSheetId="1">#REF!</definedName>
    <definedName name="BOQUILLA_FREGADERO_CROMO_9" localSheetId="5">#REF!</definedName>
    <definedName name="BOQUILLA_FREGADERO_CROMO_9" localSheetId="11">#REF!</definedName>
    <definedName name="BOQUILLA_FREGADERO_CROMO_9" localSheetId="2">#REF!</definedName>
    <definedName name="BOQUILLA_FREGADERO_CROMO_9" localSheetId="3">#REF!</definedName>
    <definedName name="BOQUILLA_FREGADERO_CROMO_9">#REF!</definedName>
    <definedName name="BOQUILLA_LAVADERO_CROMO" localSheetId="1">#REF!</definedName>
    <definedName name="BOQUILLA_LAVADERO_CROMO" localSheetId="5">#REF!</definedName>
    <definedName name="BOQUILLA_LAVADERO_CROMO" localSheetId="11">#REF!</definedName>
    <definedName name="BOQUILLA_LAVADERO_CROMO" localSheetId="2">#REF!</definedName>
    <definedName name="BOQUILLA_LAVADERO_CROMO" localSheetId="3">#REF!</definedName>
    <definedName name="BOQUILLA_LAVADERO_CROMO">#REF!</definedName>
    <definedName name="BOQUILLA_LAVADERO_CROMO_10" localSheetId="1">#REF!</definedName>
    <definedName name="BOQUILLA_LAVADERO_CROMO_10" localSheetId="5">#REF!</definedName>
    <definedName name="BOQUILLA_LAVADERO_CROMO_10" localSheetId="11">#REF!</definedName>
    <definedName name="BOQUILLA_LAVADERO_CROMO_10" localSheetId="2">#REF!</definedName>
    <definedName name="BOQUILLA_LAVADERO_CROMO_10" localSheetId="3">#REF!</definedName>
    <definedName name="BOQUILLA_LAVADERO_CROMO_10">#REF!</definedName>
    <definedName name="BOQUILLA_LAVADERO_CROMO_11" localSheetId="1">#REF!</definedName>
    <definedName name="BOQUILLA_LAVADERO_CROMO_11" localSheetId="5">#REF!</definedName>
    <definedName name="BOQUILLA_LAVADERO_CROMO_11" localSheetId="11">#REF!</definedName>
    <definedName name="BOQUILLA_LAVADERO_CROMO_11" localSheetId="2">#REF!</definedName>
    <definedName name="BOQUILLA_LAVADERO_CROMO_11" localSheetId="3">#REF!</definedName>
    <definedName name="BOQUILLA_LAVADERO_CROMO_11">#REF!</definedName>
    <definedName name="BOQUILLA_LAVADERO_CROMO_6" localSheetId="1">#REF!</definedName>
    <definedName name="BOQUILLA_LAVADERO_CROMO_6" localSheetId="5">#REF!</definedName>
    <definedName name="BOQUILLA_LAVADERO_CROMO_6" localSheetId="11">#REF!</definedName>
    <definedName name="BOQUILLA_LAVADERO_CROMO_6" localSheetId="2">#REF!</definedName>
    <definedName name="BOQUILLA_LAVADERO_CROMO_6" localSheetId="3">#REF!</definedName>
    <definedName name="BOQUILLA_LAVADERO_CROMO_6">#REF!</definedName>
    <definedName name="BOQUILLA_LAVADERO_CROMO_7" localSheetId="1">#REF!</definedName>
    <definedName name="BOQUILLA_LAVADERO_CROMO_7" localSheetId="5">#REF!</definedName>
    <definedName name="BOQUILLA_LAVADERO_CROMO_7" localSheetId="11">#REF!</definedName>
    <definedName name="BOQUILLA_LAVADERO_CROMO_7" localSheetId="2">#REF!</definedName>
    <definedName name="BOQUILLA_LAVADERO_CROMO_7" localSheetId="3">#REF!</definedName>
    <definedName name="BOQUILLA_LAVADERO_CROMO_7">#REF!</definedName>
    <definedName name="BOQUILLA_LAVADERO_CROMO_8" localSheetId="1">#REF!</definedName>
    <definedName name="BOQUILLA_LAVADERO_CROMO_8" localSheetId="5">#REF!</definedName>
    <definedName name="BOQUILLA_LAVADERO_CROMO_8" localSheetId="11">#REF!</definedName>
    <definedName name="BOQUILLA_LAVADERO_CROMO_8" localSheetId="2">#REF!</definedName>
    <definedName name="BOQUILLA_LAVADERO_CROMO_8" localSheetId="3">#REF!</definedName>
    <definedName name="BOQUILLA_LAVADERO_CROMO_8">#REF!</definedName>
    <definedName name="BOQUILLA_LAVADERO_CROMO_9" localSheetId="1">#REF!</definedName>
    <definedName name="BOQUILLA_LAVADERO_CROMO_9" localSheetId="5">#REF!</definedName>
    <definedName name="BOQUILLA_LAVADERO_CROMO_9" localSheetId="11">#REF!</definedName>
    <definedName name="BOQUILLA_LAVADERO_CROMO_9" localSheetId="2">#REF!</definedName>
    <definedName name="BOQUILLA_LAVADERO_CROMO_9" localSheetId="3">#REF!</definedName>
    <definedName name="BOQUILLA_LAVADERO_CROMO_9">#REF!</definedName>
    <definedName name="BOTE" localSheetId="1">#REF!</definedName>
    <definedName name="BOTE" localSheetId="5">#REF!</definedName>
    <definedName name="BOTE" localSheetId="11">#REF!</definedName>
    <definedName name="BOTE" localSheetId="2">#REF!</definedName>
    <definedName name="BOTE" localSheetId="3">#REF!</definedName>
    <definedName name="BOTE">#REF!</definedName>
    <definedName name="BOTE_10" localSheetId="1">#REF!</definedName>
    <definedName name="BOTE_10" localSheetId="5">#REF!</definedName>
    <definedName name="BOTE_10" localSheetId="11">#REF!</definedName>
    <definedName name="BOTE_10" localSheetId="2">#REF!</definedName>
    <definedName name="BOTE_10" localSheetId="3">#REF!</definedName>
    <definedName name="BOTE_10">#REF!</definedName>
    <definedName name="BOTE_11" localSheetId="1">#REF!</definedName>
    <definedName name="BOTE_11" localSheetId="5">#REF!</definedName>
    <definedName name="BOTE_11" localSheetId="11">#REF!</definedName>
    <definedName name="BOTE_11" localSheetId="2">#REF!</definedName>
    <definedName name="BOTE_11" localSheetId="3">#REF!</definedName>
    <definedName name="BOTE_11">#REF!</definedName>
    <definedName name="BOTE_6" localSheetId="1">#REF!</definedName>
    <definedName name="BOTE_6" localSheetId="5">#REF!</definedName>
    <definedName name="BOTE_6" localSheetId="11">#REF!</definedName>
    <definedName name="BOTE_6" localSheetId="2">#REF!</definedName>
    <definedName name="BOTE_6" localSheetId="3">#REF!</definedName>
    <definedName name="BOTE_6">#REF!</definedName>
    <definedName name="BOTE_7" localSheetId="1">#REF!</definedName>
    <definedName name="BOTE_7" localSheetId="5">#REF!</definedName>
    <definedName name="BOTE_7" localSheetId="11">#REF!</definedName>
    <definedName name="BOTE_7" localSheetId="2">#REF!</definedName>
    <definedName name="BOTE_7" localSheetId="3">#REF!</definedName>
    <definedName name="BOTE_7">#REF!</definedName>
    <definedName name="BOTE_8" localSheetId="1">#REF!</definedName>
    <definedName name="BOTE_8" localSheetId="5">#REF!</definedName>
    <definedName name="BOTE_8" localSheetId="11">#REF!</definedName>
    <definedName name="BOTE_8" localSheetId="2">#REF!</definedName>
    <definedName name="BOTE_8" localSheetId="3">#REF!</definedName>
    <definedName name="BOTE_8">#REF!</definedName>
    <definedName name="BOTE_9" localSheetId="1">#REF!</definedName>
    <definedName name="BOTE_9" localSheetId="5">#REF!</definedName>
    <definedName name="BOTE_9" localSheetId="11">#REF!</definedName>
    <definedName name="BOTE_9" localSheetId="2">#REF!</definedName>
    <definedName name="BOTE_9" localSheetId="3">#REF!</definedName>
    <definedName name="BOTE_9">#REF!</definedName>
    <definedName name="BREAKERS" localSheetId="1">#REF!</definedName>
    <definedName name="BREAKERS" localSheetId="5">#REF!</definedName>
    <definedName name="BREAKERS" localSheetId="11">#REF!</definedName>
    <definedName name="BREAKERS" localSheetId="2">#REF!</definedName>
    <definedName name="BREAKERS" localSheetId="3">#REF!</definedName>
    <definedName name="BREAKERS">#REF!</definedName>
    <definedName name="BREAKERS_10" localSheetId="1">#REF!</definedName>
    <definedName name="BREAKERS_10" localSheetId="5">#REF!</definedName>
    <definedName name="BREAKERS_10" localSheetId="11">#REF!</definedName>
    <definedName name="BREAKERS_10" localSheetId="2">#REF!</definedName>
    <definedName name="BREAKERS_10" localSheetId="3">#REF!</definedName>
    <definedName name="BREAKERS_10">#REF!</definedName>
    <definedName name="BREAKERS_11" localSheetId="1">#REF!</definedName>
    <definedName name="BREAKERS_11" localSheetId="5">#REF!</definedName>
    <definedName name="BREAKERS_11" localSheetId="11">#REF!</definedName>
    <definedName name="BREAKERS_11" localSheetId="2">#REF!</definedName>
    <definedName name="BREAKERS_11" localSheetId="3">#REF!</definedName>
    <definedName name="BREAKERS_11">#REF!</definedName>
    <definedName name="BREAKERS_15A" localSheetId="1">#REF!</definedName>
    <definedName name="BREAKERS_15A" localSheetId="5">#REF!</definedName>
    <definedName name="BREAKERS_15A" localSheetId="11">#REF!</definedName>
    <definedName name="BREAKERS_15A" localSheetId="2">#REF!</definedName>
    <definedName name="BREAKERS_15A" localSheetId="3">#REF!</definedName>
    <definedName name="BREAKERS_15A">#REF!</definedName>
    <definedName name="BREAKERS_15A_10" localSheetId="1">#REF!</definedName>
    <definedName name="BREAKERS_15A_10" localSheetId="5">#REF!</definedName>
    <definedName name="BREAKERS_15A_10" localSheetId="11">#REF!</definedName>
    <definedName name="BREAKERS_15A_10" localSheetId="2">#REF!</definedName>
    <definedName name="BREAKERS_15A_10" localSheetId="3">#REF!</definedName>
    <definedName name="BREAKERS_15A_10">#REF!</definedName>
    <definedName name="BREAKERS_15A_11" localSheetId="1">#REF!</definedName>
    <definedName name="BREAKERS_15A_11" localSheetId="5">#REF!</definedName>
    <definedName name="BREAKERS_15A_11" localSheetId="11">#REF!</definedName>
    <definedName name="BREAKERS_15A_11" localSheetId="2">#REF!</definedName>
    <definedName name="BREAKERS_15A_11" localSheetId="3">#REF!</definedName>
    <definedName name="BREAKERS_15A_11">#REF!</definedName>
    <definedName name="BREAKERS_15A_6" localSheetId="1">#REF!</definedName>
    <definedName name="BREAKERS_15A_6" localSheetId="5">#REF!</definedName>
    <definedName name="BREAKERS_15A_6" localSheetId="11">#REF!</definedName>
    <definedName name="BREAKERS_15A_6" localSheetId="2">#REF!</definedName>
    <definedName name="BREAKERS_15A_6" localSheetId="3">#REF!</definedName>
    <definedName name="BREAKERS_15A_6">#REF!</definedName>
    <definedName name="BREAKERS_15A_7" localSheetId="1">#REF!</definedName>
    <definedName name="BREAKERS_15A_7" localSheetId="5">#REF!</definedName>
    <definedName name="BREAKERS_15A_7" localSheetId="11">#REF!</definedName>
    <definedName name="BREAKERS_15A_7" localSheetId="2">#REF!</definedName>
    <definedName name="BREAKERS_15A_7" localSheetId="3">#REF!</definedName>
    <definedName name="BREAKERS_15A_7">#REF!</definedName>
    <definedName name="BREAKERS_15A_8" localSheetId="1">#REF!</definedName>
    <definedName name="BREAKERS_15A_8" localSheetId="5">#REF!</definedName>
    <definedName name="BREAKERS_15A_8" localSheetId="11">#REF!</definedName>
    <definedName name="BREAKERS_15A_8" localSheetId="2">#REF!</definedName>
    <definedName name="BREAKERS_15A_8" localSheetId="3">#REF!</definedName>
    <definedName name="BREAKERS_15A_8">#REF!</definedName>
    <definedName name="BREAKERS_15A_9" localSheetId="1">#REF!</definedName>
    <definedName name="BREAKERS_15A_9" localSheetId="5">#REF!</definedName>
    <definedName name="BREAKERS_15A_9" localSheetId="11">#REF!</definedName>
    <definedName name="BREAKERS_15A_9" localSheetId="2">#REF!</definedName>
    <definedName name="BREAKERS_15A_9" localSheetId="3">#REF!</definedName>
    <definedName name="BREAKERS_15A_9">#REF!</definedName>
    <definedName name="BREAKERS_20A" localSheetId="1">#REF!</definedName>
    <definedName name="BREAKERS_20A" localSheetId="5">#REF!</definedName>
    <definedName name="BREAKERS_20A" localSheetId="11">#REF!</definedName>
    <definedName name="BREAKERS_20A" localSheetId="2">#REF!</definedName>
    <definedName name="BREAKERS_20A" localSheetId="3">#REF!</definedName>
    <definedName name="BREAKERS_20A">#REF!</definedName>
    <definedName name="BREAKERS_20A_10" localSheetId="1">#REF!</definedName>
    <definedName name="BREAKERS_20A_10" localSheetId="5">#REF!</definedName>
    <definedName name="BREAKERS_20A_10" localSheetId="11">#REF!</definedName>
    <definedName name="BREAKERS_20A_10" localSheetId="2">#REF!</definedName>
    <definedName name="BREAKERS_20A_10" localSheetId="3">#REF!</definedName>
    <definedName name="BREAKERS_20A_10">#REF!</definedName>
    <definedName name="BREAKERS_20A_11" localSheetId="1">#REF!</definedName>
    <definedName name="BREAKERS_20A_11" localSheetId="5">#REF!</definedName>
    <definedName name="BREAKERS_20A_11" localSheetId="11">#REF!</definedName>
    <definedName name="BREAKERS_20A_11" localSheetId="2">#REF!</definedName>
    <definedName name="BREAKERS_20A_11" localSheetId="3">#REF!</definedName>
    <definedName name="BREAKERS_20A_11">#REF!</definedName>
    <definedName name="BREAKERS_20A_6" localSheetId="1">#REF!</definedName>
    <definedName name="BREAKERS_20A_6" localSheetId="5">#REF!</definedName>
    <definedName name="BREAKERS_20A_6" localSheetId="11">#REF!</definedName>
    <definedName name="BREAKERS_20A_6" localSheetId="2">#REF!</definedName>
    <definedName name="BREAKERS_20A_6" localSheetId="3">#REF!</definedName>
    <definedName name="BREAKERS_20A_6">#REF!</definedName>
    <definedName name="BREAKERS_20A_7" localSheetId="1">#REF!</definedName>
    <definedName name="BREAKERS_20A_7" localSheetId="5">#REF!</definedName>
    <definedName name="BREAKERS_20A_7" localSheetId="11">#REF!</definedName>
    <definedName name="BREAKERS_20A_7" localSheetId="2">#REF!</definedName>
    <definedName name="BREAKERS_20A_7" localSheetId="3">#REF!</definedName>
    <definedName name="BREAKERS_20A_7">#REF!</definedName>
    <definedName name="BREAKERS_20A_8" localSheetId="1">#REF!</definedName>
    <definedName name="BREAKERS_20A_8" localSheetId="5">#REF!</definedName>
    <definedName name="BREAKERS_20A_8" localSheetId="11">#REF!</definedName>
    <definedName name="BREAKERS_20A_8" localSheetId="2">#REF!</definedName>
    <definedName name="BREAKERS_20A_8" localSheetId="3">#REF!</definedName>
    <definedName name="BREAKERS_20A_8">#REF!</definedName>
    <definedName name="BREAKERS_20A_9" localSheetId="1">#REF!</definedName>
    <definedName name="BREAKERS_20A_9" localSheetId="5">#REF!</definedName>
    <definedName name="BREAKERS_20A_9" localSheetId="11">#REF!</definedName>
    <definedName name="BREAKERS_20A_9" localSheetId="2">#REF!</definedName>
    <definedName name="BREAKERS_20A_9" localSheetId="3">#REF!</definedName>
    <definedName name="BREAKERS_20A_9">#REF!</definedName>
    <definedName name="BREAKERS_30A" localSheetId="1">#REF!</definedName>
    <definedName name="BREAKERS_30A" localSheetId="5">#REF!</definedName>
    <definedName name="BREAKERS_30A" localSheetId="11">#REF!</definedName>
    <definedName name="BREAKERS_30A" localSheetId="2">#REF!</definedName>
    <definedName name="BREAKERS_30A" localSheetId="3">#REF!</definedName>
    <definedName name="BREAKERS_30A">#REF!</definedName>
    <definedName name="BREAKERS_30A_10" localSheetId="1">#REF!</definedName>
    <definedName name="BREAKERS_30A_10" localSheetId="5">#REF!</definedName>
    <definedName name="BREAKERS_30A_10" localSheetId="11">#REF!</definedName>
    <definedName name="BREAKERS_30A_10" localSheetId="2">#REF!</definedName>
    <definedName name="BREAKERS_30A_10" localSheetId="3">#REF!</definedName>
    <definedName name="BREAKERS_30A_10">#REF!</definedName>
    <definedName name="BREAKERS_30A_11" localSheetId="1">#REF!</definedName>
    <definedName name="BREAKERS_30A_11" localSheetId="5">#REF!</definedName>
    <definedName name="BREAKERS_30A_11" localSheetId="11">#REF!</definedName>
    <definedName name="BREAKERS_30A_11" localSheetId="2">#REF!</definedName>
    <definedName name="BREAKERS_30A_11" localSheetId="3">#REF!</definedName>
    <definedName name="BREAKERS_30A_11">#REF!</definedName>
    <definedName name="BREAKERS_30A_6" localSheetId="1">#REF!</definedName>
    <definedName name="BREAKERS_30A_6" localSheetId="5">#REF!</definedName>
    <definedName name="BREAKERS_30A_6" localSheetId="11">#REF!</definedName>
    <definedName name="BREAKERS_30A_6" localSheetId="2">#REF!</definedName>
    <definedName name="BREAKERS_30A_6" localSheetId="3">#REF!</definedName>
    <definedName name="BREAKERS_30A_6">#REF!</definedName>
    <definedName name="BREAKERS_30A_7" localSheetId="1">#REF!</definedName>
    <definedName name="BREAKERS_30A_7" localSheetId="5">#REF!</definedName>
    <definedName name="BREAKERS_30A_7" localSheetId="11">#REF!</definedName>
    <definedName name="BREAKERS_30A_7" localSheetId="2">#REF!</definedName>
    <definedName name="BREAKERS_30A_7" localSheetId="3">#REF!</definedName>
    <definedName name="BREAKERS_30A_7">#REF!</definedName>
    <definedName name="BREAKERS_30A_8" localSheetId="1">#REF!</definedName>
    <definedName name="BREAKERS_30A_8" localSheetId="5">#REF!</definedName>
    <definedName name="BREAKERS_30A_8" localSheetId="11">#REF!</definedName>
    <definedName name="BREAKERS_30A_8" localSheetId="2">#REF!</definedName>
    <definedName name="BREAKERS_30A_8" localSheetId="3">#REF!</definedName>
    <definedName name="BREAKERS_30A_8">#REF!</definedName>
    <definedName name="BREAKERS_30A_9" localSheetId="1">#REF!</definedName>
    <definedName name="BREAKERS_30A_9" localSheetId="5">#REF!</definedName>
    <definedName name="BREAKERS_30A_9" localSheetId="11">#REF!</definedName>
    <definedName name="BREAKERS_30A_9" localSheetId="2">#REF!</definedName>
    <definedName name="BREAKERS_30A_9" localSheetId="3">#REF!</definedName>
    <definedName name="BREAKERS_30A_9">#REF!</definedName>
    <definedName name="BREAKERS_6" localSheetId="1">#REF!</definedName>
    <definedName name="BREAKERS_6" localSheetId="5">#REF!</definedName>
    <definedName name="BREAKERS_6" localSheetId="11">#REF!</definedName>
    <definedName name="BREAKERS_6" localSheetId="2">#REF!</definedName>
    <definedName name="BREAKERS_6" localSheetId="3">#REF!</definedName>
    <definedName name="BREAKERS_6">#REF!</definedName>
    <definedName name="BREAKERS_7" localSheetId="1">#REF!</definedName>
    <definedName name="BREAKERS_7" localSheetId="5">#REF!</definedName>
    <definedName name="BREAKERS_7" localSheetId="11">#REF!</definedName>
    <definedName name="BREAKERS_7" localSheetId="2">#REF!</definedName>
    <definedName name="BREAKERS_7" localSheetId="3">#REF!</definedName>
    <definedName name="BREAKERS_7">#REF!</definedName>
    <definedName name="BREAKERS_8" localSheetId="1">#REF!</definedName>
    <definedName name="BREAKERS_8" localSheetId="5">#REF!</definedName>
    <definedName name="BREAKERS_8" localSheetId="11">#REF!</definedName>
    <definedName name="BREAKERS_8" localSheetId="2">#REF!</definedName>
    <definedName name="BREAKERS_8" localSheetId="3">#REF!</definedName>
    <definedName name="BREAKERS_8">#REF!</definedName>
    <definedName name="BREAKERS_9" localSheetId="1">#REF!</definedName>
    <definedName name="BREAKERS_9" localSheetId="5">#REF!</definedName>
    <definedName name="BREAKERS_9" localSheetId="11">#REF!</definedName>
    <definedName name="BREAKERS_9" localSheetId="2">#REF!</definedName>
    <definedName name="BREAKERS_9" localSheetId="3">#REF!</definedName>
    <definedName name="BREAKERS_9">#REF!</definedName>
    <definedName name="BRIGADATOPOGRAFICA" localSheetId="3">[5]M.O.!$C$9</definedName>
    <definedName name="BRIGADATOPOGRAFICA">[6]M.O.!$C$9</definedName>
    <definedName name="BRIGADATOPOGRAFICA_6" localSheetId="1">#REF!</definedName>
    <definedName name="BRIGADATOPOGRAFICA_6" localSheetId="5">#REF!</definedName>
    <definedName name="BRIGADATOPOGRAFICA_6" localSheetId="11">#REF!</definedName>
    <definedName name="BRIGADATOPOGRAFICA_6" localSheetId="2">#REF!</definedName>
    <definedName name="BRIGADATOPOGRAFICA_6" localSheetId="3">#REF!</definedName>
    <definedName name="BRIGADATOPOGRAFICA_6">#REF!</definedName>
    <definedName name="BVNBVNBV" localSheetId="1">[13]M.O.!#REF!</definedName>
    <definedName name="BVNBVNBV">[13]M.O.!#REF!</definedName>
    <definedName name="BVNBVNBV_6" localSheetId="1">#REF!</definedName>
    <definedName name="BVNBVNBV_6" localSheetId="5">#REF!</definedName>
    <definedName name="BVNBVNBV_6" localSheetId="11">#REF!</definedName>
    <definedName name="BVNBVNBV_6" localSheetId="2">#REF!</definedName>
    <definedName name="BVNBVNBV_6" localSheetId="3">#REF!</definedName>
    <definedName name="BVNBVNBV_6">#REF!</definedName>
    <definedName name="C._ADICIONAL">#N/A</definedName>
    <definedName name="C._ADICIONAL_6">NA()</definedName>
    <definedName name="caballeteasbecto" localSheetId="1">[14]precios!#REF!</definedName>
    <definedName name="caballeteasbecto">[14]precios!#REF!</definedName>
    <definedName name="caballeteasbecto_8" localSheetId="1">#REF!</definedName>
    <definedName name="caballeteasbecto_8" localSheetId="5">#REF!</definedName>
    <definedName name="caballeteasbecto_8" localSheetId="11">#REF!</definedName>
    <definedName name="caballeteasbecto_8" localSheetId="2">#REF!</definedName>
    <definedName name="caballeteasbecto_8" localSheetId="3">#REF!</definedName>
    <definedName name="caballeteasbecto_8">#REF!</definedName>
    <definedName name="caballeteasbeto" localSheetId="1">[14]precios!#REF!</definedName>
    <definedName name="caballeteasbeto">[14]precios!#REF!</definedName>
    <definedName name="caballeteasbeto_8" localSheetId="1">#REF!</definedName>
    <definedName name="caballeteasbeto_8" localSheetId="5">#REF!</definedName>
    <definedName name="caballeteasbeto_8" localSheetId="11">#REF!</definedName>
    <definedName name="caballeteasbeto_8" localSheetId="2">#REF!</definedName>
    <definedName name="caballeteasbeto_8" localSheetId="3">#REF!</definedName>
    <definedName name="caballeteasbeto_8">#REF!</definedName>
    <definedName name="Cable_de_Postensado_3">#N/A</definedName>
    <definedName name="CAJA_2x4_12" localSheetId="1">#REF!</definedName>
    <definedName name="CAJA_2x4_12" localSheetId="5">#REF!</definedName>
    <definedName name="CAJA_2x4_12" localSheetId="11">#REF!</definedName>
    <definedName name="CAJA_2x4_12" localSheetId="2">#REF!</definedName>
    <definedName name="CAJA_2x4_12" localSheetId="3">#REF!</definedName>
    <definedName name="CAJA_2x4_12">#REF!</definedName>
    <definedName name="CAJA_2x4_12_10" localSheetId="1">#REF!</definedName>
    <definedName name="CAJA_2x4_12_10" localSheetId="5">#REF!</definedName>
    <definedName name="CAJA_2x4_12_10" localSheetId="11">#REF!</definedName>
    <definedName name="CAJA_2x4_12_10" localSheetId="2">#REF!</definedName>
    <definedName name="CAJA_2x4_12_10" localSheetId="3">#REF!</definedName>
    <definedName name="CAJA_2x4_12_10">#REF!</definedName>
    <definedName name="CAJA_2x4_12_11" localSheetId="1">#REF!</definedName>
    <definedName name="CAJA_2x4_12_11" localSheetId="5">#REF!</definedName>
    <definedName name="CAJA_2x4_12_11" localSheetId="11">#REF!</definedName>
    <definedName name="CAJA_2x4_12_11" localSheetId="2">#REF!</definedName>
    <definedName name="CAJA_2x4_12_11" localSheetId="3">#REF!</definedName>
    <definedName name="CAJA_2x4_12_11">#REF!</definedName>
    <definedName name="CAJA_2x4_12_6" localSheetId="1">#REF!</definedName>
    <definedName name="CAJA_2x4_12_6" localSheetId="5">#REF!</definedName>
    <definedName name="CAJA_2x4_12_6" localSheetId="11">#REF!</definedName>
    <definedName name="CAJA_2x4_12_6" localSheetId="2">#REF!</definedName>
    <definedName name="CAJA_2x4_12_6" localSheetId="3">#REF!</definedName>
    <definedName name="CAJA_2x4_12_6">#REF!</definedName>
    <definedName name="CAJA_2x4_12_7" localSheetId="1">#REF!</definedName>
    <definedName name="CAJA_2x4_12_7" localSheetId="5">#REF!</definedName>
    <definedName name="CAJA_2x4_12_7" localSheetId="11">#REF!</definedName>
    <definedName name="CAJA_2x4_12_7" localSheetId="2">#REF!</definedName>
    <definedName name="CAJA_2x4_12_7" localSheetId="3">#REF!</definedName>
    <definedName name="CAJA_2x4_12_7">#REF!</definedName>
    <definedName name="CAJA_2x4_12_8" localSheetId="1">#REF!</definedName>
    <definedName name="CAJA_2x4_12_8" localSheetId="5">#REF!</definedName>
    <definedName name="CAJA_2x4_12_8" localSheetId="11">#REF!</definedName>
    <definedName name="CAJA_2x4_12_8" localSheetId="2">#REF!</definedName>
    <definedName name="CAJA_2x4_12_8" localSheetId="3">#REF!</definedName>
    <definedName name="CAJA_2x4_12_8">#REF!</definedName>
    <definedName name="CAJA_2x4_12_9" localSheetId="1">#REF!</definedName>
    <definedName name="CAJA_2x4_12_9" localSheetId="5">#REF!</definedName>
    <definedName name="CAJA_2x4_12_9" localSheetId="11">#REF!</definedName>
    <definedName name="CAJA_2x4_12_9" localSheetId="2">#REF!</definedName>
    <definedName name="CAJA_2x4_12_9" localSheetId="3">#REF!</definedName>
    <definedName name="CAJA_2x4_12_9">#REF!</definedName>
    <definedName name="CAJA_2x4_34" localSheetId="1">#REF!</definedName>
    <definedName name="CAJA_2x4_34" localSheetId="5">#REF!</definedName>
    <definedName name="CAJA_2x4_34" localSheetId="11">#REF!</definedName>
    <definedName name="CAJA_2x4_34" localSheetId="2">#REF!</definedName>
    <definedName name="CAJA_2x4_34" localSheetId="3">#REF!</definedName>
    <definedName name="CAJA_2x4_34">#REF!</definedName>
    <definedName name="CAJA_2x4_34_10" localSheetId="1">#REF!</definedName>
    <definedName name="CAJA_2x4_34_10" localSheetId="5">#REF!</definedName>
    <definedName name="CAJA_2x4_34_10" localSheetId="11">#REF!</definedName>
    <definedName name="CAJA_2x4_34_10" localSheetId="2">#REF!</definedName>
    <definedName name="CAJA_2x4_34_10" localSheetId="3">#REF!</definedName>
    <definedName name="CAJA_2x4_34_10">#REF!</definedName>
    <definedName name="CAJA_2x4_34_11" localSheetId="1">#REF!</definedName>
    <definedName name="CAJA_2x4_34_11" localSheetId="5">#REF!</definedName>
    <definedName name="CAJA_2x4_34_11" localSheetId="11">#REF!</definedName>
    <definedName name="CAJA_2x4_34_11" localSheetId="2">#REF!</definedName>
    <definedName name="CAJA_2x4_34_11" localSheetId="3">#REF!</definedName>
    <definedName name="CAJA_2x4_34_11">#REF!</definedName>
    <definedName name="CAJA_2x4_34_6" localSheetId="1">#REF!</definedName>
    <definedName name="CAJA_2x4_34_6" localSheetId="5">#REF!</definedName>
    <definedName name="CAJA_2x4_34_6" localSheetId="11">#REF!</definedName>
    <definedName name="CAJA_2x4_34_6" localSheetId="2">#REF!</definedName>
    <definedName name="CAJA_2x4_34_6" localSheetId="3">#REF!</definedName>
    <definedName name="CAJA_2x4_34_6">#REF!</definedName>
    <definedName name="CAJA_2x4_34_7" localSheetId="1">#REF!</definedName>
    <definedName name="CAJA_2x4_34_7" localSheetId="5">#REF!</definedName>
    <definedName name="CAJA_2x4_34_7" localSheetId="11">#REF!</definedName>
    <definedName name="CAJA_2x4_34_7" localSheetId="2">#REF!</definedName>
    <definedName name="CAJA_2x4_34_7" localSheetId="3">#REF!</definedName>
    <definedName name="CAJA_2x4_34_7">#REF!</definedName>
    <definedName name="CAJA_2x4_34_8" localSheetId="1">#REF!</definedName>
    <definedName name="CAJA_2x4_34_8" localSheetId="5">#REF!</definedName>
    <definedName name="CAJA_2x4_34_8" localSheetId="11">#REF!</definedName>
    <definedName name="CAJA_2x4_34_8" localSheetId="2">#REF!</definedName>
    <definedName name="CAJA_2x4_34_8" localSheetId="3">#REF!</definedName>
    <definedName name="CAJA_2x4_34_8">#REF!</definedName>
    <definedName name="CAJA_2x4_34_9" localSheetId="1">#REF!</definedName>
    <definedName name="CAJA_2x4_34_9" localSheetId="5">#REF!</definedName>
    <definedName name="CAJA_2x4_34_9" localSheetId="11">#REF!</definedName>
    <definedName name="CAJA_2x4_34_9" localSheetId="2">#REF!</definedName>
    <definedName name="CAJA_2x4_34_9" localSheetId="3">#REF!</definedName>
    <definedName name="CAJA_2x4_34_9">#REF!</definedName>
    <definedName name="CAJA_OCTAGONAL" localSheetId="1">#REF!</definedName>
    <definedName name="CAJA_OCTAGONAL" localSheetId="5">#REF!</definedName>
    <definedName name="CAJA_OCTAGONAL" localSheetId="11">#REF!</definedName>
    <definedName name="CAJA_OCTAGONAL" localSheetId="2">#REF!</definedName>
    <definedName name="CAJA_OCTAGONAL" localSheetId="3">#REF!</definedName>
    <definedName name="CAJA_OCTAGONAL">#REF!</definedName>
    <definedName name="CAJA_OCTAGONAL_10" localSheetId="1">#REF!</definedName>
    <definedName name="CAJA_OCTAGONAL_10" localSheetId="5">#REF!</definedName>
    <definedName name="CAJA_OCTAGONAL_10" localSheetId="11">#REF!</definedName>
    <definedName name="CAJA_OCTAGONAL_10" localSheetId="2">#REF!</definedName>
    <definedName name="CAJA_OCTAGONAL_10" localSheetId="3">#REF!</definedName>
    <definedName name="CAJA_OCTAGONAL_10">#REF!</definedName>
    <definedName name="CAJA_OCTAGONAL_11" localSheetId="1">#REF!</definedName>
    <definedName name="CAJA_OCTAGONAL_11" localSheetId="5">#REF!</definedName>
    <definedName name="CAJA_OCTAGONAL_11" localSheetId="11">#REF!</definedName>
    <definedName name="CAJA_OCTAGONAL_11" localSheetId="2">#REF!</definedName>
    <definedName name="CAJA_OCTAGONAL_11" localSheetId="3">#REF!</definedName>
    <definedName name="CAJA_OCTAGONAL_11">#REF!</definedName>
    <definedName name="CAJA_OCTAGONAL_6" localSheetId="1">#REF!</definedName>
    <definedName name="CAJA_OCTAGONAL_6" localSheetId="5">#REF!</definedName>
    <definedName name="CAJA_OCTAGONAL_6" localSheetId="11">#REF!</definedName>
    <definedName name="CAJA_OCTAGONAL_6" localSheetId="2">#REF!</definedName>
    <definedName name="CAJA_OCTAGONAL_6" localSheetId="3">#REF!</definedName>
    <definedName name="CAJA_OCTAGONAL_6">#REF!</definedName>
    <definedName name="CAJA_OCTAGONAL_7" localSheetId="1">#REF!</definedName>
    <definedName name="CAJA_OCTAGONAL_7" localSheetId="5">#REF!</definedName>
    <definedName name="CAJA_OCTAGONAL_7" localSheetId="11">#REF!</definedName>
    <definedName name="CAJA_OCTAGONAL_7" localSheetId="2">#REF!</definedName>
    <definedName name="CAJA_OCTAGONAL_7" localSheetId="3">#REF!</definedName>
    <definedName name="CAJA_OCTAGONAL_7">#REF!</definedName>
    <definedName name="CAJA_OCTAGONAL_8" localSheetId="1">#REF!</definedName>
    <definedName name="CAJA_OCTAGONAL_8" localSheetId="5">#REF!</definedName>
    <definedName name="CAJA_OCTAGONAL_8" localSheetId="11">#REF!</definedName>
    <definedName name="CAJA_OCTAGONAL_8" localSheetId="2">#REF!</definedName>
    <definedName name="CAJA_OCTAGONAL_8" localSheetId="3">#REF!</definedName>
    <definedName name="CAJA_OCTAGONAL_8">#REF!</definedName>
    <definedName name="CAJA_OCTAGONAL_9" localSheetId="1">#REF!</definedName>
    <definedName name="CAJA_OCTAGONAL_9" localSheetId="5">#REF!</definedName>
    <definedName name="CAJA_OCTAGONAL_9" localSheetId="11">#REF!</definedName>
    <definedName name="CAJA_OCTAGONAL_9" localSheetId="2">#REF!</definedName>
    <definedName name="CAJA_OCTAGONAL_9" localSheetId="3">#REF!</definedName>
    <definedName name="CAJA_OCTAGONAL_9">#REF!</definedName>
    <definedName name="Cal" localSheetId="1">#REF!</definedName>
    <definedName name="Cal" localSheetId="5">#REF!</definedName>
    <definedName name="Cal" localSheetId="11">#REF!</definedName>
    <definedName name="Cal" localSheetId="2">#REF!</definedName>
    <definedName name="Cal" localSheetId="3">#REF!</definedName>
    <definedName name="Cal">#REF!</definedName>
    <definedName name="Cal_10" localSheetId="1">#REF!</definedName>
    <definedName name="Cal_10" localSheetId="5">#REF!</definedName>
    <definedName name="Cal_10" localSheetId="11">#REF!</definedName>
    <definedName name="Cal_10" localSheetId="2">#REF!</definedName>
    <definedName name="Cal_10" localSheetId="3">#REF!</definedName>
    <definedName name="Cal_10">#REF!</definedName>
    <definedName name="Cal_11" localSheetId="1">#REF!</definedName>
    <definedName name="Cal_11" localSheetId="5">#REF!</definedName>
    <definedName name="Cal_11" localSheetId="11">#REF!</definedName>
    <definedName name="Cal_11" localSheetId="2">#REF!</definedName>
    <definedName name="Cal_11" localSheetId="3">#REF!</definedName>
    <definedName name="Cal_11">#REF!</definedName>
    <definedName name="Cal_6" localSheetId="1">#REF!</definedName>
    <definedName name="Cal_6" localSheetId="5">#REF!</definedName>
    <definedName name="Cal_6" localSheetId="11">#REF!</definedName>
    <definedName name="Cal_6" localSheetId="2">#REF!</definedName>
    <definedName name="Cal_6" localSheetId="3">#REF!</definedName>
    <definedName name="Cal_6">#REF!</definedName>
    <definedName name="Cal_7" localSheetId="1">#REF!</definedName>
    <definedName name="Cal_7" localSheetId="5">#REF!</definedName>
    <definedName name="Cal_7" localSheetId="11">#REF!</definedName>
    <definedName name="Cal_7" localSheetId="2">#REF!</definedName>
    <definedName name="Cal_7" localSheetId="3">#REF!</definedName>
    <definedName name="Cal_7">#REF!</definedName>
    <definedName name="Cal_8" localSheetId="1">#REF!</definedName>
    <definedName name="Cal_8" localSheetId="5">#REF!</definedName>
    <definedName name="Cal_8" localSheetId="11">#REF!</definedName>
    <definedName name="Cal_8" localSheetId="2">#REF!</definedName>
    <definedName name="Cal_8" localSheetId="3">#REF!</definedName>
    <definedName name="Cal_8">#REF!</definedName>
    <definedName name="Cal_9" localSheetId="1">#REF!</definedName>
    <definedName name="Cal_9" localSheetId="5">#REF!</definedName>
    <definedName name="Cal_9" localSheetId="11">#REF!</definedName>
    <definedName name="Cal_9" localSheetId="2">#REF!</definedName>
    <definedName name="Cal_9" localSheetId="3">#REF!</definedName>
    <definedName name="Cal_9">#REF!</definedName>
    <definedName name="CALICHE" localSheetId="1">#REF!</definedName>
    <definedName name="CALICHE" localSheetId="5">#REF!</definedName>
    <definedName name="CALICHE" localSheetId="11">#REF!</definedName>
    <definedName name="CALICHE" localSheetId="2">#REF!</definedName>
    <definedName name="CALICHE" localSheetId="3">#REF!</definedName>
    <definedName name="CALICHE">#REF!</definedName>
    <definedName name="CALICHE_10" localSheetId="1">#REF!</definedName>
    <definedName name="CALICHE_10" localSheetId="5">#REF!</definedName>
    <definedName name="CALICHE_10" localSheetId="11">#REF!</definedName>
    <definedName name="CALICHE_10" localSheetId="2">#REF!</definedName>
    <definedName name="CALICHE_10" localSheetId="3">#REF!</definedName>
    <definedName name="CALICHE_10">#REF!</definedName>
    <definedName name="CALICHE_11" localSheetId="1">#REF!</definedName>
    <definedName name="CALICHE_11" localSheetId="5">#REF!</definedName>
    <definedName name="CALICHE_11" localSheetId="11">#REF!</definedName>
    <definedName name="CALICHE_11" localSheetId="2">#REF!</definedName>
    <definedName name="CALICHE_11" localSheetId="3">#REF!</definedName>
    <definedName name="CALICHE_11">#REF!</definedName>
    <definedName name="CALICHE_6" localSheetId="1">#REF!</definedName>
    <definedName name="CALICHE_6" localSheetId="5">#REF!</definedName>
    <definedName name="CALICHE_6" localSheetId="11">#REF!</definedName>
    <definedName name="CALICHE_6" localSheetId="2">#REF!</definedName>
    <definedName name="CALICHE_6" localSheetId="3">#REF!</definedName>
    <definedName name="CALICHE_6">#REF!</definedName>
    <definedName name="CALICHE_7" localSheetId="1">#REF!</definedName>
    <definedName name="CALICHE_7" localSheetId="5">#REF!</definedName>
    <definedName name="CALICHE_7" localSheetId="11">#REF!</definedName>
    <definedName name="CALICHE_7" localSheetId="2">#REF!</definedName>
    <definedName name="CALICHE_7" localSheetId="3">#REF!</definedName>
    <definedName name="CALICHE_7">#REF!</definedName>
    <definedName name="CALICHE_8" localSheetId="1">#REF!</definedName>
    <definedName name="CALICHE_8" localSheetId="5">#REF!</definedName>
    <definedName name="CALICHE_8" localSheetId="11">#REF!</definedName>
    <definedName name="CALICHE_8" localSheetId="2">#REF!</definedName>
    <definedName name="CALICHE_8" localSheetId="3">#REF!</definedName>
    <definedName name="CALICHE_8">#REF!</definedName>
    <definedName name="CALICHE_9" localSheetId="1">#REF!</definedName>
    <definedName name="CALICHE_9" localSheetId="5">#REF!</definedName>
    <definedName name="CALICHE_9" localSheetId="11">#REF!</definedName>
    <definedName name="CALICHE_9" localSheetId="2">#REF!</definedName>
    <definedName name="CALICHE_9" localSheetId="3">#REF!</definedName>
    <definedName name="CALICHE_9">#REF!</definedName>
    <definedName name="CAMION_BOTE" localSheetId="1">#REF!</definedName>
    <definedName name="CAMION_BOTE" localSheetId="5">#REF!</definedName>
    <definedName name="CAMION_BOTE" localSheetId="11">#REF!</definedName>
    <definedName name="CAMION_BOTE" localSheetId="2">#REF!</definedName>
    <definedName name="CAMION_BOTE" localSheetId="3">#REF!</definedName>
    <definedName name="CAMION_BOTE">#REF!</definedName>
    <definedName name="CAMION_BOTE_10" localSheetId="1">#REF!</definedName>
    <definedName name="CAMION_BOTE_10" localSheetId="5">#REF!</definedName>
    <definedName name="CAMION_BOTE_10" localSheetId="11">#REF!</definedName>
    <definedName name="CAMION_BOTE_10" localSheetId="2">#REF!</definedName>
    <definedName name="CAMION_BOTE_10" localSheetId="3">#REF!</definedName>
    <definedName name="CAMION_BOTE_10">#REF!</definedName>
    <definedName name="CAMION_BOTE_11" localSheetId="1">#REF!</definedName>
    <definedName name="CAMION_BOTE_11" localSheetId="5">#REF!</definedName>
    <definedName name="CAMION_BOTE_11" localSheetId="11">#REF!</definedName>
    <definedName name="CAMION_BOTE_11" localSheetId="2">#REF!</definedName>
    <definedName name="CAMION_BOTE_11" localSheetId="3">#REF!</definedName>
    <definedName name="CAMION_BOTE_11">#REF!</definedName>
    <definedName name="CAMION_BOTE_6" localSheetId="1">#REF!</definedName>
    <definedName name="CAMION_BOTE_6" localSheetId="5">#REF!</definedName>
    <definedName name="CAMION_BOTE_6" localSheetId="11">#REF!</definedName>
    <definedName name="CAMION_BOTE_6" localSheetId="2">#REF!</definedName>
    <definedName name="CAMION_BOTE_6" localSheetId="3">#REF!</definedName>
    <definedName name="CAMION_BOTE_6">#REF!</definedName>
    <definedName name="CAMION_BOTE_7" localSheetId="1">#REF!</definedName>
    <definedName name="CAMION_BOTE_7" localSheetId="5">#REF!</definedName>
    <definedName name="CAMION_BOTE_7" localSheetId="11">#REF!</definedName>
    <definedName name="CAMION_BOTE_7" localSheetId="2">#REF!</definedName>
    <definedName name="CAMION_BOTE_7" localSheetId="3">#REF!</definedName>
    <definedName name="CAMION_BOTE_7">#REF!</definedName>
    <definedName name="CAMION_BOTE_8" localSheetId="1">#REF!</definedName>
    <definedName name="CAMION_BOTE_8" localSheetId="5">#REF!</definedName>
    <definedName name="CAMION_BOTE_8" localSheetId="11">#REF!</definedName>
    <definedName name="CAMION_BOTE_8" localSheetId="2">#REF!</definedName>
    <definedName name="CAMION_BOTE_8" localSheetId="3">#REF!</definedName>
    <definedName name="CAMION_BOTE_8">#REF!</definedName>
    <definedName name="CAMION_BOTE_9" localSheetId="1">#REF!</definedName>
    <definedName name="CAMION_BOTE_9" localSheetId="5">#REF!</definedName>
    <definedName name="CAMION_BOTE_9" localSheetId="11">#REF!</definedName>
    <definedName name="CAMION_BOTE_9" localSheetId="2">#REF!</definedName>
    <definedName name="CAMION_BOTE_9" localSheetId="3">#REF!</definedName>
    <definedName name="CAMION_BOTE_9">#REF!</definedName>
    <definedName name="Cant_3">"$#REF!.$D$1:$D$65534"</definedName>
    <definedName name="CANT1_3">"$#REF!.$D$1:$D$65534"</definedName>
    <definedName name="CANT6_3">"$#REF!.$C$1:$C$65534"</definedName>
    <definedName name="canta_3">"$#REF!.$H$1:$H$65534"</definedName>
    <definedName name="CANTIDADPRESUPUESTO_3">"$#REF!.$C$1:$C$65534"</definedName>
    <definedName name="cantp_3">"$#REF!.$J$1:$J$65534"</definedName>
    <definedName name="cantpre_3">"$#REF!.$D$1:$D$65534"</definedName>
    <definedName name="cantt_3">"$#REF!.$L$1:$L$65534"</definedName>
    <definedName name="CARACOL" localSheetId="1">[7]M.O.!#REF!</definedName>
    <definedName name="CARACOL">[7]M.O.!#REF!</definedName>
    <definedName name="CARANTEPECHO" localSheetId="1">[6]M.O.!#REF!</definedName>
    <definedName name="CARANTEPECHO" localSheetId="3">[5]M.O.!#REF!</definedName>
    <definedName name="CARANTEPECHO">[6]M.O.!#REF!</definedName>
    <definedName name="CARANTEPECHO_6" localSheetId="1">#REF!</definedName>
    <definedName name="CARANTEPECHO_6" localSheetId="5">#REF!</definedName>
    <definedName name="CARANTEPECHO_6" localSheetId="11">#REF!</definedName>
    <definedName name="CARANTEPECHO_6" localSheetId="2">#REF!</definedName>
    <definedName name="CARANTEPECHO_6" localSheetId="3">#REF!</definedName>
    <definedName name="CARANTEPECHO_6">#REF!</definedName>
    <definedName name="CARANTEPECHO_8" localSheetId="1">#REF!</definedName>
    <definedName name="CARANTEPECHO_8" localSheetId="5">#REF!</definedName>
    <definedName name="CARANTEPECHO_8" localSheetId="11">#REF!</definedName>
    <definedName name="CARANTEPECHO_8" localSheetId="2">#REF!</definedName>
    <definedName name="CARANTEPECHO_8" localSheetId="3">#REF!</definedName>
    <definedName name="CARANTEPECHO_8">#REF!</definedName>
    <definedName name="CARCOL30" localSheetId="1">[6]M.O.!#REF!</definedName>
    <definedName name="CARCOL30" localSheetId="3">[5]M.O.!#REF!</definedName>
    <definedName name="CARCOL30">[6]M.O.!#REF!</definedName>
    <definedName name="CARCOL30_6" localSheetId="1">#REF!</definedName>
    <definedName name="CARCOL30_6" localSheetId="5">#REF!</definedName>
    <definedName name="CARCOL30_6" localSheetId="11">#REF!</definedName>
    <definedName name="CARCOL30_6" localSheetId="2">#REF!</definedName>
    <definedName name="CARCOL30_6" localSheetId="3">#REF!</definedName>
    <definedName name="CARCOL30_6">#REF!</definedName>
    <definedName name="CARCOL30_8" localSheetId="1">#REF!</definedName>
    <definedName name="CARCOL30_8" localSheetId="5">#REF!</definedName>
    <definedName name="CARCOL30_8" localSheetId="11">#REF!</definedName>
    <definedName name="CARCOL30_8" localSheetId="2">#REF!</definedName>
    <definedName name="CARCOL30_8" localSheetId="3">#REF!</definedName>
    <definedName name="CARCOL30_8">#REF!</definedName>
    <definedName name="CARCOL50" localSheetId="1">[6]M.O.!#REF!</definedName>
    <definedName name="CARCOL50" localSheetId="3">[5]M.O.!#REF!</definedName>
    <definedName name="CARCOL50">[6]M.O.!#REF!</definedName>
    <definedName name="CARCOL50_6" localSheetId="1">#REF!</definedName>
    <definedName name="CARCOL50_6" localSheetId="5">#REF!</definedName>
    <definedName name="CARCOL50_6" localSheetId="11">#REF!</definedName>
    <definedName name="CARCOL50_6" localSheetId="2">#REF!</definedName>
    <definedName name="CARCOL50_6" localSheetId="3">#REF!</definedName>
    <definedName name="CARCOL50_6">#REF!</definedName>
    <definedName name="CARCOL50_8" localSheetId="1">#REF!</definedName>
    <definedName name="CARCOL50_8" localSheetId="5">#REF!</definedName>
    <definedName name="CARCOL50_8" localSheetId="11">#REF!</definedName>
    <definedName name="CARCOL50_8" localSheetId="2">#REF!</definedName>
    <definedName name="CARCOL50_8" localSheetId="3">#REF!</definedName>
    <definedName name="CARCOL50_8">#REF!</definedName>
    <definedName name="CARCOL51" localSheetId="1">[7]M.O.!#REF!</definedName>
    <definedName name="CARCOL51">[7]M.O.!#REF!</definedName>
    <definedName name="CARCOLAMARRE" localSheetId="1">[6]M.O.!#REF!</definedName>
    <definedName name="CARCOLAMARRE" localSheetId="3">[5]M.O.!#REF!</definedName>
    <definedName name="CARCOLAMARRE">[6]M.O.!#REF!</definedName>
    <definedName name="CARCOLAMARRE_6" localSheetId="1">#REF!</definedName>
    <definedName name="CARCOLAMARRE_6" localSheetId="5">#REF!</definedName>
    <definedName name="CARCOLAMARRE_6" localSheetId="11">#REF!</definedName>
    <definedName name="CARCOLAMARRE_6" localSheetId="2">#REF!</definedName>
    <definedName name="CARCOLAMARRE_6" localSheetId="3">#REF!</definedName>
    <definedName name="CARCOLAMARRE_6">#REF!</definedName>
    <definedName name="CARCOLAMARRE_8" localSheetId="1">#REF!</definedName>
    <definedName name="CARCOLAMARRE_8" localSheetId="5">#REF!</definedName>
    <definedName name="CARCOLAMARRE_8" localSheetId="11">#REF!</definedName>
    <definedName name="CARCOLAMARRE_8" localSheetId="2">#REF!</definedName>
    <definedName name="CARCOLAMARRE_8" localSheetId="3">#REF!</definedName>
    <definedName name="CARCOLAMARRE_8">#REF!</definedName>
    <definedName name="CARGA_SOCIAL" localSheetId="1">#REF!</definedName>
    <definedName name="CARGA_SOCIAL" localSheetId="5">#REF!</definedName>
    <definedName name="CARGA_SOCIAL" localSheetId="11">#REF!</definedName>
    <definedName name="CARGA_SOCIAL" localSheetId="2">#REF!</definedName>
    <definedName name="CARGA_SOCIAL" localSheetId="3">#REF!</definedName>
    <definedName name="CARGA_SOCIAL">#REF!</definedName>
    <definedName name="CARGA_SOCIAL_10" localSheetId="1">#REF!</definedName>
    <definedName name="CARGA_SOCIAL_10" localSheetId="5">#REF!</definedName>
    <definedName name="CARGA_SOCIAL_10" localSheetId="11">#REF!</definedName>
    <definedName name="CARGA_SOCIAL_10" localSheetId="2">#REF!</definedName>
    <definedName name="CARGA_SOCIAL_10" localSheetId="3">#REF!</definedName>
    <definedName name="CARGA_SOCIAL_10">#REF!</definedName>
    <definedName name="CARGA_SOCIAL_11" localSheetId="1">#REF!</definedName>
    <definedName name="CARGA_SOCIAL_11" localSheetId="5">#REF!</definedName>
    <definedName name="CARGA_SOCIAL_11" localSheetId="11">#REF!</definedName>
    <definedName name="CARGA_SOCIAL_11" localSheetId="2">#REF!</definedName>
    <definedName name="CARGA_SOCIAL_11" localSheetId="3">#REF!</definedName>
    <definedName name="CARGA_SOCIAL_11">#REF!</definedName>
    <definedName name="CARGA_SOCIAL_6" localSheetId="1">#REF!</definedName>
    <definedName name="CARGA_SOCIAL_6" localSheetId="5">#REF!</definedName>
    <definedName name="CARGA_SOCIAL_6" localSheetId="11">#REF!</definedName>
    <definedName name="CARGA_SOCIAL_6" localSheetId="2">#REF!</definedName>
    <definedName name="CARGA_SOCIAL_6" localSheetId="3">#REF!</definedName>
    <definedName name="CARGA_SOCIAL_6">#REF!</definedName>
    <definedName name="CARGA_SOCIAL_7" localSheetId="1">#REF!</definedName>
    <definedName name="CARGA_SOCIAL_7" localSheetId="5">#REF!</definedName>
    <definedName name="CARGA_SOCIAL_7" localSheetId="11">#REF!</definedName>
    <definedName name="CARGA_SOCIAL_7" localSheetId="2">#REF!</definedName>
    <definedName name="CARGA_SOCIAL_7" localSheetId="3">#REF!</definedName>
    <definedName name="CARGA_SOCIAL_7">#REF!</definedName>
    <definedName name="CARGA_SOCIAL_8" localSheetId="1">#REF!</definedName>
    <definedName name="CARGA_SOCIAL_8" localSheetId="5">#REF!</definedName>
    <definedName name="CARGA_SOCIAL_8" localSheetId="11">#REF!</definedName>
    <definedName name="CARGA_SOCIAL_8" localSheetId="2">#REF!</definedName>
    <definedName name="CARGA_SOCIAL_8" localSheetId="3">#REF!</definedName>
    <definedName name="CARGA_SOCIAL_8">#REF!</definedName>
    <definedName name="CARGA_SOCIAL_9" localSheetId="1">#REF!</definedName>
    <definedName name="CARGA_SOCIAL_9" localSheetId="5">#REF!</definedName>
    <definedName name="CARGA_SOCIAL_9" localSheetId="11">#REF!</definedName>
    <definedName name="CARGA_SOCIAL_9" localSheetId="2">#REF!</definedName>
    <definedName name="CARGA_SOCIAL_9" localSheetId="3">#REF!</definedName>
    <definedName name="CARGA_SOCIAL_9">#REF!</definedName>
    <definedName name="CARLOSAPLA" localSheetId="1">[6]M.O.!#REF!</definedName>
    <definedName name="CARLOSAPLA" localSheetId="3">[5]M.O.!#REF!</definedName>
    <definedName name="CARLOSAPLA">[6]M.O.!#REF!</definedName>
    <definedName name="CARLOSAPLA_6" localSheetId="1">#REF!</definedName>
    <definedName name="CARLOSAPLA_6" localSheetId="5">#REF!</definedName>
    <definedName name="CARLOSAPLA_6" localSheetId="11">#REF!</definedName>
    <definedName name="CARLOSAPLA_6" localSheetId="2">#REF!</definedName>
    <definedName name="CARLOSAPLA_6" localSheetId="3">#REF!</definedName>
    <definedName name="CARLOSAPLA_6">#REF!</definedName>
    <definedName name="CARLOSAPLA_8" localSheetId="1">#REF!</definedName>
    <definedName name="CARLOSAPLA_8" localSheetId="5">#REF!</definedName>
    <definedName name="CARLOSAPLA_8" localSheetId="11">#REF!</definedName>
    <definedName name="CARLOSAPLA_8" localSheetId="2">#REF!</definedName>
    <definedName name="CARLOSAPLA_8" localSheetId="3">#REF!</definedName>
    <definedName name="CARLOSAPLA_8">#REF!</definedName>
    <definedName name="CARLOSAVARIASAGUAS" localSheetId="1">[6]M.O.!#REF!</definedName>
    <definedName name="CARLOSAVARIASAGUAS" localSheetId="3">[5]M.O.!#REF!</definedName>
    <definedName name="CARLOSAVARIASAGUAS">[6]M.O.!#REF!</definedName>
    <definedName name="CARLOSAVARIASAGUAS_6" localSheetId="1">#REF!</definedName>
    <definedName name="CARLOSAVARIASAGUAS_6" localSheetId="5">#REF!</definedName>
    <definedName name="CARLOSAVARIASAGUAS_6" localSheetId="11">#REF!</definedName>
    <definedName name="CARLOSAVARIASAGUAS_6" localSheetId="2">#REF!</definedName>
    <definedName name="CARLOSAVARIASAGUAS_6" localSheetId="3">#REF!</definedName>
    <definedName name="CARLOSAVARIASAGUAS_6">#REF!</definedName>
    <definedName name="CARLOSAVARIASAGUAS_8" localSheetId="1">#REF!</definedName>
    <definedName name="CARLOSAVARIASAGUAS_8" localSheetId="5">#REF!</definedName>
    <definedName name="CARLOSAVARIASAGUAS_8" localSheetId="11">#REF!</definedName>
    <definedName name="CARLOSAVARIASAGUAS_8" localSheetId="2">#REF!</definedName>
    <definedName name="CARLOSAVARIASAGUAS_8" localSheetId="3">#REF!</definedName>
    <definedName name="CARLOSAVARIASAGUAS_8">#REF!</definedName>
    <definedName name="CARMURO" localSheetId="1">[6]M.O.!#REF!</definedName>
    <definedName name="CARMURO" localSheetId="3">[5]M.O.!#REF!</definedName>
    <definedName name="CARMURO">[6]M.O.!#REF!</definedName>
    <definedName name="CARMURO_6" localSheetId="1">#REF!</definedName>
    <definedName name="CARMURO_6" localSheetId="5">#REF!</definedName>
    <definedName name="CARMURO_6" localSheetId="11">#REF!</definedName>
    <definedName name="CARMURO_6" localSheetId="2">#REF!</definedName>
    <definedName name="CARMURO_6" localSheetId="3">#REF!</definedName>
    <definedName name="CARMURO_6">#REF!</definedName>
    <definedName name="CARMURO_8" localSheetId="1">#REF!</definedName>
    <definedName name="CARMURO_8" localSheetId="5">#REF!</definedName>
    <definedName name="CARMURO_8" localSheetId="11">#REF!</definedName>
    <definedName name="CARMURO_8" localSheetId="2">#REF!</definedName>
    <definedName name="CARMURO_8" localSheetId="3">#REF!</definedName>
    <definedName name="CARMURO_8">#REF!</definedName>
    <definedName name="CARP1" localSheetId="1">[9]INS!#REF!</definedName>
    <definedName name="CARP1" localSheetId="3">[10]INS!#REF!</definedName>
    <definedName name="CARP1">[9]INS!#REF!</definedName>
    <definedName name="CARP1_6" localSheetId="1">#REF!</definedName>
    <definedName name="CARP1_6" localSheetId="5">#REF!</definedName>
    <definedName name="CARP1_6" localSheetId="11">#REF!</definedName>
    <definedName name="CARP1_6" localSheetId="2">#REF!</definedName>
    <definedName name="CARP1_6" localSheetId="3">#REF!</definedName>
    <definedName name="CARP1_6">#REF!</definedName>
    <definedName name="CARP1_8" localSheetId="1">#REF!</definedName>
    <definedName name="CARP1_8" localSheetId="5">#REF!</definedName>
    <definedName name="CARP1_8" localSheetId="11">#REF!</definedName>
    <definedName name="CARP1_8" localSheetId="2">#REF!</definedName>
    <definedName name="CARP1_8" localSheetId="3">#REF!</definedName>
    <definedName name="CARP1_8">#REF!</definedName>
    <definedName name="CARP2" localSheetId="1">[9]INS!#REF!</definedName>
    <definedName name="CARP2" localSheetId="3">[10]INS!#REF!</definedName>
    <definedName name="CARP2">[9]INS!#REF!</definedName>
    <definedName name="CARP2_6" localSheetId="1">#REF!</definedName>
    <definedName name="CARP2_6" localSheetId="5">#REF!</definedName>
    <definedName name="CARP2_6" localSheetId="11">#REF!</definedName>
    <definedName name="CARP2_6" localSheetId="2">#REF!</definedName>
    <definedName name="CARP2_6" localSheetId="3">#REF!</definedName>
    <definedName name="CARP2_6">#REF!</definedName>
    <definedName name="CARP2_8" localSheetId="1">#REF!</definedName>
    <definedName name="CARP2_8" localSheetId="5">#REF!</definedName>
    <definedName name="CARP2_8" localSheetId="11">#REF!</definedName>
    <definedName name="CARP2_8" localSheetId="2">#REF!</definedName>
    <definedName name="CARP2_8" localSheetId="3">#REF!</definedName>
    <definedName name="CARP2_8">#REF!</definedName>
    <definedName name="CARPDINTEL" localSheetId="1">[6]M.O.!#REF!</definedName>
    <definedName name="CARPDINTEL" localSheetId="3">[5]M.O.!#REF!</definedName>
    <definedName name="CARPDINTEL">[6]M.O.!#REF!</definedName>
    <definedName name="CARPDINTEL_6" localSheetId="1">#REF!</definedName>
    <definedName name="CARPDINTEL_6" localSheetId="5">#REF!</definedName>
    <definedName name="CARPDINTEL_6" localSheetId="11">#REF!</definedName>
    <definedName name="CARPDINTEL_6" localSheetId="2">#REF!</definedName>
    <definedName name="CARPDINTEL_6" localSheetId="3">#REF!</definedName>
    <definedName name="CARPDINTEL_6">#REF!</definedName>
    <definedName name="CARPDINTEL_8" localSheetId="1">#REF!</definedName>
    <definedName name="CARPDINTEL_8" localSheetId="5">#REF!</definedName>
    <definedName name="CARPDINTEL_8" localSheetId="11">#REF!</definedName>
    <definedName name="CARPDINTEL_8" localSheetId="2">#REF!</definedName>
    <definedName name="CARPDINTEL_8" localSheetId="3">#REF!</definedName>
    <definedName name="CARPDINTEL_8">#REF!</definedName>
    <definedName name="CARPINTERIA_COL_PERIMETRO" localSheetId="1">#REF!</definedName>
    <definedName name="CARPINTERIA_COL_PERIMETRO" localSheetId="5">#REF!</definedName>
    <definedName name="CARPINTERIA_COL_PERIMETRO" localSheetId="11">#REF!</definedName>
    <definedName name="CARPINTERIA_COL_PERIMETRO" localSheetId="2">#REF!</definedName>
    <definedName name="CARPINTERIA_COL_PERIMETRO" localSheetId="3">#REF!</definedName>
    <definedName name="CARPINTERIA_COL_PERIMETRO">#REF!</definedName>
    <definedName name="CARPINTERIA_COL_PERIMETRO_10" localSheetId="1">#REF!</definedName>
    <definedName name="CARPINTERIA_COL_PERIMETRO_10" localSheetId="5">#REF!</definedName>
    <definedName name="CARPINTERIA_COL_PERIMETRO_10" localSheetId="11">#REF!</definedName>
    <definedName name="CARPINTERIA_COL_PERIMETRO_10" localSheetId="2">#REF!</definedName>
    <definedName name="CARPINTERIA_COL_PERIMETRO_10" localSheetId="3">#REF!</definedName>
    <definedName name="CARPINTERIA_COL_PERIMETRO_10">#REF!</definedName>
    <definedName name="CARPINTERIA_COL_PERIMETRO_11" localSheetId="1">#REF!</definedName>
    <definedName name="CARPINTERIA_COL_PERIMETRO_11" localSheetId="5">#REF!</definedName>
    <definedName name="CARPINTERIA_COL_PERIMETRO_11" localSheetId="11">#REF!</definedName>
    <definedName name="CARPINTERIA_COL_PERIMETRO_11" localSheetId="2">#REF!</definedName>
    <definedName name="CARPINTERIA_COL_PERIMETRO_11" localSheetId="3">#REF!</definedName>
    <definedName name="CARPINTERIA_COL_PERIMETRO_11">#REF!</definedName>
    <definedName name="CARPINTERIA_COL_PERIMETRO_6" localSheetId="1">#REF!</definedName>
    <definedName name="CARPINTERIA_COL_PERIMETRO_6" localSheetId="5">#REF!</definedName>
    <definedName name="CARPINTERIA_COL_PERIMETRO_6" localSheetId="11">#REF!</definedName>
    <definedName name="CARPINTERIA_COL_PERIMETRO_6" localSheetId="2">#REF!</definedName>
    <definedName name="CARPINTERIA_COL_PERIMETRO_6" localSheetId="3">#REF!</definedName>
    <definedName name="CARPINTERIA_COL_PERIMETRO_6">#REF!</definedName>
    <definedName name="CARPINTERIA_COL_PERIMETRO_7" localSheetId="1">#REF!</definedName>
    <definedName name="CARPINTERIA_COL_PERIMETRO_7" localSheetId="5">#REF!</definedName>
    <definedName name="CARPINTERIA_COL_PERIMETRO_7" localSheetId="11">#REF!</definedName>
    <definedName name="CARPINTERIA_COL_PERIMETRO_7" localSheetId="2">#REF!</definedName>
    <definedName name="CARPINTERIA_COL_PERIMETRO_7" localSheetId="3">#REF!</definedName>
    <definedName name="CARPINTERIA_COL_PERIMETRO_7">#REF!</definedName>
    <definedName name="CARPINTERIA_COL_PERIMETRO_8" localSheetId="1">#REF!</definedName>
    <definedName name="CARPINTERIA_COL_PERIMETRO_8" localSheetId="5">#REF!</definedName>
    <definedName name="CARPINTERIA_COL_PERIMETRO_8" localSheetId="11">#REF!</definedName>
    <definedName name="CARPINTERIA_COL_PERIMETRO_8" localSheetId="2">#REF!</definedName>
    <definedName name="CARPINTERIA_COL_PERIMETRO_8" localSheetId="3">#REF!</definedName>
    <definedName name="CARPINTERIA_COL_PERIMETRO_8">#REF!</definedName>
    <definedName name="CARPINTERIA_COL_PERIMETRO_9" localSheetId="1">#REF!</definedName>
    <definedName name="CARPINTERIA_COL_PERIMETRO_9" localSheetId="5">#REF!</definedName>
    <definedName name="CARPINTERIA_COL_PERIMETRO_9" localSheetId="11">#REF!</definedName>
    <definedName name="CARPINTERIA_COL_PERIMETRO_9" localSheetId="2">#REF!</definedName>
    <definedName name="CARPINTERIA_COL_PERIMETRO_9" localSheetId="3">#REF!</definedName>
    <definedName name="CARPINTERIA_COL_PERIMETRO_9">#REF!</definedName>
    <definedName name="CARPINTERIA_INSTAL_COL_PERIMETRO" localSheetId="1">#REF!</definedName>
    <definedName name="CARPINTERIA_INSTAL_COL_PERIMETRO" localSheetId="5">#REF!</definedName>
    <definedName name="CARPINTERIA_INSTAL_COL_PERIMETRO" localSheetId="11">#REF!</definedName>
    <definedName name="CARPINTERIA_INSTAL_COL_PERIMETRO" localSheetId="2">#REF!</definedName>
    <definedName name="CARPINTERIA_INSTAL_COL_PERIMETRO" localSheetId="3">#REF!</definedName>
    <definedName name="CARPINTERIA_INSTAL_COL_PERIMETRO">#REF!</definedName>
    <definedName name="CARPINTERIA_INSTAL_COL_PERIMETRO_10" localSheetId="1">#REF!</definedName>
    <definedName name="CARPINTERIA_INSTAL_COL_PERIMETRO_10" localSheetId="5">#REF!</definedName>
    <definedName name="CARPINTERIA_INSTAL_COL_PERIMETRO_10" localSheetId="11">#REF!</definedName>
    <definedName name="CARPINTERIA_INSTAL_COL_PERIMETRO_10" localSheetId="2">#REF!</definedName>
    <definedName name="CARPINTERIA_INSTAL_COL_PERIMETRO_10" localSheetId="3">#REF!</definedName>
    <definedName name="CARPINTERIA_INSTAL_COL_PERIMETRO_10">#REF!</definedName>
    <definedName name="CARPINTERIA_INSTAL_COL_PERIMETRO_11" localSheetId="1">#REF!</definedName>
    <definedName name="CARPINTERIA_INSTAL_COL_PERIMETRO_11" localSheetId="5">#REF!</definedName>
    <definedName name="CARPINTERIA_INSTAL_COL_PERIMETRO_11" localSheetId="11">#REF!</definedName>
    <definedName name="CARPINTERIA_INSTAL_COL_PERIMETRO_11" localSheetId="2">#REF!</definedName>
    <definedName name="CARPINTERIA_INSTAL_COL_PERIMETRO_11" localSheetId="3">#REF!</definedName>
    <definedName name="CARPINTERIA_INSTAL_COL_PERIMETRO_11">#REF!</definedName>
    <definedName name="CARPINTERIA_INSTAL_COL_PERIMETRO_6" localSheetId="1">#REF!</definedName>
    <definedName name="CARPINTERIA_INSTAL_COL_PERIMETRO_6" localSheetId="5">#REF!</definedName>
    <definedName name="CARPINTERIA_INSTAL_COL_PERIMETRO_6" localSheetId="11">#REF!</definedName>
    <definedName name="CARPINTERIA_INSTAL_COL_PERIMETRO_6" localSheetId="2">#REF!</definedName>
    <definedName name="CARPINTERIA_INSTAL_COL_PERIMETRO_6" localSheetId="3">#REF!</definedName>
    <definedName name="CARPINTERIA_INSTAL_COL_PERIMETRO_6">#REF!</definedName>
    <definedName name="CARPINTERIA_INSTAL_COL_PERIMETRO_7" localSheetId="1">#REF!</definedName>
    <definedName name="CARPINTERIA_INSTAL_COL_PERIMETRO_7" localSheetId="5">#REF!</definedName>
    <definedName name="CARPINTERIA_INSTAL_COL_PERIMETRO_7" localSheetId="11">#REF!</definedName>
    <definedName name="CARPINTERIA_INSTAL_COL_PERIMETRO_7" localSheetId="2">#REF!</definedName>
    <definedName name="CARPINTERIA_INSTAL_COL_PERIMETRO_7" localSheetId="3">#REF!</definedName>
    <definedName name="CARPINTERIA_INSTAL_COL_PERIMETRO_7">#REF!</definedName>
    <definedName name="CARPINTERIA_INSTAL_COL_PERIMETRO_8" localSheetId="1">#REF!</definedName>
    <definedName name="CARPINTERIA_INSTAL_COL_PERIMETRO_8" localSheetId="5">#REF!</definedName>
    <definedName name="CARPINTERIA_INSTAL_COL_PERIMETRO_8" localSheetId="11">#REF!</definedName>
    <definedName name="CARPINTERIA_INSTAL_COL_PERIMETRO_8" localSheetId="2">#REF!</definedName>
    <definedName name="CARPINTERIA_INSTAL_COL_PERIMETRO_8" localSheetId="3">#REF!</definedName>
    <definedName name="CARPINTERIA_INSTAL_COL_PERIMETRO_8">#REF!</definedName>
    <definedName name="CARPINTERIA_INSTAL_COL_PERIMETRO_9" localSheetId="1">#REF!</definedName>
    <definedName name="CARPINTERIA_INSTAL_COL_PERIMETRO_9" localSheetId="5">#REF!</definedName>
    <definedName name="CARPINTERIA_INSTAL_COL_PERIMETRO_9" localSheetId="11">#REF!</definedName>
    <definedName name="CARPINTERIA_INSTAL_COL_PERIMETRO_9" localSheetId="2">#REF!</definedName>
    <definedName name="CARPINTERIA_INSTAL_COL_PERIMETRO_9" localSheetId="3">#REF!</definedName>
    <definedName name="CARPINTERIA_INSTAL_COL_PERIMETRO_9">#REF!</definedName>
    <definedName name="CARPVIGA2040" localSheetId="1">[6]M.O.!#REF!</definedName>
    <definedName name="CARPVIGA2040" localSheetId="3">[5]M.O.!#REF!</definedName>
    <definedName name="CARPVIGA2040">[6]M.O.!#REF!</definedName>
    <definedName name="CARPVIGA2040_6" localSheetId="1">#REF!</definedName>
    <definedName name="CARPVIGA2040_6" localSheetId="5">#REF!</definedName>
    <definedName name="CARPVIGA2040_6" localSheetId="11">#REF!</definedName>
    <definedName name="CARPVIGA2040_6" localSheetId="2">#REF!</definedName>
    <definedName name="CARPVIGA2040_6" localSheetId="3">#REF!</definedName>
    <definedName name="CARPVIGA2040_6">#REF!</definedName>
    <definedName name="CARPVIGA2040_8" localSheetId="1">#REF!</definedName>
    <definedName name="CARPVIGA2040_8" localSheetId="5">#REF!</definedName>
    <definedName name="CARPVIGA2040_8" localSheetId="11">#REF!</definedName>
    <definedName name="CARPVIGA2040_8" localSheetId="2">#REF!</definedName>
    <definedName name="CARPVIGA2040_8" localSheetId="3">#REF!</definedName>
    <definedName name="CARPVIGA2040_8">#REF!</definedName>
    <definedName name="CARPVIGA3050" localSheetId="1">[6]M.O.!#REF!</definedName>
    <definedName name="CARPVIGA3050" localSheetId="3">[5]M.O.!#REF!</definedName>
    <definedName name="CARPVIGA3050">[6]M.O.!#REF!</definedName>
    <definedName name="CARPVIGA3050_6" localSheetId="1">#REF!</definedName>
    <definedName name="CARPVIGA3050_6" localSheetId="5">#REF!</definedName>
    <definedName name="CARPVIGA3050_6" localSheetId="11">#REF!</definedName>
    <definedName name="CARPVIGA3050_6" localSheetId="2">#REF!</definedName>
    <definedName name="CARPVIGA3050_6" localSheetId="3">#REF!</definedName>
    <definedName name="CARPVIGA3050_6">#REF!</definedName>
    <definedName name="CARPVIGA3050_8" localSheetId="1">#REF!</definedName>
    <definedName name="CARPVIGA3050_8" localSheetId="5">#REF!</definedName>
    <definedName name="CARPVIGA3050_8" localSheetId="11">#REF!</definedName>
    <definedName name="CARPVIGA3050_8" localSheetId="2">#REF!</definedName>
    <definedName name="CARPVIGA3050_8" localSheetId="3">#REF!</definedName>
    <definedName name="CARPVIGA3050_8">#REF!</definedName>
    <definedName name="CARPVIGA3060" localSheetId="1">[6]M.O.!#REF!</definedName>
    <definedName name="CARPVIGA3060" localSheetId="3">[5]M.O.!#REF!</definedName>
    <definedName name="CARPVIGA3060">[6]M.O.!#REF!</definedName>
    <definedName name="CARPVIGA3060_6" localSheetId="1">#REF!</definedName>
    <definedName name="CARPVIGA3060_6" localSheetId="5">#REF!</definedName>
    <definedName name="CARPVIGA3060_6" localSheetId="11">#REF!</definedName>
    <definedName name="CARPVIGA3060_6" localSheetId="2">#REF!</definedName>
    <definedName name="CARPVIGA3060_6" localSheetId="3">#REF!</definedName>
    <definedName name="CARPVIGA3060_6">#REF!</definedName>
    <definedName name="CARPVIGA3060_8" localSheetId="1">#REF!</definedName>
    <definedName name="CARPVIGA3060_8" localSheetId="5">#REF!</definedName>
    <definedName name="CARPVIGA3060_8" localSheetId="11">#REF!</definedName>
    <definedName name="CARPVIGA3060_8" localSheetId="2">#REF!</definedName>
    <definedName name="CARPVIGA3060_8" localSheetId="3">#REF!</definedName>
    <definedName name="CARPVIGA3060_8">#REF!</definedName>
    <definedName name="CARPVIGA4080" localSheetId="1">[6]M.O.!#REF!</definedName>
    <definedName name="CARPVIGA4080" localSheetId="3">[5]M.O.!#REF!</definedName>
    <definedName name="CARPVIGA4080">[6]M.O.!#REF!</definedName>
    <definedName name="CARPVIGA4080_6" localSheetId="1">#REF!</definedName>
    <definedName name="CARPVIGA4080_6" localSheetId="5">#REF!</definedName>
    <definedName name="CARPVIGA4080_6" localSheetId="11">#REF!</definedName>
    <definedName name="CARPVIGA4080_6" localSheetId="2">#REF!</definedName>
    <definedName name="CARPVIGA4080_6" localSheetId="3">#REF!</definedName>
    <definedName name="CARPVIGA4080_6">#REF!</definedName>
    <definedName name="CARPVIGA4080_8" localSheetId="1">#REF!</definedName>
    <definedName name="CARPVIGA4080_8" localSheetId="5">#REF!</definedName>
    <definedName name="CARPVIGA4080_8" localSheetId="11">#REF!</definedName>
    <definedName name="CARPVIGA4080_8" localSheetId="2">#REF!</definedName>
    <definedName name="CARPVIGA4080_8" localSheetId="3">#REF!</definedName>
    <definedName name="CARPVIGA4080_8">#REF!</definedName>
    <definedName name="CARRAMPA" localSheetId="1">[6]M.O.!#REF!</definedName>
    <definedName name="CARRAMPA" localSheetId="3">[5]M.O.!#REF!</definedName>
    <definedName name="CARRAMPA">[6]M.O.!#REF!</definedName>
    <definedName name="CARRAMPA_6" localSheetId="1">#REF!</definedName>
    <definedName name="CARRAMPA_6" localSheetId="5">#REF!</definedName>
    <definedName name="CARRAMPA_6" localSheetId="11">#REF!</definedName>
    <definedName name="CARRAMPA_6" localSheetId="2">#REF!</definedName>
    <definedName name="CARRAMPA_6" localSheetId="3">#REF!</definedName>
    <definedName name="CARRAMPA_6">#REF!</definedName>
    <definedName name="CARRAMPA_8" localSheetId="1">#REF!</definedName>
    <definedName name="CARRAMPA_8" localSheetId="5">#REF!</definedName>
    <definedName name="CARRAMPA_8" localSheetId="11">#REF!</definedName>
    <definedName name="CARRAMPA_8" localSheetId="2">#REF!</definedName>
    <definedName name="CARRAMPA_8" localSheetId="3">#REF!</definedName>
    <definedName name="CARRAMPA_8">#REF!</definedName>
    <definedName name="CARRETILLA" localSheetId="1">#REF!</definedName>
    <definedName name="CARRETILLA" localSheetId="5">#REF!</definedName>
    <definedName name="CARRETILLA" localSheetId="11">#REF!</definedName>
    <definedName name="CARRETILLA" localSheetId="2">#REF!</definedName>
    <definedName name="CARRETILLA" localSheetId="3">#REF!</definedName>
    <definedName name="CARRETILLA">#REF!</definedName>
    <definedName name="CARRETILLA_10" localSheetId="1">#REF!</definedName>
    <definedName name="CARRETILLA_10" localSheetId="5">#REF!</definedName>
    <definedName name="CARRETILLA_10" localSheetId="11">#REF!</definedName>
    <definedName name="CARRETILLA_10" localSheetId="2">#REF!</definedName>
    <definedName name="CARRETILLA_10" localSheetId="3">#REF!</definedName>
    <definedName name="CARRETILLA_10">#REF!</definedName>
    <definedName name="CARRETILLA_11" localSheetId="1">#REF!</definedName>
    <definedName name="CARRETILLA_11" localSheetId="5">#REF!</definedName>
    <definedName name="CARRETILLA_11" localSheetId="11">#REF!</definedName>
    <definedName name="CARRETILLA_11" localSheetId="2">#REF!</definedName>
    <definedName name="CARRETILLA_11" localSheetId="3">#REF!</definedName>
    <definedName name="CARRETILLA_11">#REF!</definedName>
    <definedName name="CARRETILLA_6" localSheetId="1">#REF!</definedName>
    <definedName name="CARRETILLA_6" localSheetId="5">#REF!</definedName>
    <definedName name="CARRETILLA_6" localSheetId="11">#REF!</definedName>
    <definedName name="CARRETILLA_6" localSheetId="2">#REF!</definedName>
    <definedName name="CARRETILLA_6" localSheetId="3">#REF!</definedName>
    <definedName name="CARRETILLA_6">#REF!</definedName>
    <definedName name="CARRETILLA_7" localSheetId="1">#REF!</definedName>
    <definedName name="CARRETILLA_7" localSheetId="5">#REF!</definedName>
    <definedName name="CARRETILLA_7" localSheetId="11">#REF!</definedName>
    <definedName name="CARRETILLA_7" localSheetId="2">#REF!</definedName>
    <definedName name="CARRETILLA_7" localSheetId="3">#REF!</definedName>
    <definedName name="CARRETILLA_7">#REF!</definedName>
    <definedName name="CARRETILLA_8" localSheetId="1">#REF!</definedName>
    <definedName name="CARRETILLA_8" localSheetId="5">#REF!</definedName>
    <definedName name="CARRETILLA_8" localSheetId="11">#REF!</definedName>
    <definedName name="CARRETILLA_8" localSheetId="2">#REF!</definedName>
    <definedName name="CARRETILLA_8" localSheetId="3">#REF!</definedName>
    <definedName name="CARRETILLA_8">#REF!</definedName>
    <definedName name="CARRETILLA_9" localSheetId="1">#REF!</definedName>
    <definedName name="CARRETILLA_9" localSheetId="5">#REF!</definedName>
    <definedName name="CARRETILLA_9" localSheetId="11">#REF!</definedName>
    <definedName name="CARRETILLA_9" localSheetId="2">#REF!</definedName>
    <definedName name="CARRETILLA_9" localSheetId="3">#REF!</definedName>
    <definedName name="CARRETILLA_9">#REF!</definedName>
    <definedName name="CASABE" localSheetId="1">[7]M.O.!#REF!</definedName>
    <definedName name="CASABE">[7]M.O.!#REF!</definedName>
    <definedName name="CASABE_8" localSheetId="1">#REF!</definedName>
    <definedName name="CASABE_8" localSheetId="5">#REF!</definedName>
    <definedName name="CASABE_8" localSheetId="11">#REF!</definedName>
    <definedName name="CASABE_8" localSheetId="2">#REF!</definedName>
    <definedName name="CASABE_8" localSheetId="3">#REF!</definedName>
    <definedName name="CASABE_8">#REF!</definedName>
    <definedName name="CASBESTO" localSheetId="1">[6]M.O.!#REF!</definedName>
    <definedName name="CASBESTO" localSheetId="3">[5]M.O.!#REF!</definedName>
    <definedName name="CASBESTO">[6]M.O.!#REF!</definedName>
    <definedName name="CASBESTO_6" localSheetId="1">#REF!</definedName>
    <definedName name="CASBESTO_6" localSheetId="5">#REF!</definedName>
    <definedName name="CASBESTO_6" localSheetId="11">#REF!</definedName>
    <definedName name="CASBESTO_6" localSheetId="2">#REF!</definedName>
    <definedName name="CASBESTO_6" localSheetId="3">#REF!</definedName>
    <definedName name="CASBESTO_6">#REF!</definedName>
    <definedName name="CASBESTO_8" localSheetId="1">#REF!</definedName>
    <definedName name="CASBESTO_8" localSheetId="5">#REF!</definedName>
    <definedName name="CASBESTO_8" localSheetId="11">#REF!</definedName>
    <definedName name="CASBESTO_8" localSheetId="2">#REF!</definedName>
    <definedName name="CASBESTO_8" localSheetId="3">#REF!</definedName>
    <definedName name="CASBESTO_8">#REF!</definedName>
    <definedName name="Casting_Bed_3">#N/A</definedName>
    <definedName name="CBLOCK10" localSheetId="1">[9]INS!#REF!</definedName>
    <definedName name="CBLOCK10" localSheetId="3">[10]INS!#REF!</definedName>
    <definedName name="CBLOCK10">[9]INS!#REF!</definedName>
    <definedName name="CBLOCK10_6" localSheetId="1">#REF!</definedName>
    <definedName name="CBLOCK10_6" localSheetId="5">#REF!</definedName>
    <definedName name="CBLOCK10_6" localSheetId="11">#REF!</definedName>
    <definedName name="CBLOCK10_6" localSheetId="2">#REF!</definedName>
    <definedName name="CBLOCK10_6" localSheetId="3">#REF!</definedName>
    <definedName name="CBLOCK10_6">#REF!</definedName>
    <definedName name="CBLOCK10_8" localSheetId="1">#REF!</definedName>
    <definedName name="CBLOCK10_8" localSheetId="5">#REF!</definedName>
    <definedName name="CBLOCK10_8" localSheetId="11">#REF!</definedName>
    <definedName name="CBLOCK10_8" localSheetId="2">#REF!</definedName>
    <definedName name="CBLOCK10_8" localSheetId="3">#REF!</definedName>
    <definedName name="CBLOCK10_8">#REF!</definedName>
    <definedName name="cell">'[15]LISTADO INSUMOS DEL 2000'!$I$29</definedName>
    <definedName name="CEMENTO" localSheetId="1">#REF!</definedName>
    <definedName name="CEMENTO" localSheetId="5">#REF!</definedName>
    <definedName name="CEMENTO" localSheetId="11">#REF!</definedName>
    <definedName name="CEMENTO" localSheetId="2">#REF!</definedName>
    <definedName name="CEMENTO" localSheetId="3">#REF!</definedName>
    <definedName name="CEMENTO">#REF!</definedName>
    <definedName name="CEMENTO_10" localSheetId="1">#REF!</definedName>
    <definedName name="CEMENTO_10" localSheetId="5">#REF!</definedName>
    <definedName name="CEMENTO_10" localSheetId="11">#REF!</definedName>
    <definedName name="CEMENTO_10" localSheetId="2">#REF!</definedName>
    <definedName name="CEMENTO_10" localSheetId="3">#REF!</definedName>
    <definedName name="CEMENTO_10">#REF!</definedName>
    <definedName name="CEMENTO_11" localSheetId="1">#REF!</definedName>
    <definedName name="CEMENTO_11" localSheetId="5">#REF!</definedName>
    <definedName name="CEMENTO_11" localSheetId="11">#REF!</definedName>
    <definedName name="CEMENTO_11" localSheetId="2">#REF!</definedName>
    <definedName name="CEMENTO_11" localSheetId="3">#REF!</definedName>
    <definedName name="CEMENTO_11">#REF!</definedName>
    <definedName name="Cemento_3">#N/A</definedName>
    <definedName name="CEMENTO_6" localSheetId="1">#REF!</definedName>
    <definedName name="CEMENTO_6" localSheetId="5">#REF!</definedName>
    <definedName name="CEMENTO_6" localSheetId="11">#REF!</definedName>
    <definedName name="CEMENTO_6" localSheetId="2">#REF!</definedName>
    <definedName name="CEMENTO_6" localSheetId="3">#REF!</definedName>
    <definedName name="CEMENTO_6">#REF!</definedName>
    <definedName name="CEMENTO_7" localSheetId="1">#REF!</definedName>
    <definedName name="CEMENTO_7" localSheetId="5">#REF!</definedName>
    <definedName name="CEMENTO_7" localSheetId="11">#REF!</definedName>
    <definedName name="CEMENTO_7" localSheetId="2">#REF!</definedName>
    <definedName name="CEMENTO_7" localSheetId="3">#REF!</definedName>
    <definedName name="CEMENTO_7">#REF!</definedName>
    <definedName name="CEMENTO_8" localSheetId="1">#REF!</definedName>
    <definedName name="CEMENTO_8" localSheetId="5">#REF!</definedName>
    <definedName name="CEMENTO_8" localSheetId="11">#REF!</definedName>
    <definedName name="CEMENTO_8" localSheetId="2">#REF!</definedName>
    <definedName name="CEMENTO_8" localSheetId="3">#REF!</definedName>
    <definedName name="CEMENTO_8">#REF!</definedName>
    <definedName name="CEMENTO_9" localSheetId="1">#REF!</definedName>
    <definedName name="CEMENTO_9" localSheetId="5">#REF!</definedName>
    <definedName name="CEMENTO_9" localSheetId="11">#REF!</definedName>
    <definedName name="CEMENTO_9" localSheetId="2">#REF!</definedName>
    <definedName name="CEMENTO_9" localSheetId="3">#REF!</definedName>
    <definedName name="CEMENTO_9">#REF!</definedName>
    <definedName name="CEMENTO_BLANCO" localSheetId="1">#REF!</definedName>
    <definedName name="CEMENTO_BLANCO" localSheetId="5">#REF!</definedName>
    <definedName name="CEMENTO_BLANCO" localSheetId="11">#REF!</definedName>
    <definedName name="CEMENTO_BLANCO" localSheetId="2">#REF!</definedName>
    <definedName name="CEMENTO_BLANCO" localSheetId="3">#REF!</definedName>
    <definedName name="CEMENTO_BLANCO">#REF!</definedName>
    <definedName name="CEMENTO_BLANCO_10" localSheetId="1">#REF!</definedName>
    <definedName name="CEMENTO_BLANCO_10" localSheetId="5">#REF!</definedName>
    <definedName name="CEMENTO_BLANCO_10" localSheetId="11">#REF!</definedName>
    <definedName name="CEMENTO_BLANCO_10" localSheetId="2">#REF!</definedName>
    <definedName name="CEMENTO_BLANCO_10" localSheetId="3">#REF!</definedName>
    <definedName name="CEMENTO_BLANCO_10">#REF!</definedName>
    <definedName name="CEMENTO_BLANCO_11" localSheetId="1">#REF!</definedName>
    <definedName name="CEMENTO_BLANCO_11" localSheetId="5">#REF!</definedName>
    <definedName name="CEMENTO_BLANCO_11" localSheetId="11">#REF!</definedName>
    <definedName name="CEMENTO_BLANCO_11" localSheetId="2">#REF!</definedName>
    <definedName name="CEMENTO_BLANCO_11" localSheetId="3">#REF!</definedName>
    <definedName name="CEMENTO_BLANCO_11">#REF!</definedName>
    <definedName name="CEMENTO_BLANCO_6" localSheetId="1">#REF!</definedName>
    <definedName name="CEMENTO_BLANCO_6" localSheetId="5">#REF!</definedName>
    <definedName name="CEMENTO_BLANCO_6" localSheetId="11">#REF!</definedName>
    <definedName name="CEMENTO_BLANCO_6" localSheetId="2">#REF!</definedName>
    <definedName name="CEMENTO_BLANCO_6" localSheetId="3">#REF!</definedName>
    <definedName name="CEMENTO_BLANCO_6">#REF!</definedName>
    <definedName name="CEMENTO_BLANCO_7" localSheetId="1">#REF!</definedName>
    <definedName name="CEMENTO_BLANCO_7" localSheetId="5">#REF!</definedName>
    <definedName name="CEMENTO_BLANCO_7" localSheetId="11">#REF!</definedName>
    <definedName name="CEMENTO_BLANCO_7" localSheetId="2">#REF!</definedName>
    <definedName name="CEMENTO_BLANCO_7" localSheetId="3">#REF!</definedName>
    <definedName name="CEMENTO_BLANCO_7">#REF!</definedName>
    <definedName name="CEMENTO_BLANCO_8" localSheetId="1">#REF!</definedName>
    <definedName name="CEMENTO_BLANCO_8" localSheetId="5">#REF!</definedName>
    <definedName name="CEMENTO_BLANCO_8" localSheetId="11">#REF!</definedName>
    <definedName name="CEMENTO_BLANCO_8" localSheetId="2">#REF!</definedName>
    <definedName name="CEMENTO_BLANCO_8" localSheetId="3">#REF!</definedName>
    <definedName name="CEMENTO_BLANCO_8">#REF!</definedName>
    <definedName name="CEMENTO_BLANCO_9" localSheetId="1">#REF!</definedName>
    <definedName name="CEMENTO_BLANCO_9" localSheetId="5">#REF!</definedName>
    <definedName name="CEMENTO_BLANCO_9" localSheetId="11">#REF!</definedName>
    <definedName name="CEMENTO_BLANCO_9" localSheetId="2">#REF!</definedName>
    <definedName name="CEMENTO_BLANCO_9" localSheetId="3">#REF!</definedName>
    <definedName name="CEMENTO_BLANCO_9">#REF!</definedName>
    <definedName name="CEMENTO_PVC" localSheetId="1">#REF!</definedName>
    <definedName name="CEMENTO_PVC" localSheetId="5">#REF!</definedName>
    <definedName name="CEMENTO_PVC" localSheetId="11">#REF!</definedName>
    <definedName name="CEMENTO_PVC" localSheetId="2">#REF!</definedName>
    <definedName name="CEMENTO_PVC" localSheetId="3">#REF!</definedName>
    <definedName name="CEMENTO_PVC">#REF!</definedName>
    <definedName name="CEMENTO_PVC_10" localSheetId="1">#REF!</definedName>
    <definedName name="CEMENTO_PVC_10" localSheetId="5">#REF!</definedName>
    <definedName name="CEMENTO_PVC_10" localSheetId="11">#REF!</definedName>
    <definedName name="CEMENTO_PVC_10" localSheetId="2">#REF!</definedName>
    <definedName name="CEMENTO_PVC_10" localSheetId="3">#REF!</definedName>
    <definedName name="CEMENTO_PVC_10">#REF!</definedName>
    <definedName name="CEMENTO_PVC_11" localSheetId="1">#REF!</definedName>
    <definedName name="CEMENTO_PVC_11" localSheetId="5">#REF!</definedName>
    <definedName name="CEMENTO_PVC_11" localSheetId="11">#REF!</definedName>
    <definedName name="CEMENTO_PVC_11" localSheetId="2">#REF!</definedName>
    <definedName name="CEMENTO_PVC_11" localSheetId="3">#REF!</definedName>
    <definedName name="CEMENTO_PVC_11">#REF!</definedName>
    <definedName name="CEMENTO_PVC_6" localSheetId="1">#REF!</definedName>
    <definedName name="CEMENTO_PVC_6" localSheetId="5">#REF!</definedName>
    <definedName name="CEMENTO_PVC_6" localSheetId="11">#REF!</definedName>
    <definedName name="CEMENTO_PVC_6" localSheetId="2">#REF!</definedName>
    <definedName name="CEMENTO_PVC_6" localSheetId="3">#REF!</definedName>
    <definedName name="CEMENTO_PVC_6">#REF!</definedName>
    <definedName name="CEMENTO_PVC_7" localSheetId="1">#REF!</definedName>
    <definedName name="CEMENTO_PVC_7" localSheetId="5">#REF!</definedName>
    <definedName name="CEMENTO_PVC_7" localSheetId="11">#REF!</definedName>
    <definedName name="CEMENTO_PVC_7" localSheetId="2">#REF!</definedName>
    <definedName name="CEMENTO_PVC_7" localSheetId="3">#REF!</definedName>
    <definedName name="CEMENTO_PVC_7">#REF!</definedName>
    <definedName name="CEMENTO_PVC_8" localSheetId="1">#REF!</definedName>
    <definedName name="CEMENTO_PVC_8" localSheetId="5">#REF!</definedName>
    <definedName name="CEMENTO_PVC_8" localSheetId="11">#REF!</definedName>
    <definedName name="CEMENTO_PVC_8" localSheetId="2">#REF!</definedName>
    <definedName name="CEMENTO_PVC_8" localSheetId="3">#REF!</definedName>
    <definedName name="CEMENTO_PVC_8">#REF!</definedName>
    <definedName name="CEMENTO_PVC_9" localSheetId="1">#REF!</definedName>
    <definedName name="CEMENTO_PVC_9" localSheetId="5">#REF!</definedName>
    <definedName name="CEMENTO_PVC_9" localSheetId="11">#REF!</definedName>
    <definedName name="CEMENTO_PVC_9" localSheetId="2">#REF!</definedName>
    <definedName name="CEMENTO_PVC_9" localSheetId="3">#REF!</definedName>
    <definedName name="CEMENTO_PVC_9">#REF!</definedName>
    <definedName name="CEN" localSheetId="1">#REF!</definedName>
    <definedName name="CEN" localSheetId="5">#REF!</definedName>
    <definedName name="CEN" localSheetId="11">#REF!</definedName>
    <definedName name="CEN" localSheetId="2">#REF!</definedName>
    <definedName name="CEN" localSheetId="3">#REF!</definedName>
    <definedName name="CEN">#REF!</definedName>
    <definedName name="CERAMICA" localSheetId="1">#REF!</definedName>
    <definedName name="CERAMICA" localSheetId="5">#REF!</definedName>
    <definedName name="CERAMICA" localSheetId="11">#REF!</definedName>
    <definedName name="CERAMICA" localSheetId="2">#REF!</definedName>
    <definedName name="CERAMICA">#REF!</definedName>
    <definedName name="CERAMICA_20x20_BLANCA" localSheetId="1">#REF!</definedName>
    <definedName name="CERAMICA_20x20_BLANCA" localSheetId="5">#REF!</definedName>
    <definedName name="CERAMICA_20x20_BLANCA" localSheetId="11">#REF!</definedName>
    <definedName name="CERAMICA_20x20_BLANCA" localSheetId="2">#REF!</definedName>
    <definedName name="CERAMICA_20x20_BLANCA" localSheetId="3">#REF!</definedName>
    <definedName name="CERAMICA_20x20_BLANCA">#REF!</definedName>
    <definedName name="CERAMICA_20x20_BLANCA_10" localSheetId="1">#REF!</definedName>
    <definedName name="CERAMICA_20x20_BLANCA_10" localSheetId="5">#REF!</definedName>
    <definedName name="CERAMICA_20x20_BLANCA_10" localSheetId="11">#REF!</definedName>
    <definedName name="CERAMICA_20x20_BLANCA_10" localSheetId="2">#REF!</definedName>
    <definedName name="CERAMICA_20x20_BLANCA_10" localSheetId="3">#REF!</definedName>
    <definedName name="CERAMICA_20x20_BLANCA_10">#REF!</definedName>
    <definedName name="CERAMICA_20x20_BLANCA_11" localSheetId="1">#REF!</definedName>
    <definedName name="CERAMICA_20x20_BLANCA_11" localSheetId="5">#REF!</definedName>
    <definedName name="CERAMICA_20x20_BLANCA_11" localSheetId="11">#REF!</definedName>
    <definedName name="CERAMICA_20x20_BLANCA_11" localSheetId="2">#REF!</definedName>
    <definedName name="CERAMICA_20x20_BLANCA_11" localSheetId="3">#REF!</definedName>
    <definedName name="CERAMICA_20x20_BLANCA_11">#REF!</definedName>
    <definedName name="CERAMICA_20x20_BLANCA_6" localSheetId="1">#REF!</definedName>
    <definedName name="CERAMICA_20x20_BLANCA_6" localSheetId="5">#REF!</definedName>
    <definedName name="CERAMICA_20x20_BLANCA_6" localSheetId="11">#REF!</definedName>
    <definedName name="CERAMICA_20x20_BLANCA_6" localSheetId="2">#REF!</definedName>
    <definedName name="CERAMICA_20x20_BLANCA_6" localSheetId="3">#REF!</definedName>
    <definedName name="CERAMICA_20x20_BLANCA_6">#REF!</definedName>
    <definedName name="CERAMICA_20x20_BLANCA_7" localSheetId="1">#REF!</definedName>
    <definedName name="CERAMICA_20x20_BLANCA_7" localSheetId="5">#REF!</definedName>
    <definedName name="CERAMICA_20x20_BLANCA_7" localSheetId="11">#REF!</definedName>
    <definedName name="CERAMICA_20x20_BLANCA_7" localSheetId="2">#REF!</definedName>
    <definedName name="CERAMICA_20x20_BLANCA_7" localSheetId="3">#REF!</definedName>
    <definedName name="CERAMICA_20x20_BLANCA_7">#REF!</definedName>
    <definedName name="CERAMICA_20x20_BLANCA_8" localSheetId="1">#REF!</definedName>
    <definedName name="CERAMICA_20x20_BLANCA_8" localSheetId="5">#REF!</definedName>
    <definedName name="CERAMICA_20x20_BLANCA_8" localSheetId="11">#REF!</definedName>
    <definedName name="CERAMICA_20x20_BLANCA_8" localSheetId="2">#REF!</definedName>
    <definedName name="CERAMICA_20x20_BLANCA_8" localSheetId="3">#REF!</definedName>
    <definedName name="CERAMICA_20x20_BLANCA_8">#REF!</definedName>
    <definedName name="CERAMICA_20x20_BLANCA_9" localSheetId="1">#REF!</definedName>
    <definedName name="CERAMICA_20x20_BLANCA_9" localSheetId="5">#REF!</definedName>
    <definedName name="CERAMICA_20x20_BLANCA_9" localSheetId="11">#REF!</definedName>
    <definedName name="CERAMICA_20x20_BLANCA_9" localSheetId="2">#REF!</definedName>
    <definedName name="CERAMICA_20x20_BLANCA_9" localSheetId="3">#REF!</definedName>
    <definedName name="CERAMICA_20x20_BLANCA_9">#REF!</definedName>
    <definedName name="CERAMICA_ANTIDESLIZANTE" localSheetId="1">#REF!</definedName>
    <definedName name="CERAMICA_ANTIDESLIZANTE" localSheetId="5">#REF!</definedName>
    <definedName name="CERAMICA_ANTIDESLIZANTE" localSheetId="11">#REF!</definedName>
    <definedName name="CERAMICA_ANTIDESLIZANTE" localSheetId="2">#REF!</definedName>
    <definedName name="CERAMICA_ANTIDESLIZANTE" localSheetId="3">#REF!</definedName>
    <definedName name="CERAMICA_ANTIDESLIZANTE">#REF!</definedName>
    <definedName name="CERAMICA_ANTIDESLIZANTE_10" localSheetId="1">#REF!</definedName>
    <definedName name="CERAMICA_ANTIDESLIZANTE_10" localSheetId="5">#REF!</definedName>
    <definedName name="CERAMICA_ANTIDESLIZANTE_10" localSheetId="11">#REF!</definedName>
    <definedName name="CERAMICA_ANTIDESLIZANTE_10" localSheetId="2">#REF!</definedName>
    <definedName name="CERAMICA_ANTIDESLIZANTE_10" localSheetId="3">#REF!</definedName>
    <definedName name="CERAMICA_ANTIDESLIZANTE_10">#REF!</definedName>
    <definedName name="CERAMICA_ANTIDESLIZANTE_11" localSheetId="1">#REF!</definedName>
    <definedName name="CERAMICA_ANTIDESLIZANTE_11" localSheetId="5">#REF!</definedName>
    <definedName name="CERAMICA_ANTIDESLIZANTE_11" localSheetId="11">#REF!</definedName>
    <definedName name="CERAMICA_ANTIDESLIZANTE_11" localSheetId="2">#REF!</definedName>
    <definedName name="CERAMICA_ANTIDESLIZANTE_11" localSheetId="3">#REF!</definedName>
    <definedName name="CERAMICA_ANTIDESLIZANTE_11">#REF!</definedName>
    <definedName name="CERAMICA_ANTIDESLIZANTE_6" localSheetId="1">#REF!</definedName>
    <definedName name="CERAMICA_ANTIDESLIZANTE_6" localSheetId="5">#REF!</definedName>
    <definedName name="CERAMICA_ANTIDESLIZANTE_6" localSheetId="11">#REF!</definedName>
    <definedName name="CERAMICA_ANTIDESLIZANTE_6" localSheetId="2">#REF!</definedName>
    <definedName name="CERAMICA_ANTIDESLIZANTE_6" localSheetId="3">#REF!</definedName>
    <definedName name="CERAMICA_ANTIDESLIZANTE_6">#REF!</definedName>
    <definedName name="CERAMICA_ANTIDESLIZANTE_7" localSheetId="1">#REF!</definedName>
    <definedName name="CERAMICA_ANTIDESLIZANTE_7" localSheetId="5">#REF!</definedName>
    <definedName name="CERAMICA_ANTIDESLIZANTE_7" localSheetId="11">#REF!</definedName>
    <definedName name="CERAMICA_ANTIDESLIZANTE_7" localSheetId="2">#REF!</definedName>
    <definedName name="CERAMICA_ANTIDESLIZANTE_7" localSheetId="3">#REF!</definedName>
    <definedName name="CERAMICA_ANTIDESLIZANTE_7">#REF!</definedName>
    <definedName name="CERAMICA_ANTIDESLIZANTE_8" localSheetId="1">#REF!</definedName>
    <definedName name="CERAMICA_ANTIDESLIZANTE_8" localSheetId="5">#REF!</definedName>
    <definedName name="CERAMICA_ANTIDESLIZANTE_8" localSheetId="11">#REF!</definedName>
    <definedName name="CERAMICA_ANTIDESLIZANTE_8" localSheetId="2">#REF!</definedName>
    <definedName name="CERAMICA_ANTIDESLIZANTE_8" localSheetId="3">#REF!</definedName>
    <definedName name="CERAMICA_ANTIDESLIZANTE_8">#REF!</definedName>
    <definedName name="CERAMICA_ANTIDESLIZANTE_9" localSheetId="1">#REF!</definedName>
    <definedName name="CERAMICA_ANTIDESLIZANTE_9" localSheetId="5">#REF!</definedName>
    <definedName name="CERAMICA_ANTIDESLIZANTE_9" localSheetId="11">#REF!</definedName>
    <definedName name="CERAMICA_ANTIDESLIZANTE_9" localSheetId="2">#REF!</definedName>
    <definedName name="CERAMICA_ANTIDESLIZANTE_9" localSheetId="3">#REF!</definedName>
    <definedName name="CERAMICA_ANTIDESLIZANTE_9">#REF!</definedName>
    <definedName name="CERAMICA_PISOS_40x40" localSheetId="1">#REF!</definedName>
    <definedName name="CERAMICA_PISOS_40x40" localSheetId="5">#REF!</definedName>
    <definedName name="CERAMICA_PISOS_40x40" localSheetId="11">#REF!</definedName>
    <definedName name="CERAMICA_PISOS_40x40" localSheetId="2">#REF!</definedName>
    <definedName name="CERAMICA_PISOS_40x40" localSheetId="3">#REF!</definedName>
    <definedName name="CERAMICA_PISOS_40x40">#REF!</definedName>
    <definedName name="CERAMICA_PISOS_40x40_10" localSheetId="1">#REF!</definedName>
    <definedName name="CERAMICA_PISOS_40x40_10" localSheetId="5">#REF!</definedName>
    <definedName name="CERAMICA_PISOS_40x40_10" localSheetId="11">#REF!</definedName>
    <definedName name="CERAMICA_PISOS_40x40_10" localSheetId="2">#REF!</definedName>
    <definedName name="CERAMICA_PISOS_40x40_10" localSheetId="3">#REF!</definedName>
    <definedName name="CERAMICA_PISOS_40x40_10">#REF!</definedName>
    <definedName name="CERAMICA_PISOS_40x40_11" localSheetId="1">#REF!</definedName>
    <definedName name="CERAMICA_PISOS_40x40_11" localSheetId="5">#REF!</definedName>
    <definedName name="CERAMICA_PISOS_40x40_11" localSheetId="11">#REF!</definedName>
    <definedName name="CERAMICA_PISOS_40x40_11" localSheetId="2">#REF!</definedName>
    <definedName name="CERAMICA_PISOS_40x40_11" localSheetId="3">#REF!</definedName>
    <definedName name="CERAMICA_PISOS_40x40_11">#REF!</definedName>
    <definedName name="CERAMICA_PISOS_40x40_6" localSheetId="1">#REF!</definedName>
    <definedName name="CERAMICA_PISOS_40x40_6" localSheetId="5">#REF!</definedName>
    <definedName name="CERAMICA_PISOS_40x40_6" localSheetId="11">#REF!</definedName>
    <definedName name="CERAMICA_PISOS_40x40_6" localSheetId="2">#REF!</definedName>
    <definedName name="CERAMICA_PISOS_40x40_6" localSheetId="3">#REF!</definedName>
    <definedName name="CERAMICA_PISOS_40x40_6">#REF!</definedName>
    <definedName name="CERAMICA_PISOS_40x40_7" localSheetId="1">#REF!</definedName>
    <definedName name="CERAMICA_PISOS_40x40_7" localSheetId="5">#REF!</definedName>
    <definedName name="CERAMICA_PISOS_40x40_7" localSheetId="11">#REF!</definedName>
    <definedName name="CERAMICA_PISOS_40x40_7" localSheetId="2">#REF!</definedName>
    <definedName name="CERAMICA_PISOS_40x40_7" localSheetId="3">#REF!</definedName>
    <definedName name="CERAMICA_PISOS_40x40_7">#REF!</definedName>
    <definedName name="CERAMICA_PISOS_40x40_8" localSheetId="1">#REF!</definedName>
    <definedName name="CERAMICA_PISOS_40x40_8" localSheetId="5">#REF!</definedName>
    <definedName name="CERAMICA_PISOS_40x40_8" localSheetId="11">#REF!</definedName>
    <definedName name="CERAMICA_PISOS_40x40_8" localSheetId="2">#REF!</definedName>
    <definedName name="CERAMICA_PISOS_40x40_8" localSheetId="3">#REF!</definedName>
    <definedName name="CERAMICA_PISOS_40x40_8">#REF!</definedName>
    <definedName name="CERAMICA_PISOS_40x40_9" localSheetId="1">#REF!</definedName>
    <definedName name="CERAMICA_PISOS_40x40_9" localSheetId="5">#REF!</definedName>
    <definedName name="CERAMICA_PISOS_40x40_9" localSheetId="11">#REF!</definedName>
    <definedName name="CERAMICA_PISOS_40x40_9" localSheetId="2">#REF!</definedName>
    <definedName name="CERAMICA_PISOS_40x40_9" localSheetId="3">#REF!</definedName>
    <definedName name="CERAMICA_PISOS_40x40_9">#REF!</definedName>
    <definedName name="CHAZO">[12]INSU!$B$104</definedName>
    <definedName name="CHAZOS" localSheetId="1">#REF!</definedName>
    <definedName name="CHAZOS" localSheetId="5">#REF!</definedName>
    <definedName name="CHAZOS" localSheetId="11">#REF!</definedName>
    <definedName name="CHAZOS" localSheetId="2">#REF!</definedName>
    <definedName name="CHAZOS" localSheetId="3">#REF!</definedName>
    <definedName name="CHAZOS">#REF!</definedName>
    <definedName name="CHAZOS_10" localSheetId="1">#REF!</definedName>
    <definedName name="CHAZOS_10" localSheetId="5">#REF!</definedName>
    <definedName name="CHAZOS_10" localSheetId="11">#REF!</definedName>
    <definedName name="CHAZOS_10" localSheetId="2">#REF!</definedName>
    <definedName name="CHAZOS_10" localSheetId="3">#REF!</definedName>
    <definedName name="CHAZOS_10">#REF!</definedName>
    <definedName name="CHAZOS_11" localSheetId="1">#REF!</definedName>
    <definedName name="CHAZOS_11" localSheetId="5">#REF!</definedName>
    <definedName name="CHAZOS_11" localSheetId="11">#REF!</definedName>
    <definedName name="CHAZOS_11" localSheetId="2">#REF!</definedName>
    <definedName name="CHAZOS_11" localSheetId="3">#REF!</definedName>
    <definedName name="CHAZOS_11">#REF!</definedName>
    <definedName name="CHAZOS_6" localSheetId="1">#REF!</definedName>
    <definedName name="CHAZOS_6" localSheetId="5">#REF!</definedName>
    <definedName name="CHAZOS_6" localSheetId="11">#REF!</definedName>
    <definedName name="CHAZOS_6" localSheetId="2">#REF!</definedName>
    <definedName name="CHAZOS_6" localSheetId="3">#REF!</definedName>
    <definedName name="CHAZOS_6">#REF!</definedName>
    <definedName name="CHAZOS_7" localSheetId="1">#REF!</definedName>
    <definedName name="CHAZOS_7" localSheetId="5">#REF!</definedName>
    <definedName name="CHAZOS_7" localSheetId="11">#REF!</definedName>
    <definedName name="CHAZOS_7" localSheetId="2">#REF!</definedName>
    <definedName name="CHAZOS_7" localSheetId="3">#REF!</definedName>
    <definedName name="CHAZOS_7">#REF!</definedName>
    <definedName name="CHAZOS_8" localSheetId="1">#REF!</definedName>
    <definedName name="CHAZOS_8" localSheetId="5">#REF!</definedName>
    <definedName name="CHAZOS_8" localSheetId="11">#REF!</definedName>
    <definedName name="CHAZOS_8" localSheetId="2">#REF!</definedName>
    <definedName name="CHAZOS_8" localSheetId="3">#REF!</definedName>
    <definedName name="CHAZOS_8">#REF!</definedName>
    <definedName name="CHAZOS_9" localSheetId="1">#REF!</definedName>
    <definedName name="CHAZOS_9" localSheetId="5">#REF!</definedName>
    <definedName name="CHAZOS_9" localSheetId="11">#REF!</definedName>
    <definedName name="CHAZOS_9" localSheetId="2">#REF!</definedName>
    <definedName name="CHAZOS_9" localSheetId="3">#REF!</definedName>
    <definedName name="CHAZOS_9">#REF!</definedName>
    <definedName name="CHEQUE_HORZ_34" localSheetId="1">#REF!</definedName>
    <definedName name="CHEQUE_HORZ_34" localSheetId="5">#REF!</definedName>
    <definedName name="CHEQUE_HORZ_34" localSheetId="11">#REF!</definedName>
    <definedName name="CHEQUE_HORZ_34" localSheetId="2">#REF!</definedName>
    <definedName name="CHEQUE_HORZ_34" localSheetId="3">#REF!</definedName>
    <definedName name="CHEQUE_HORZ_34">#REF!</definedName>
    <definedName name="CHEQUE_HORZ_34_10" localSheetId="1">#REF!</definedName>
    <definedName name="CHEQUE_HORZ_34_10" localSheetId="5">#REF!</definedName>
    <definedName name="CHEQUE_HORZ_34_10" localSheetId="11">#REF!</definedName>
    <definedName name="CHEQUE_HORZ_34_10" localSheetId="2">#REF!</definedName>
    <definedName name="CHEQUE_HORZ_34_10" localSheetId="3">#REF!</definedName>
    <definedName name="CHEQUE_HORZ_34_10">#REF!</definedName>
    <definedName name="CHEQUE_HORZ_34_11" localSheetId="1">#REF!</definedName>
    <definedName name="CHEQUE_HORZ_34_11" localSheetId="5">#REF!</definedName>
    <definedName name="CHEQUE_HORZ_34_11" localSheetId="11">#REF!</definedName>
    <definedName name="CHEQUE_HORZ_34_11" localSheetId="2">#REF!</definedName>
    <definedName name="CHEQUE_HORZ_34_11" localSheetId="3">#REF!</definedName>
    <definedName name="CHEQUE_HORZ_34_11">#REF!</definedName>
    <definedName name="CHEQUE_HORZ_34_6" localSheetId="1">#REF!</definedName>
    <definedName name="CHEQUE_HORZ_34_6" localSheetId="5">#REF!</definedName>
    <definedName name="CHEQUE_HORZ_34_6" localSheetId="11">#REF!</definedName>
    <definedName name="CHEQUE_HORZ_34_6" localSheetId="2">#REF!</definedName>
    <definedName name="CHEQUE_HORZ_34_6" localSheetId="3">#REF!</definedName>
    <definedName name="CHEQUE_HORZ_34_6">#REF!</definedName>
    <definedName name="CHEQUE_HORZ_34_7" localSheetId="1">#REF!</definedName>
    <definedName name="CHEQUE_HORZ_34_7" localSheetId="5">#REF!</definedName>
    <definedName name="CHEQUE_HORZ_34_7" localSheetId="11">#REF!</definedName>
    <definedName name="CHEQUE_HORZ_34_7" localSheetId="2">#REF!</definedName>
    <definedName name="CHEQUE_HORZ_34_7" localSheetId="3">#REF!</definedName>
    <definedName name="CHEQUE_HORZ_34_7">#REF!</definedName>
    <definedName name="CHEQUE_HORZ_34_8" localSheetId="1">#REF!</definedName>
    <definedName name="CHEQUE_HORZ_34_8" localSheetId="5">#REF!</definedName>
    <definedName name="CHEQUE_HORZ_34_8" localSheetId="11">#REF!</definedName>
    <definedName name="CHEQUE_HORZ_34_8" localSheetId="2">#REF!</definedName>
    <definedName name="CHEQUE_HORZ_34_8" localSheetId="3">#REF!</definedName>
    <definedName name="CHEQUE_HORZ_34_8">#REF!</definedName>
    <definedName name="CHEQUE_HORZ_34_9" localSheetId="1">#REF!</definedName>
    <definedName name="CHEQUE_HORZ_34_9" localSheetId="5">#REF!</definedName>
    <definedName name="CHEQUE_HORZ_34_9" localSheetId="11">#REF!</definedName>
    <definedName name="CHEQUE_HORZ_34_9" localSheetId="2">#REF!</definedName>
    <definedName name="CHEQUE_HORZ_34_9" localSheetId="3">#REF!</definedName>
    <definedName name="CHEQUE_HORZ_34_9">#REF!</definedName>
    <definedName name="CHEQUE_VERT_34" localSheetId="1">#REF!</definedName>
    <definedName name="CHEQUE_VERT_34" localSheetId="5">#REF!</definedName>
    <definedName name="CHEQUE_VERT_34" localSheetId="11">#REF!</definedName>
    <definedName name="CHEQUE_VERT_34" localSheetId="2">#REF!</definedName>
    <definedName name="CHEQUE_VERT_34" localSheetId="3">#REF!</definedName>
    <definedName name="CHEQUE_VERT_34">#REF!</definedName>
    <definedName name="CHEQUE_VERT_34_10" localSheetId="1">#REF!</definedName>
    <definedName name="CHEQUE_VERT_34_10" localSheetId="5">#REF!</definedName>
    <definedName name="CHEQUE_VERT_34_10" localSheetId="11">#REF!</definedName>
    <definedName name="CHEQUE_VERT_34_10" localSheetId="2">#REF!</definedName>
    <definedName name="CHEQUE_VERT_34_10" localSheetId="3">#REF!</definedName>
    <definedName name="CHEQUE_VERT_34_10">#REF!</definedName>
    <definedName name="CHEQUE_VERT_34_11" localSheetId="1">#REF!</definedName>
    <definedName name="CHEQUE_VERT_34_11" localSheetId="5">#REF!</definedName>
    <definedName name="CHEQUE_VERT_34_11" localSheetId="11">#REF!</definedName>
    <definedName name="CHEQUE_VERT_34_11" localSheetId="2">#REF!</definedName>
    <definedName name="CHEQUE_VERT_34_11" localSheetId="3">#REF!</definedName>
    <definedName name="CHEQUE_VERT_34_11">#REF!</definedName>
    <definedName name="CHEQUE_VERT_34_6" localSheetId="1">#REF!</definedName>
    <definedName name="CHEQUE_VERT_34_6" localSheetId="5">#REF!</definedName>
    <definedName name="CHEQUE_VERT_34_6" localSheetId="11">#REF!</definedName>
    <definedName name="CHEQUE_VERT_34_6" localSheetId="2">#REF!</definedName>
    <definedName name="CHEQUE_VERT_34_6" localSheetId="3">#REF!</definedName>
    <definedName name="CHEQUE_VERT_34_6">#REF!</definedName>
    <definedName name="CHEQUE_VERT_34_7" localSheetId="1">#REF!</definedName>
    <definedName name="CHEQUE_VERT_34_7" localSheetId="5">#REF!</definedName>
    <definedName name="CHEQUE_VERT_34_7" localSheetId="11">#REF!</definedName>
    <definedName name="CHEQUE_VERT_34_7" localSheetId="2">#REF!</definedName>
    <definedName name="CHEQUE_VERT_34_7" localSheetId="3">#REF!</definedName>
    <definedName name="CHEQUE_VERT_34_7">#REF!</definedName>
    <definedName name="CHEQUE_VERT_34_8" localSheetId="1">#REF!</definedName>
    <definedName name="CHEQUE_VERT_34_8" localSheetId="5">#REF!</definedName>
    <definedName name="CHEQUE_VERT_34_8" localSheetId="11">#REF!</definedName>
    <definedName name="CHEQUE_VERT_34_8" localSheetId="2">#REF!</definedName>
    <definedName name="CHEQUE_VERT_34_8" localSheetId="3">#REF!</definedName>
    <definedName name="CHEQUE_VERT_34_8">#REF!</definedName>
    <definedName name="CHEQUE_VERT_34_9" localSheetId="1">#REF!</definedName>
    <definedName name="CHEQUE_VERT_34_9" localSheetId="5">#REF!</definedName>
    <definedName name="CHEQUE_VERT_34_9" localSheetId="11">#REF!</definedName>
    <definedName name="CHEQUE_VERT_34_9" localSheetId="2">#REF!</definedName>
    <definedName name="CHEQUE_VERT_34_9" localSheetId="3">#REF!</definedName>
    <definedName name="CHEQUE_VERT_34_9">#REF!</definedName>
    <definedName name="CLAVO_ACERO" localSheetId="1">#REF!</definedName>
    <definedName name="CLAVO_ACERO">#REF!</definedName>
    <definedName name="CLAVO_ACERO_10" localSheetId="1">#REF!</definedName>
    <definedName name="CLAVO_ACERO_10" localSheetId="5">#REF!</definedName>
    <definedName name="CLAVO_ACERO_10" localSheetId="11">#REF!</definedName>
    <definedName name="CLAVO_ACERO_10" localSheetId="2">#REF!</definedName>
    <definedName name="CLAVO_ACERO_10" localSheetId="3">#REF!</definedName>
    <definedName name="CLAVO_ACERO_10">#REF!</definedName>
    <definedName name="CLAVO_ACERO_11" localSheetId="1">#REF!</definedName>
    <definedName name="CLAVO_ACERO_11" localSheetId="5">#REF!</definedName>
    <definedName name="CLAVO_ACERO_11" localSheetId="11">#REF!</definedName>
    <definedName name="CLAVO_ACERO_11" localSheetId="2">#REF!</definedName>
    <definedName name="CLAVO_ACERO_11" localSheetId="3">#REF!</definedName>
    <definedName name="CLAVO_ACERO_11">#REF!</definedName>
    <definedName name="CLAVO_ACERO_5" localSheetId="1">#REF!</definedName>
    <definedName name="CLAVO_ACERO_5" localSheetId="5">#REF!</definedName>
    <definedName name="CLAVO_ACERO_5" localSheetId="11">#REF!</definedName>
    <definedName name="CLAVO_ACERO_5" localSheetId="2">#REF!</definedName>
    <definedName name="CLAVO_ACERO_5" localSheetId="3">#REF!</definedName>
    <definedName name="CLAVO_ACERO_5">#REF!</definedName>
    <definedName name="CLAVO_ACERO_6" localSheetId="1">#REF!</definedName>
    <definedName name="CLAVO_ACERO_6" localSheetId="5">#REF!</definedName>
    <definedName name="CLAVO_ACERO_6" localSheetId="11">#REF!</definedName>
    <definedName name="CLAVO_ACERO_6" localSheetId="2">#REF!</definedName>
    <definedName name="CLAVO_ACERO_6" localSheetId="3">#REF!</definedName>
    <definedName name="CLAVO_ACERO_6">#REF!</definedName>
    <definedName name="CLAVO_ACERO_7" localSheetId="1">#REF!</definedName>
    <definedName name="CLAVO_ACERO_7" localSheetId="5">#REF!</definedName>
    <definedName name="CLAVO_ACERO_7" localSheetId="11">#REF!</definedName>
    <definedName name="CLAVO_ACERO_7" localSheetId="2">#REF!</definedName>
    <definedName name="CLAVO_ACERO_7" localSheetId="3">#REF!</definedName>
    <definedName name="CLAVO_ACERO_7">#REF!</definedName>
    <definedName name="CLAVO_ACERO_8" localSheetId="1">#REF!</definedName>
    <definedName name="CLAVO_ACERO_8" localSheetId="5">#REF!</definedName>
    <definedName name="CLAVO_ACERO_8" localSheetId="11">#REF!</definedName>
    <definedName name="CLAVO_ACERO_8" localSheetId="2">#REF!</definedName>
    <definedName name="CLAVO_ACERO_8" localSheetId="3">#REF!</definedName>
    <definedName name="CLAVO_ACERO_8">#REF!</definedName>
    <definedName name="CLAVO_ACERO_9" localSheetId="1">#REF!</definedName>
    <definedName name="CLAVO_ACERO_9" localSheetId="5">#REF!</definedName>
    <definedName name="CLAVO_ACERO_9" localSheetId="11">#REF!</definedName>
    <definedName name="CLAVO_ACERO_9" localSheetId="2">#REF!</definedName>
    <definedName name="CLAVO_ACERO_9" localSheetId="3">#REF!</definedName>
    <definedName name="CLAVO_ACERO_9">#REF!</definedName>
    <definedName name="CLAVO_CORRIENTE" localSheetId="1">#REF!</definedName>
    <definedName name="CLAVO_CORRIENTE">#REF!</definedName>
    <definedName name="CLAVO_CORRIENTE_10" localSheetId="1">#REF!</definedName>
    <definedName name="CLAVO_CORRIENTE_10" localSheetId="5">#REF!</definedName>
    <definedName name="CLAVO_CORRIENTE_10" localSheetId="11">#REF!</definedName>
    <definedName name="CLAVO_CORRIENTE_10" localSheetId="2">#REF!</definedName>
    <definedName name="CLAVO_CORRIENTE_10" localSheetId="3">#REF!</definedName>
    <definedName name="CLAVO_CORRIENTE_10">#REF!</definedName>
    <definedName name="CLAVO_CORRIENTE_11" localSheetId="1">#REF!</definedName>
    <definedName name="CLAVO_CORRIENTE_11" localSheetId="5">#REF!</definedName>
    <definedName name="CLAVO_CORRIENTE_11" localSheetId="11">#REF!</definedName>
    <definedName name="CLAVO_CORRIENTE_11" localSheetId="2">#REF!</definedName>
    <definedName name="CLAVO_CORRIENTE_11" localSheetId="3">#REF!</definedName>
    <definedName name="CLAVO_CORRIENTE_11">#REF!</definedName>
    <definedName name="CLAVO_CORRIENTE_5" localSheetId="1">#REF!</definedName>
    <definedName name="CLAVO_CORRIENTE_5" localSheetId="5">#REF!</definedName>
    <definedName name="CLAVO_CORRIENTE_5" localSheetId="11">#REF!</definedName>
    <definedName name="CLAVO_CORRIENTE_5" localSheetId="2">#REF!</definedName>
    <definedName name="CLAVO_CORRIENTE_5" localSheetId="3">#REF!</definedName>
    <definedName name="CLAVO_CORRIENTE_5">#REF!</definedName>
    <definedName name="CLAVO_CORRIENTE_6" localSheetId="1">#REF!</definedName>
    <definedName name="CLAVO_CORRIENTE_6" localSheetId="5">#REF!</definedName>
    <definedName name="CLAVO_CORRIENTE_6" localSheetId="11">#REF!</definedName>
    <definedName name="CLAVO_CORRIENTE_6" localSheetId="2">#REF!</definedName>
    <definedName name="CLAVO_CORRIENTE_6" localSheetId="3">#REF!</definedName>
    <definedName name="CLAVO_CORRIENTE_6">#REF!</definedName>
    <definedName name="CLAVO_CORRIENTE_7" localSheetId="1">#REF!</definedName>
    <definedName name="CLAVO_CORRIENTE_7" localSheetId="5">#REF!</definedName>
    <definedName name="CLAVO_CORRIENTE_7" localSheetId="11">#REF!</definedName>
    <definedName name="CLAVO_CORRIENTE_7" localSheetId="2">#REF!</definedName>
    <definedName name="CLAVO_CORRIENTE_7" localSheetId="3">#REF!</definedName>
    <definedName name="CLAVO_CORRIENTE_7">#REF!</definedName>
    <definedName name="CLAVO_CORRIENTE_8" localSheetId="1">#REF!</definedName>
    <definedName name="CLAVO_CORRIENTE_8" localSheetId="5">#REF!</definedName>
    <definedName name="CLAVO_CORRIENTE_8" localSheetId="11">#REF!</definedName>
    <definedName name="CLAVO_CORRIENTE_8" localSheetId="2">#REF!</definedName>
    <definedName name="CLAVO_CORRIENTE_8" localSheetId="3">#REF!</definedName>
    <definedName name="CLAVO_CORRIENTE_8">#REF!</definedName>
    <definedName name="CLAVO_CORRIENTE_9" localSheetId="1">#REF!</definedName>
    <definedName name="CLAVO_CORRIENTE_9" localSheetId="5">#REF!</definedName>
    <definedName name="CLAVO_CORRIENTE_9" localSheetId="11">#REF!</definedName>
    <definedName name="CLAVO_CORRIENTE_9" localSheetId="2">#REF!</definedName>
    <definedName name="CLAVO_CORRIENTE_9" localSheetId="3">#REF!</definedName>
    <definedName name="CLAVO_CORRIENTE_9">#REF!</definedName>
    <definedName name="CLAVO_ZINC" localSheetId="1">#REF!</definedName>
    <definedName name="CLAVO_ZINC" localSheetId="5">#REF!</definedName>
    <definedName name="CLAVO_ZINC" localSheetId="11">#REF!</definedName>
    <definedName name="CLAVO_ZINC" localSheetId="2">#REF!</definedName>
    <definedName name="CLAVO_ZINC" localSheetId="3">#REF!</definedName>
    <definedName name="CLAVO_ZINC">#REF!</definedName>
    <definedName name="CLAVO_ZINC_10" localSheetId="1">#REF!</definedName>
    <definedName name="CLAVO_ZINC_10" localSheetId="5">#REF!</definedName>
    <definedName name="CLAVO_ZINC_10" localSheetId="11">#REF!</definedName>
    <definedName name="CLAVO_ZINC_10" localSheetId="2">#REF!</definedName>
    <definedName name="CLAVO_ZINC_10" localSheetId="3">#REF!</definedName>
    <definedName name="CLAVO_ZINC_10">#REF!</definedName>
    <definedName name="CLAVO_ZINC_11" localSheetId="1">#REF!</definedName>
    <definedName name="CLAVO_ZINC_11" localSheetId="5">#REF!</definedName>
    <definedName name="CLAVO_ZINC_11" localSheetId="11">#REF!</definedName>
    <definedName name="CLAVO_ZINC_11" localSheetId="2">#REF!</definedName>
    <definedName name="CLAVO_ZINC_11" localSheetId="3">#REF!</definedName>
    <definedName name="CLAVO_ZINC_11">#REF!</definedName>
    <definedName name="CLAVO_ZINC_6" localSheetId="1">#REF!</definedName>
    <definedName name="CLAVO_ZINC_6" localSheetId="5">#REF!</definedName>
    <definedName name="CLAVO_ZINC_6" localSheetId="11">#REF!</definedName>
    <definedName name="CLAVO_ZINC_6" localSheetId="2">#REF!</definedName>
    <definedName name="CLAVO_ZINC_6" localSheetId="3">#REF!</definedName>
    <definedName name="CLAVO_ZINC_6">#REF!</definedName>
    <definedName name="CLAVO_ZINC_7" localSheetId="1">#REF!</definedName>
    <definedName name="CLAVO_ZINC_7" localSheetId="5">#REF!</definedName>
    <definedName name="CLAVO_ZINC_7" localSheetId="11">#REF!</definedName>
    <definedName name="CLAVO_ZINC_7" localSheetId="2">#REF!</definedName>
    <definedName name="CLAVO_ZINC_7" localSheetId="3">#REF!</definedName>
    <definedName name="CLAVO_ZINC_7">#REF!</definedName>
    <definedName name="CLAVO_ZINC_8" localSheetId="1">#REF!</definedName>
    <definedName name="CLAVO_ZINC_8" localSheetId="5">#REF!</definedName>
    <definedName name="CLAVO_ZINC_8" localSheetId="11">#REF!</definedName>
    <definedName name="CLAVO_ZINC_8" localSheetId="2">#REF!</definedName>
    <definedName name="CLAVO_ZINC_8" localSheetId="3">#REF!</definedName>
    <definedName name="CLAVO_ZINC_8">#REF!</definedName>
    <definedName name="CLAVO_ZINC_9" localSheetId="1">#REF!</definedName>
    <definedName name="CLAVO_ZINC_9" localSheetId="5">#REF!</definedName>
    <definedName name="CLAVO_ZINC_9" localSheetId="11">#REF!</definedName>
    <definedName name="CLAVO_ZINC_9" localSheetId="2">#REF!</definedName>
    <definedName name="CLAVO_ZINC_9" localSheetId="3">#REF!</definedName>
    <definedName name="CLAVO_ZINC_9">#REF!</definedName>
    <definedName name="clavos" localSheetId="1">#REF!</definedName>
    <definedName name="clavos" localSheetId="5">#REF!</definedName>
    <definedName name="clavos" localSheetId="11">#REF!</definedName>
    <definedName name="clavos" localSheetId="2">#REF!</definedName>
    <definedName name="clavos" localSheetId="3">#REF!</definedName>
    <definedName name="clavos">#REF!</definedName>
    <definedName name="Clavos_3">#N/A</definedName>
    <definedName name="clavos_6" localSheetId="1">#REF!</definedName>
    <definedName name="clavos_6" localSheetId="5">#REF!</definedName>
    <definedName name="clavos_6" localSheetId="11">#REF!</definedName>
    <definedName name="clavos_6" localSheetId="2">#REF!</definedName>
    <definedName name="clavos_6" localSheetId="3">#REF!</definedName>
    <definedName name="clavos_6">#REF!</definedName>
    <definedName name="clavos_8" localSheetId="1">#REF!</definedName>
    <definedName name="clavos_8" localSheetId="5">#REF!</definedName>
    <definedName name="clavos_8" localSheetId="11">#REF!</definedName>
    <definedName name="clavos_8" localSheetId="2">#REF!</definedName>
    <definedName name="clavos_8" localSheetId="3">#REF!</definedName>
    <definedName name="clavos_8">#REF!</definedName>
    <definedName name="CLAVOZINC">[16]INS!$D$767</definedName>
    <definedName name="CODIGO">#N/A</definedName>
    <definedName name="CODIGO_6">NA()</definedName>
    <definedName name="CODO_ACERO_16x25a70" localSheetId="1">#REF!</definedName>
    <definedName name="CODO_ACERO_16x25a70" localSheetId="5">#REF!</definedName>
    <definedName name="CODO_ACERO_16x25a70" localSheetId="11">#REF!</definedName>
    <definedName name="CODO_ACERO_16x25a70" localSheetId="2">#REF!</definedName>
    <definedName name="CODO_ACERO_16x25a70" localSheetId="3">#REF!</definedName>
    <definedName name="CODO_ACERO_16x25a70">#REF!</definedName>
    <definedName name="CODO_ACERO_16x25a70_10" localSheetId="1">#REF!</definedName>
    <definedName name="CODO_ACERO_16x25a70_10" localSheetId="5">#REF!</definedName>
    <definedName name="CODO_ACERO_16x25a70_10" localSheetId="11">#REF!</definedName>
    <definedName name="CODO_ACERO_16x25a70_10" localSheetId="2">#REF!</definedName>
    <definedName name="CODO_ACERO_16x25a70_10" localSheetId="3">#REF!</definedName>
    <definedName name="CODO_ACERO_16x25a70_10">#REF!</definedName>
    <definedName name="CODO_ACERO_16x25a70_11" localSheetId="1">#REF!</definedName>
    <definedName name="CODO_ACERO_16x25a70_11" localSheetId="5">#REF!</definedName>
    <definedName name="CODO_ACERO_16x25a70_11" localSheetId="11">#REF!</definedName>
    <definedName name="CODO_ACERO_16x25a70_11" localSheetId="2">#REF!</definedName>
    <definedName name="CODO_ACERO_16x25a70_11" localSheetId="3">#REF!</definedName>
    <definedName name="CODO_ACERO_16x25a70_11">#REF!</definedName>
    <definedName name="CODO_ACERO_16x25a70_6" localSheetId="1">#REF!</definedName>
    <definedName name="CODO_ACERO_16x25a70_6" localSheetId="5">#REF!</definedName>
    <definedName name="CODO_ACERO_16x25a70_6" localSheetId="11">#REF!</definedName>
    <definedName name="CODO_ACERO_16x25a70_6" localSheetId="2">#REF!</definedName>
    <definedName name="CODO_ACERO_16x25a70_6" localSheetId="3">#REF!</definedName>
    <definedName name="CODO_ACERO_16x25a70_6">#REF!</definedName>
    <definedName name="CODO_ACERO_16x25a70_7" localSheetId="1">#REF!</definedName>
    <definedName name="CODO_ACERO_16x25a70_7" localSheetId="5">#REF!</definedName>
    <definedName name="CODO_ACERO_16x25a70_7" localSheetId="11">#REF!</definedName>
    <definedName name="CODO_ACERO_16x25a70_7" localSheetId="2">#REF!</definedName>
    <definedName name="CODO_ACERO_16x25a70_7" localSheetId="3">#REF!</definedName>
    <definedName name="CODO_ACERO_16x25a70_7">#REF!</definedName>
    <definedName name="CODO_ACERO_16x25a70_8" localSheetId="1">#REF!</definedName>
    <definedName name="CODO_ACERO_16x25a70_8" localSheetId="5">#REF!</definedName>
    <definedName name="CODO_ACERO_16x25a70_8" localSheetId="11">#REF!</definedName>
    <definedName name="CODO_ACERO_16x25a70_8" localSheetId="2">#REF!</definedName>
    <definedName name="CODO_ACERO_16x25a70_8" localSheetId="3">#REF!</definedName>
    <definedName name="CODO_ACERO_16x25a70_8">#REF!</definedName>
    <definedName name="CODO_ACERO_16x25a70_9" localSheetId="1">#REF!</definedName>
    <definedName name="CODO_ACERO_16x25a70_9" localSheetId="5">#REF!</definedName>
    <definedName name="CODO_ACERO_16x25a70_9" localSheetId="11">#REF!</definedName>
    <definedName name="CODO_ACERO_16x25a70_9" localSheetId="2">#REF!</definedName>
    <definedName name="CODO_ACERO_16x25a70_9" localSheetId="3">#REF!</definedName>
    <definedName name="CODO_ACERO_16x25a70_9">#REF!</definedName>
    <definedName name="CODO_ACERO_16x25menos" localSheetId="1">#REF!</definedName>
    <definedName name="CODO_ACERO_16x25menos" localSheetId="5">#REF!</definedName>
    <definedName name="CODO_ACERO_16x25menos" localSheetId="11">#REF!</definedName>
    <definedName name="CODO_ACERO_16x25menos" localSheetId="2">#REF!</definedName>
    <definedName name="CODO_ACERO_16x25menos" localSheetId="3">#REF!</definedName>
    <definedName name="CODO_ACERO_16x25menos">#REF!</definedName>
    <definedName name="CODO_ACERO_16x25menos_10" localSheetId="1">#REF!</definedName>
    <definedName name="CODO_ACERO_16x25menos_10" localSheetId="5">#REF!</definedName>
    <definedName name="CODO_ACERO_16x25menos_10" localSheetId="11">#REF!</definedName>
    <definedName name="CODO_ACERO_16x25menos_10" localSheetId="2">#REF!</definedName>
    <definedName name="CODO_ACERO_16x25menos_10" localSheetId="3">#REF!</definedName>
    <definedName name="CODO_ACERO_16x25menos_10">#REF!</definedName>
    <definedName name="CODO_ACERO_16x25menos_11" localSheetId="1">#REF!</definedName>
    <definedName name="CODO_ACERO_16x25menos_11" localSheetId="5">#REF!</definedName>
    <definedName name="CODO_ACERO_16x25menos_11" localSheetId="11">#REF!</definedName>
    <definedName name="CODO_ACERO_16x25menos_11" localSheetId="2">#REF!</definedName>
    <definedName name="CODO_ACERO_16x25menos_11" localSheetId="3">#REF!</definedName>
    <definedName name="CODO_ACERO_16x25menos_11">#REF!</definedName>
    <definedName name="CODO_ACERO_16x25menos_6" localSheetId="1">#REF!</definedName>
    <definedName name="CODO_ACERO_16x25menos_6" localSheetId="5">#REF!</definedName>
    <definedName name="CODO_ACERO_16x25menos_6" localSheetId="11">#REF!</definedName>
    <definedName name="CODO_ACERO_16x25menos_6" localSheetId="2">#REF!</definedName>
    <definedName name="CODO_ACERO_16x25menos_6" localSheetId="3">#REF!</definedName>
    <definedName name="CODO_ACERO_16x25menos_6">#REF!</definedName>
    <definedName name="CODO_ACERO_16x25menos_7" localSheetId="1">#REF!</definedName>
    <definedName name="CODO_ACERO_16x25menos_7" localSheetId="5">#REF!</definedName>
    <definedName name="CODO_ACERO_16x25menos_7" localSheetId="11">#REF!</definedName>
    <definedName name="CODO_ACERO_16x25menos_7" localSheetId="2">#REF!</definedName>
    <definedName name="CODO_ACERO_16x25menos_7" localSheetId="3">#REF!</definedName>
    <definedName name="CODO_ACERO_16x25menos_7">#REF!</definedName>
    <definedName name="CODO_ACERO_16x25menos_8" localSheetId="1">#REF!</definedName>
    <definedName name="CODO_ACERO_16x25menos_8" localSheetId="5">#REF!</definedName>
    <definedName name="CODO_ACERO_16x25menos_8" localSheetId="11">#REF!</definedName>
    <definedName name="CODO_ACERO_16x25menos_8" localSheetId="2">#REF!</definedName>
    <definedName name="CODO_ACERO_16x25menos_8" localSheetId="3">#REF!</definedName>
    <definedName name="CODO_ACERO_16x25menos_8">#REF!</definedName>
    <definedName name="CODO_ACERO_16x25menos_9" localSheetId="1">#REF!</definedName>
    <definedName name="CODO_ACERO_16x25menos_9" localSheetId="5">#REF!</definedName>
    <definedName name="CODO_ACERO_16x25menos_9" localSheetId="11">#REF!</definedName>
    <definedName name="CODO_ACERO_16x25menos_9" localSheetId="2">#REF!</definedName>
    <definedName name="CODO_ACERO_16x25menos_9" localSheetId="3">#REF!</definedName>
    <definedName name="CODO_ACERO_16x25menos_9">#REF!</definedName>
    <definedName name="CODO_ACERO_16x45" localSheetId="1">#REF!</definedName>
    <definedName name="CODO_ACERO_16x45" localSheetId="5">#REF!</definedName>
    <definedName name="CODO_ACERO_16x45" localSheetId="7">#REF!</definedName>
    <definedName name="CODO_ACERO_16x45" localSheetId="11">#REF!</definedName>
    <definedName name="CODO_ACERO_16x45" localSheetId="2">#REF!</definedName>
    <definedName name="CODO_ACERO_16x45" localSheetId="3">#REF!</definedName>
    <definedName name="CODO_ACERO_16x45">#REF!</definedName>
    <definedName name="CODO_ACERO_16x45_10" localSheetId="1">#REF!</definedName>
    <definedName name="CODO_ACERO_16x45_10" localSheetId="5">#REF!</definedName>
    <definedName name="CODO_ACERO_16x45_10" localSheetId="11">#REF!</definedName>
    <definedName name="CODO_ACERO_16x45_10" localSheetId="2">#REF!</definedName>
    <definedName name="CODO_ACERO_16x45_10" localSheetId="3">#REF!</definedName>
    <definedName name="CODO_ACERO_16x45_10">#REF!</definedName>
    <definedName name="CODO_ACERO_16x45_11" localSheetId="1">#REF!</definedName>
    <definedName name="CODO_ACERO_16x45_11" localSheetId="5">#REF!</definedName>
    <definedName name="CODO_ACERO_16x45_11" localSheetId="11">#REF!</definedName>
    <definedName name="CODO_ACERO_16x45_11" localSheetId="2">#REF!</definedName>
    <definedName name="CODO_ACERO_16x45_11" localSheetId="3">#REF!</definedName>
    <definedName name="CODO_ACERO_16x45_11">#REF!</definedName>
    <definedName name="CODO_ACERO_16x45_6" localSheetId="1">#REF!</definedName>
    <definedName name="CODO_ACERO_16x45_6" localSheetId="5">#REF!</definedName>
    <definedName name="CODO_ACERO_16x45_6" localSheetId="11">#REF!</definedName>
    <definedName name="CODO_ACERO_16x45_6" localSheetId="2">#REF!</definedName>
    <definedName name="CODO_ACERO_16x45_6" localSheetId="3">#REF!</definedName>
    <definedName name="CODO_ACERO_16x45_6">#REF!</definedName>
    <definedName name="CODO_ACERO_16x45_7" localSheetId="1">#REF!</definedName>
    <definedName name="CODO_ACERO_16x45_7" localSheetId="5">#REF!</definedName>
    <definedName name="CODO_ACERO_16x45_7" localSheetId="11">#REF!</definedName>
    <definedName name="CODO_ACERO_16x45_7" localSheetId="2">#REF!</definedName>
    <definedName name="CODO_ACERO_16x45_7" localSheetId="3">#REF!</definedName>
    <definedName name="CODO_ACERO_16x45_7">#REF!</definedName>
    <definedName name="CODO_ACERO_16x45_8" localSheetId="1">#REF!</definedName>
    <definedName name="CODO_ACERO_16x45_8" localSheetId="5">#REF!</definedName>
    <definedName name="CODO_ACERO_16x45_8" localSheetId="11">#REF!</definedName>
    <definedName name="CODO_ACERO_16x45_8" localSheetId="2">#REF!</definedName>
    <definedName name="CODO_ACERO_16x45_8" localSheetId="3">#REF!</definedName>
    <definedName name="CODO_ACERO_16x45_8">#REF!</definedName>
    <definedName name="CODO_ACERO_16x45_9" localSheetId="1">#REF!</definedName>
    <definedName name="CODO_ACERO_16x45_9" localSheetId="5">#REF!</definedName>
    <definedName name="CODO_ACERO_16x45_9" localSheetId="11">#REF!</definedName>
    <definedName name="CODO_ACERO_16x45_9" localSheetId="2">#REF!</definedName>
    <definedName name="CODO_ACERO_16x45_9" localSheetId="3">#REF!</definedName>
    <definedName name="CODO_ACERO_16x45_9">#REF!</definedName>
    <definedName name="CODO_ACERO_16x70mas" localSheetId="1">#REF!</definedName>
    <definedName name="CODO_ACERO_16x70mas" localSheetId="5">#REF!</definedName>
    <definedName name="CODO_ACERO_16x70mas" localSheetId="11">#REF!</definedName>
    <definedName name="CODO_ACERO_16x70mas" localSheetId="2">#REF!</definedName>
    <definedName name="CODO_ACERO_16x70mas" localSheetId="3">#REF!</definedName>
    <definedName name="CODO_ACERO_16x70mas">#REF!</definedName>
    <definedName name="CODO_ACERO_16x70mas_10" localSheetId="1">#REF!</definedName>
    <definedName name="CODO_ACERO_16x70mas_10" localSheetId="5">#REF!</definedName>
    <definedName name="CODO_ACERO_16x70mas_10" localSheetId="11">#REF!</definedName>
    <definedName name="CODO_ACERO_16x70mas_10" localSheetId="2">#REF!</definedName>
    <definedName name="CODO_ACERO_16x70mas_10" localSheetId="3">#REF!</definedName>
    <definedName name="CODO_ACERO_16x70mas_10">#REF!</definedName>
    <definedName name="CODO_ACERO_16x70mas_11" localSheetId="1">#REF!</definedName>
    <definedName name="CODO_ACERO_16x70mas_11" localSheetId="5">#REF!</definedName>
    <definedName name="CODO_ACERO_16x70mas_11" localSheetId="11">#REF!</definedName>
    <definedName name="CODO_ACERO_16x70mas_11" localSheetId="2">#REF!</definedName>
    <definedName name="CODO_ACERO_16x70mas_11" localSheetId="3">#REF!</definedName>
    <definedName name="CODO_ACERO_16x70mas_11">#REF!</definedName>
    <definedName name="CODO_ACERO_16x70mas_6" localSheetId="1">#REF!</definedName>
    <definedName name="CODO_ACERO_16x70mas_6" localSheetId="5">#REF!</definedName>
    <definedName name="CODO_ACERO_16x70mas_6" localSheetId="11">#REF!</definedName>
    <definedName name="CODO_ACERO_16x70mas_6" localSheetId="2">#REF!</definedName>
    <definedName name="CODO_ACERO_16x70mas_6" localSheetId="3">#REF!</definedName>
    <definedName name="CODO_ACERO_16x70mas_6">#REF!</definedName>
    <definedName name="CODO_ACERO_16x70mas_7" localSheetId="1">#REF!</definedName>
    <definedName name="CODO_ACERO_16x70mas_7" localSheetId="5">#REF!</definedName>
    <definedName name="CODO_ACERO_16x70mas_7" localSheetId="11">#REF!</definedName>
    <definedName name="CODO_ACERO_16x70mas_7" localSheetId="2">#REF!</definedName>
    <definedName name="CODO_ACERO_16x70mas_7" localSheetId="3">#REF!</definedName>
    <definedName name="CODO_ACERO_16x70mas_7">#REF!</definedName>
    <definedName name="CODO_ACERO_16x70mas_8" localSheetId="1">#REF!</definedName>
    <definedName name="CODO_ACERO_16x70mas_8" localSheetId="5">#REF!</definedName>
    <definedName name="CODO_ACERO_16x70mas_8" localSheetId="11">#REF!</definedName>
    <definedName name="CODO_ACERO_16x70mas_8" localSheetId="2">#REF!</definedName>
    <definedName name="CODO_ACERO_16x70mas_8" localSheetId="3">#REF!</definedName>
    <definedName name="CODO_ACERO_16x70mas_8">#REF!</definedName>
    <definedName name="CODO_ACERO_16x70mas_9" localSheetId="1">#REF!</definedName>
    <definedName name="CODO_ACERO_16x70mas_9" localSheetId="5">#REF!</definedName>
    <definedName name="CODO_ACERO_16x70mas_9" localSheetId="11">#REF!</definedName>
    <definedName name="CODO_ACERO_16x70mas_9" localSheetId="2">#REF!</definedName>
    <definedName name="CODO_ACERO_16x70mas_9" localSheetId="3">#REF!</definedName>
    <definedName name="CODO_ACERO_16x70mas_9">#REF!</definedName>
    <definedName name="CODO_ACERO_16x90" localSheetId="1">#REF!</definedName>
    <definedName name="CODO_ACERO_16x90" localSheetId="5">#REF!</definedName>
    <definedName name="CODO_ACERO_16x90" localSheetId="11">#REF!</definedName>
    <definedName name="CODO_ACERO_16x90" localSheetId="2">#REF!</definedName>
    <definedName name="CODO_ACERO_16x90" localSheetId="3">#REF!</definedName>
    <definedName name="CODO_ACERO_16x90">#REF!</definedName>
    <definedName name="CODO_ACERO_16x90_10" localSheetId="1">#REF!</definedName>
    <definedName name="CODO_ACERO_16x90_10" localSheetId="5">#REF!</definedName>
    <definedName name="CODO_ACERO_16x90_10" localSheetId="11">#REF!</definedName>
    <definedName name="CODO_ACERO_16x90_10" localSheetId="2">#REF!</definedName>
    <definedName name="CODO_ACERO_16x90_10" localSheetId="3">#REF!</definedName>
    <definedName name="CODO_ACERO_16x90_10">#REF!</definedName>
    <definedName name="CODO_ACERO_16x90_11" localSheetId="1">#REF!</definedName>
    <definedName name="CODO_ACERO_16x90_11" localSheetId="5">#REF!</definedName>
    <definedName name="CODO_ACERO_16x90_11" localSheetId="11">#REF!</definedName>
    <definedName name="CODO_ACERO_16x90_11" localSheetId="2">#REF!</definedName>
    <definedName name="CODO_ACERO_16x90_11" localSheetId="3">#REF!</definedName>
    <definedName name="CODO_ACERO_16x90_11">#REF!</definedName>
    <definedName name="CODO_ACERO_16x90_6" localSheetId="1">#REF!</definedName>
    <definedName name="CODO_ACERO_16x90_6" localSheetId="5">#REF!</definedName>
    <definedName name="CODO_ACERO_16x90_6" localSheetId="11">#REF!</definedName>
    <definedName name="CODO_ACERO_16x90_6" localSheetId="2">#REF!</definedName>
    <definedName name="CODO_ACERO_16x90_6" localSheetId="3">#REF!</definedName>
    <definedName name="CODO_ACERO_16x90_6">#REF!</definedName>
    <definedName name="CODO_ACERO_16x90_7" localSheetId="1">#REF!</definedName>
    <definedName name="CODO_ACERO_16x90_7" localSheetId="5">#REF!</definedName>
    <definedName name="CODO_ACERO_16x90_7" localSheetId="11">#REF!</definedName>
    <definedName name="CODO_ACERO_16x90_7" localSheetId="2">#REF!</definedName>
    <definedName name="CODO_ACERO_16x90_7" localSheetId="3">#REF!</definedName>
    <definedName name="CODO_ACERO_16x90_7">#REF!</definedName>
    <definedName name="CODO_ACERO_16x90_8" localSheetId="1">#REF!</definedName>
    <definedName name="CODO_ACERO_16x90_8" localSheetId="5">#REF!</definedName>
    <definedName name="CODO_ACERO_16x90_8" localSheetId="11">#REF!</definedName>
    <definedName name="CODO_ACERO_16x90_8" localSheetId="2">#REF!</definedName>
    <definedName name="CODO_ACERO_16x90_8" localSheetId="3">#REF!</definedName>
    <definedName name="CODO_ACERO_16x90_8">#REF!</definedName>
    <definedName name="CODO_ACERO_16x90_9" localSheetId="1">#REF!</definedName>
    <definedName name="CODO_ACERO_16x90_9" localSheetId="5">#REF!</definedName>
    <definedName name="CODO_ACERO_16x90_9" localSheetId="11">#REF!</definedName>
    <definedName name="CODO_ACERO_16x90_9" localSheetId="2">#REF!</definedName>
    <definedName name="CODO_ACERO_16x90_9" localSheetId="3">#REF!</definedName>
    <definedName name="CODO_ACERO_16x90_9">#REF!</definedName>
    <definedName name="CODO_ACERO_20x90" localSheetId="1">#REF!</definedName>
    <definedName name="CODO_ACERO_20x90" localSheetId="5">#REF!</definedName>
    <definedName name="CODO_ACERO_20x90" localSheetId="11">#REF!</definedName>
    <definedName name="CODO_ACERO_20x90" localSheetId="2">#REF!</definedName>
    <definedName name="CODO_ACERO_20x90" localSheetId="3">#REF!</definedName>
    <definedName name="CODO_ACERO_20x90">#REF!</definedName>
    <definedName name="CODO_ACERO_20x90_10" localSheetId="1">#REF!</definedName>
    <definedName name="CODO_ACERO_20x90_10" localSheetId="5">#REF!</definedName>
    <definedName name="CODO_ACERO_20x90_10" localSheetId="11">#REF!</definedName>
    <definedName name="CODO_ACERO_20x90_10" localSheetId="2">#REF!</definedName>
    <definedName name="CODO_ACERO_20x90_10" localSheetId="3">#REF!</definedName>
    <definedName name="CODO_ACERO_20x90_10">#REF!</definedName>
    <definedName name="CODO_ACERO_20x90_11" localSheetId="1">#REF!</definedName>
    <definedName name="CODO_ACERO_20x90_11" localSheetId="5">#REF!</definedName>
    <definedName name="CODO_ACERO_20x90_11" localSheetId="11">#REF!</definedName>
    <definedName name="CODO_ACERO_20x90_11" localSheetId="2">#REF!</definedName>
    <definedName name="CODO_ACERO_20x90_11" localSheetId="3">#REF!</definedName>
    <definedName name="CODO_ACERO_20x90_11">#REF!</definedName>
    <definedName name="CODO_ACERO_20x90_6" localSheetId="1">#REF!</definedName>
    <definedName name="CODO_ACERO_20x90_6" localSheetId="5">#REF!</definedName>
    <definedName name="CODO_ACERO_20x90_6" localSheetId="11">#REF!</definedName>
    <definedName name="CODO_ACERO_20x90_6" localSheetId="2">#REF!</definedName>
    <definedName name="CODO_ACERO_20x90_6" localSheetId="3">#REF!</definedName>
    <definedName name="CODO_ACERO_20x90_6">#REF!</definedName>
    <definedName name="CODO_ACERO_20x90_7" localSheetId="1">#REF!</definedName>
    <definedName name="CODO_ACERO_20x90_7" localSheetId="5">#REF!</definedName>
    <definedName name="CODO_ACERO_20x90_7" localSheetId="11">#REF!</definedName>
    <definedName name="CODO_ACERO_20x90_7" localSheetId="2">#REF!</definedName>
    <definedName name="CODO_ACERO_20x90_7" localSheetId="3">#REF!</definedName>
    <definedName name="CODO_ACERO_20x90_7">#REF!</definedName>
    <definedName name="CODO_ACERO_20x90_8" localSheetId="1">#REF!</definedName>
    <definedName name="CODO_ACERO_20x90_8" localSheetId="5">#REF!</definedName>
    <definedName name="CODO_ACERO_20x90_8" localSheetId="11">#REF!</definedName>
    <definedName name="CODO_ACERO_20x90_8" localSheetId="2">#REF!</definedName>
    <definedName name="CODO_ACERO_20x90_8" localSheetId="3">#REF!</definedName>
    <definedName name="CODO_ACERO_20x90_8">#REF!</definedName>
    <definedName name="CODO_ACERO_20x90_9" localSheetId="1">#REF!</definedName>
    <definedName name="CODO_ACERO_20x90_9" localSheetId="5">#REF!</definedName>
    <definedName name="CODO_ACERO_20x90_9" localSheetId="11">#REF!</definedName>
    <definedName name="CODO_ACERO_20x90_9" localSheetId="2">#REF!</definedName>
    <definedName name="CODO_ACERO_20x90_9" localSheetId="3">#REF!</definedName>
    <definedName name="CODO_ACERO_20x90_9">#REF!</definedName>
    <definedName name="CODO_ACERO_3x45" localSheetId="1">#REF!</definedName>
    <definedName name="CODO_ACERO_3x45" localSheetId="5">#REF!</definedName>
    <definedName name="CODO_ACERO_3x45" localSheetId="11">#REF!</definedName>
    <definedName name="CODO_ACERO_3x45" localSheetId="2">#REF!</definedName>
    <definedName name="CODO_ACERO_3x45" localSheetId="3">#REF!</definedName>
    <definedName name="CODO_ACERO_3x45">#REF!</definedName>
    <definedName name="CODO_ACERO_3x45_10" localSheetId="1">#REF!</definedName>
    <definedName name="CODO_ACERO_3x45_10" localSheetId="5">#REF!</definedName>
    <definedName name="CODO_ACERO_3x45_10" localSheetId="11">#REF!</definedName>
    <definedName name="CODO_ACERO_3x45_10" localSheetId="2">#REF!</definedName>
    <definedName name="CODO_ACERO_3x45_10" localSheetId="3">#REF!</definedName>
    <definedName name="CODO_ACERO_3x45_10">#REF!</definedName>
    <definedName name="CODO_ACERO_3x45_11" localSheetId="1">#REF!</definedName>
    <definedName name="CODO_ACERO_3x45_11" localSheetId="5">#REF!</definedName>
    <definedName name="CODO_ACERO_3x45_11" localSheetId="11">#REF!</definedName>
    <definedName name="CODO_ACERO_3x45_11" localSheetId="2">#REF!</definedName>
    <definedName name="CODO_ACERO_3x45_11" localSheetId="3">#REF!</definedName>
    <definedName name="CODO_ACERO_3x45_11">#REF!</definedName>
    <definedName name="CODO_ACERO_3x45_6" localSheetId="1">#REF!</definedName>
    <definedName name="CODO_ACERO_3x45_6" localSheetId="5">#REF!</definedName>
    <definedName name="CODO_ACERO_3x45_6" localSheetId="11">#REF!</definedName>
    <definedName name="CODO_ACERO_3x45_6" localSheetId="2">#REF!</definedName>
    <definedName name="CODO_ACERO_3x45_6" localSheetId="3">#REF!</definedName>
    <definedName name="CODO_ACERO_3x45_6">#REF!</definedName>
    <definedName name="CODO_ACERO_3x45_7" localSheetId="1">#REF!</definedName>
    <definedName name="CODO_ACERO_3x45_7" localSheetId="5">#REF!</definedName>
    <definedName name="CODO_ACERO_3x45_7" localSheetId="11">#REF!</definedName>
    <definedName name="CODO_ACERO_3x45_7" localSheetId="2">#REF!</definedName>
    <definedName name="CODO_ACERO_3x45_7" localSheetId="3">#REF!</definedName>
    <definedName name="CODO_ACERO_3x45_7">#REF!</definedName>
    <definedName name="CODO_ACERO_3x45_8" localSheetId="1">#REF!</definedName>
    <definedName name="CODO_ACERO_3x45_8" localSheetId="5">#REF!</definedName>
    <definedName name="CODO_ACERO_3x45_8" localSheetId="11">#REF!</definedName>
    <definedName name="CODO_ACERO_3x45_8" localSheetId="2">#REF!</definedName>
    <definedName name="CODO_ACERO_3x45_8" localSheetId="3">#REF!</definedName>
    <definedName name="CODO_ACERO_3x45_8">#REF!</definedName>
    <definedName name="CODO_ACERO_3x45_9" localSheetId="1">#REF!</definedName>
    <definedName name="CODO_ACERO_3x45_9" localSheetId="5">#REF!</definedName>
    <definedName name="CODO_ACERO_3x45_9" localSheetId="11">#REF!</definedName>
    <definedName name="CODO_ACERO_3x45_9" localSheetId="2">#REF!</definedName>
    <definedName name="CODO_ACERO_3x45_9" localSheetId="3">#REF!</definedName>
    <definedName name="CODO_ACERO_3x45_9">#REF!</definedName>
    <definedName name="CODO_ACERO_3x90" localSheetId="1">#REF!</definedName>
    <definedName name="CODO_ACERO_3x90" localSheetId="5">#REF!</definedName>
    <definedName name="CODO_ACERO_3x90" localSheetId="11">#REF!</definedName>
    <definedName name="CODO_ACERO_3x90" localSheetId="2">#REF!</definedName>
    <definedName name="CODO_ACERO_3x90" localSheetId="3">#REF!</definedName>
    <definedName name="CODO_ACERO_3x90">#REF!</definedName>
    <definedName name="CODO_ACERO_3x90_10" localSheetId="1">#REF!</definedName>
    <definedName name="CODO_ACERO_3x90_10" localSheetId="5">#REF!</definedName>
    <definedName name="CODO_ACERO_3x90_10" localSheetId="11">#REF!</definedName>
    <definedName name="CODO_ACERO_3x90_10" localSheetId="2">#REF!</definedName>
    <definedName name="CODO_ACERO_3x90_10" localSheetId="3">#REF!</definedName>
    <definedName name="CODO_ACERO_3x90_10">#REF!</definedName>
    <definedName name="CODO_ACERO_3x90_11" localSheetId="1">#REF!</definedName>
    <definedName name="CODO_ACERO_3x90_11" localSheetId="5">#REF!</definedName>
    <definedName name="CODO_ACERO_3x90_11" localSheetId="11">#REF!</definedName>
    <definedName name="CODO_ACERO_3x90_11" localSheetId="2">#REF!</definedName>
    <definedName name="CODO_ACERO_3x90_11" localSheetId="3">#REF!</definedName>
    <definedName name="CODO_ACERO_3x90_11">#REF!</definedName>
    <definedName name="CODO_ACERO_3x90_6" localSheetId="1">#REF!</definedName>
    <definedName name="CODO_ACERO_3x90_6" localSheetId="5">#REF!</definedName>
    <definedName name="CODO_ACERO_3x90_6" localSheetId="11">#REF!</definedName>
    <definedName name="CODO_ACERO_3x90_6" localSheetId="2">#REF!</definedName>
    <definedName name="CODO_ACERO_3x90_6" localSheetId="3">#REF!</definedName>
    <definedName name="CODO_ACERO_3x90_6">#REF!</definedName>
    <definedName name="CODO_ACERO_3x90_7" localSheetId="1">#REF!</definedName>
    <definedName name="CODO_ACERO_3x90_7" localSheetId="5">#REF!</definedName>
    <definedName name="CODO_ACERO_3x90_7" localSheetId="11">#REF!</definedName>
    <definedName name="CODO_ACERO_3x90_7" localSheetId="2">#REF!</definedName>
    <definedName name="CODO_ACERO_3x90_7" localSheetId="3">#REF!</definedName>
    <definedName name="CODO_ACERO_3x90_7">#REF!</definedName>
    <definedName name="CODO_ACERO_3x90_8" localSheetId="1">#REF!</definedName>
    <definedName name="CODO_ACERO_3x90_8" localSheetId="5">#REF!</definedName>
    <definedName name="CODO_ACERO_3x90_8" localSheetId="11">#REF!</definedName>
    <definedName name="CODO_ACERO_3x90_8" localSheetId="2">#REF!</definedName>
    <definedName name="CODO_ACERO_3x90_8" localSheetId="3">#REF!</definedName>
    <definedName name="CODO_ACERO_3x90_8">#REF!</definedName>
    <definedName name="CODO_ACERO_3x90_9" localSheetId="1">#REF!</definedName>
    <definedName name="CODO_ACERO_3x90_9" localSheetId="5">#REF!</definedName>
    <definedName name="CODO_ACERO_3x90_9" localSheetId="11">#REF!</definedName>
    <definedName name="CODO_ACERO_3x90_9" localSheetId="2">#REF!</definedName>
    <definedName name="CODO_ACERO_3x90_9" localSheetId="3">#REF!</definedName>
    <definedName name="CODO_ACERO_3x90_9">#REF!</definedName>
    <definedName name="CODO_ACERO_4X45" localSheetId="1">#REF!</definedName>
    <definedName name="CODO_ACERO_4X45" localSheetId="5">#REF!</definedName>
    <definedName name="CODO_ACERO_4X45" localSheetId="11">#REF!</definedName>
    <definedName name="CODO_ACERO_4X45" localSheetId="2">#REF!</definedName>
    <definedName name="CODO_ACERO_4X45" localSheetId="3">#REF!</definedName>
    <definedName name="CODO_ACERO_4X45">#REF!</definedName>
    <definedName name="CODO_ACERO_4X45_10" localSheetId="1">#REF!</definedName>
    <definedName name="CODO_ACERO_4X45_10" localSheetId="5">#REF!</definedName>
    <definedName name="CODO_ACERO_4X45_10" localSheetId="11">#REF!</definedName>
    <definedName name="CODO_ACERO_4X45_10" localSheetId="2">#REF!</definedName>
    <definedName name="CODO_ACERO_4X45_10" localSheetId="3">#REF!</definedName>
    <definedName name="CODO_ACERO_4X45_10">#REF!</definedName>
    <definedName name="CODO_ACERO_4X45_11" localSheetId="1">#REF!</definedName>
    <definedName name="CODO_ACERO_4X45_11" localSheetId="5">#REF!</definedName>
    <definedName name="CODO_ACERO_4X45_11" localSheetId="11">#REF!</definedName>
    <definedName name="CODO_ACERO_4X45_11" localSheetId="2">#REF!</definedName>
    <definedName name="CODO_ACERO_4X45_11" localSheetId="3">#REF!</definedName>
    <definedName name="CODO_ACERO_4X45_11">#REF!</definedName>
    <definedName name="CODO_ACERO_4X45_6" localSheetId="1">#REF!</definedName>
    <definedName name="CODO_ACERO_4X45_6" localSheetId="5">#REF!</definedName>
    <definedName name="CODO_ACERO_4X45_6" localSheetId="11">#REF!</definedName>
    <definedName name="CODO_ACERO_4X45_6" localSheetId="2">#REF!</definedName>
    <definedName name="CODO_ACERO_4X45_6" localSheetId="3">#REF!</definedName>
    <definedName name="CODO_ACERO_4X45_6">#REF!</definedName>
    <definedName name="CODO_ACERO_4X45_7" localSheetId="1">#REF!</definedName>
    <definedName name="CODO_ACERO_4X45_7" localSheetId="5">#REF!</definedName>
    <definedName name="CODO_ACERO_4X45_7" localSheetId="11">#REF!</definedName>
    <definedName name="CODO_ACERO_4X45_7" localSheetId="2">#REF!</definedName>
    <definedName name="CODO_ACERO_4X45_7" localSheetId="3">#REF!</definedName>
    <definedName name="CODO_ACERO_4X45_7">#REF!</definedName>
    <definedName name="CODO_ACERO_4X45_8" localSheetId="1">#REF!</definedName>
    <definedName name="CODO_ACERO_4X45_8" localSheetId="5">#REF!</definedName>
    <definedName name="CODO_ACERO_4X45_8" localSheetId="11">#REF!</definedName>
    <definedName name="CODO_ACERO_4X45_8" localSheetId="2">#REF!</definedName>
    <definedName name="CODO_ACERO_4X45_8" localSheetId="3">#REF!</definedName>
    <definedName name="CODO_ACERO_4X45_8">#REF!</definedName>
    <definedName name="CODO_ACERO_4X45_9" localSheetId="1">#REF!</definedName>
    <definedName name="CODO_ACERO_4X45_9" localSheetId="5">#REF!</definedName>
    <definedName name="CODO_ACERO_4X45_9" localSheetId="11">#REF!</definedName>
    <definedName name="CODO_ACERO_4X45_9" localSheetId="2">#REF!</definedName>
    <definedName name="CODO_ACERO_4X45_9" localSheetId="3">#REF!</definedName>
    <definedName name="CODO_ACERO_4X45_9">#REF!</definedName>
    <definedName name="CODO_ACERO_4X90" localSheetId="1">#REF!</definedName>
    <definedName name="CODO_ACERO_4X90" localSheetId="5">#REF!</definedName>
    <definedName name="CODO_ACERO_4X90" localSheetId="11">#REF!</definedName>
    <definedName name="CODO_ACERO_4X90" localSheetId="2">#REF!</definedName>
    <definedName name="CODO_ACERO_4X90" localSheetId="3">#REF!</definedName>
    <definedName name="CODO_ACERO_4X90">#REF!</definedName>
    <definedName name="CODO_ACERO_4X90_10" localSheetId="1">#REF!</definedName>
    <definedName name="CODO_ACERO_4X90_10" localSheetId="5">#REF!</definedName>
    <definedName name="CODO_ACERO_4X90_10" localSheetId="11">#REF!</definedName>
    <definedName name="CODO_ACERO_4X90_10" localSheetId="2">#REF!</definedName>
    <definedName name="CODO_ACERO_4X90_10" localSheetId="3">#REF!</definedName>
    <definedName name="CODO_ACERO_4X90_10">#REF!</definedName>
    <definedName name="CODO_ACERO_4X90_11" localSheetId="1">#REF!</definedName>
    <definedName name="CODO_ACERO_4X90_11" localSheetId="5">#REF!</definedName>
    <definedName name="CODO_ACERO_4X90_11" localSheetId="11">#REF!</definedName>
    <definedName name="CODO_ACERO_4X90_11" localSheetId="2">#REF!</definedName>
    <definedName name="CODO_ACERO_4X90_11" localSheetId="3">#REF!</definedName>
    <definedName name="CODO_ACERO_4X90_11">#REF!</definedName>
    <definedName name="CODO_ACERO_4X90_6" localSheetId="1">#REF!</definedName>
    <definedName name="CODO_ACERO_4X90_6" localSheetId="5">#REF!</definedName>
    <definedName name="CODO_ACERO_4X90_6" localSheetId="11">#REF!</definedName>
    <definedName name="CODO_ACERO_4X90_6" localSheetId="2">#REF!</definedName>
    <definedName name="CODO_ACERO_4X90_6" localSheetId="3">#REF!</definedName>
    <definedName name="CODO_ACERO_4X90_6">#REF!</definedName>
    <definedName name="CODO_ACERO_4X90_7" localSheetId="1">#REF!</definedName>
    <definedName name="CODO_ACERO_4X90_7" localSheetId="5">#REF!</definedName>
    <definedName name="CODO_ACERO_4X90_7" localSheetId="11">#REF!</definedName>
    <definedName name="CODO_ACERO_4X90_7" localSheetId="2">#REF!</definedName>
    <definedName name="CODO_ACERO_4X90_7" localSheetId="3">#REF!</definedName>
    <definedName name="CODO_ACERO_4X90_7">#REF!</definedName>
    <definedName name="CODO_ACERO_4X90_8" localSheetId="1">#REF!</definedName>
    <definedName name="CODO_ACERO_4X90_8" localSheetId="5">#REF!</definedName>
    <definedName name="CODO_ACERO_4X90_8" localSheetId="11">#REF!</definedName>
    <definedName name="CODO_ACERO_4X90_8" localSheetId="2">#REF!</definedName>
    <definedName name="CODO_ACERO_4X90_8" localSheetId="3">#REF!</definedName>
    <definedName name="CODO_ACERO_4X90_8">#REF!</definedName>
    <definedName name="CODO_ACERO_4X90_9" localSheetId="1">#REF!</definedName>
    <definedName name="CODO_ACERO_4X90_9" localSheetId="5">#REF!</definedName>
    <definedName name="CODO_ACERO_4X90_9" localSheetId="11">#REF!</definedName>
    <definedName name="CODO_ACERO_4X90_9" localSheetId="2">#REF!</definedName>
    <definedName name="CODO_ACERO_4X90_9" localSheetId="3">#REF!</definedName>
    <definedName name="CODO_ACERO_4X90_9">#REF!</definedName>
    <definedName name="CODO_ACERO_6x25a70" localSheetId="1">#REF!</definedName>
    <definedName name="CODO_ACERO_6x25a70" localSheetId="5">#REF!</definedName>
    <definedName name="CODO_ACERO_6x25a70" localSheetId="7">#REF!</definedName>
    <definedName name="CODO_ACERO_6x25a70" localSheetId="11">#REF!</definedName>
    <definedName name="CODO_ACERO_6x25a70" localSheetId="2">#REF!</definedName>
    <definedName name="CODO_ACERO_6x25a70" localSheetId="3">#REF!</definedName>
    <definedName name="CODO_ACERO_6x25a70">#REF!</definedName>
    <definedName name="CODO_ACERO_6x25a70_10" localSheetId="1">#REF!</definedName>
    <definedName name="CODO_ACERO_6x25a70_10" localSheetId="5">#REF!</definedName>
    <definedName name="CODO_ACERO_6x25a70_10" localSheetId="11">#REF!</definedName>
    <definedName name="CODO_ACERO_6x25a70_10" localSheetId="2">#REF!</definedName>
    <definedName name="CODO_ACERO_6x25a70_10" localSheetId="3">#REF!</definedName>
    <definedName name="CODO_ACERO_6x25a70_10">#REF!</definedName>
    <definedName name="CODO_ACERO_6x25a70_11" localSheetId="1">#REF!</definedName>
    <definedName name="CODO_ACERO_6x25a70_11" localSheetId="5">#REF!</definedName>
    <definedName name="CODO_ACERO_6x25a70_11" localSheetId="11">#REF!</definedName>
    <definedName name="CODO_ACERO_6x25a70_11" localSheetId="2">#REF!</definedName>
    <definedName name="CODO_ACERO_6x25a70_11" localSheetId="3">#REF!</definedName>
    <definedName name="CODO_ACERO_6x25a70_11">#REF!</definedName>
    <definedName name="CODO_ACERO_6x25a70_6" localSheetId="1">#REF!</definedName>
    <definedName name="CODO_ACERO_6x25a70_6" localSheetId="5">#REF!</definedName>
    <definedName name="CODO_ACERO_6x25a70_6" localSheetId="11">#REF!</definedName>
    <definedName name="CODO_ACERO_6x25a70_6" localSheetId="2">#REF!</definedName>
    <definedName name="CODO_ACERO_6x25a70_6" localSheetId="3">#REF!</definedName>
    <definedName name="CODO_ACERO_6x25a70_6">#REF!</definedName>
    <definedName name="CODO_ACERO_6x25a70_7" localSheetId="1">#REF!</definedName>
    <definedName name="CODO_ACERO_6x25a70_7" localSheetId="5">#REF!</definedName>
    <definedName name="CODO_ACERO_6x25a70_7" localSheetId="11">#REF!</definedName>
    <definedName name="CODO_ACERO_6x25a70_7" localSheetId="2">#REF!</definedName>
    <definedName name="CODO_ACERO_6x25a70_7" localSheetId="3">#REF!</definedName>
    <definedName name="CODO_ACERO_6x25a70_7">#REF!</definedName>
    <definedName name="CODO_ACERO_6x25a70_8" localSheetId="1">#REF!</definedName>
    <definedName name="CODO_ACERO_6x25a70_8" localSheetId="5">#REF!</definedName>
    <definedName name="CODO_ACERO_6x25a70_8" localSheetId="11">#REF!</definedName>
    <definedName name="CODO_ACERO_6x25a70_8" localSheetId="2">#REF!</definedName>
    <definedName name="CODO_ACERO_6x25a70_8" localSheetId="3">#REF!</definedName>
    <definedName name="CODO_ACERO_6x25a70_8">#REF!</definedName>
    <definedName name="CODO_ACERO_6x25a70_9" localSheetId="1">#REF!</definedName>
    <definedName name="CODO_ACERO_6x25a70_9" localSheetId="5">#REF!</definedName>
    <definedName name="CODO_ACERO_6x25a70_9" localSheetId="11">#REF!</definedName>
    <definedName name="CODO_ACERO_6x25a70_9" localSheetId="2">#REF!</definedName>
    <definedName name="CODO_ACERO_6x25a70_9" localSheetId="3">#REF!</definedName>
    <definedName name="CODO_ACERO_6x25a70_9">#REF!</definedName>
    <definedName name="CODO_ACERO_6x25menos" localSheetId="1">#REF!</definedName>
    <definedName name="CODO_ACERO_6x25menos" localSheetId="5">#REF!</definedName>
    <definedName name="CODO_ACERO_6x25menos" localSheetId="11">#REF!</definedName>
    <definedName name="CODO_ACERO_6x25menos" localSheetId="2">#REF!</definedName>
    <definedName name="CODO_ACERO_6x25menos" localSheetId="3">#REF!</definedName>
    <definedName name="CODO_ACERO_6x25menos">#REF!</definedName>
    <definedName name="CODO_ACERO_6x25menos_10" localSheetId="1">#REF!</definedName>
    <definedName name="CODO_ACERO_6x25menos_10" localSheetId="5">#REF!</definedName>
    <definedName name="CODO_ACERO_6x25menos_10" localSheetId="11">#REF!</definedName>
    <definedName name="CODO_ACERO_6x25menos_10" localSheetId="2">#REF!</definedName>
    <definedName name="CODO_ACERO_6x25menos_10" localSheetId="3">#REF!</definedName>
    <definedName name="CODO_ACERO_6x25menos_10">#REF!</definedName>
    <definedName name="CODO_ACERO_6x25menos_11" localSheetId="1">#REF!</definedName>
    <definedName name="CODO_ACERO_6x25menos_11" localSheetId="5">#REF!</definedName>
    <definedName name="CODO_ACERO_6x25menos_11" localSheetId="11">#REF!</definedName>
    <definedName name="CODO_ACERO_6x25menos_11" localSheetId="2">#REF!</definedName>
    <definedName name="CODO_ACERO_6x25menos_11" localSheetId="3">#REF!</definedName>
    <definedName name="CODO_ACERO_6x25menos_11">#REF!</definedName>
    <definedName name="CODO_ACERO_6x25menos_6" localSheetId="1">#REF!</definedName>
    <definedName name="CODO_ACERO_6x25menos_6" localSheetId="5">#REF!</definedName>
    <definedName name="CODO_ACERO_6x25menos_6" localSheetId="11">#REF!</definedName>
    <definedName name="CODO_ACERO_6x25menos_6" localSheetId="2">#REF!</definedName>
    <definedName name="CODO_ACERO_6x25menos_6" localSheetId="3">#REF!</definedName>
    <definedName name="CODO_ACERO_6x25menos_6">#REF!</definedName>
    <definedName name="CODO_ACERO_6x25menos_7" localSheetId="1">#REF!</definedName>
    <definedName name="CODO_ACERO_6x25menos_7" localSheetId="5">#REF!</definedName>
    <definedName name="CODO_ACERO_6x25menos_7" localSheetId="11">#REF!</definedName>
    <definedName name="CODO_ACERO_6x25menos_7" localSheetId="2">#REF!</definedName>
    <definedName name="CODO_ACERO_6x25menos_7" localSheetId="3">#REF!</definedName>
    <definedName name="CODO_ACERO_6x25menos_7">#REF!</definedName>
    <definedName name="CODO_ACERO_6x25menos_8" localSheetId="1">#REF!</definedName>
    <definedName name="CODO_ACERO_6x25menos_8" localSheetId="5">#REF!</definedName>
    <definedName name="CODO_ACERO_6x25menos_8" localSheetId="11">#REF!</definedName>
    <definedName name="CODO_ACERO_6x25menos_8" localSheetId="2">#REF!</definedName>
    <definedName name="CODO_ACERO_6x25menos_8" localSheetId="3">#REF!</definedName>
    <definedName name="CODO_ACERO_6x25menos_8">#REF!</definedName>
    <definedName name="CODO_ACERO_6x25menos_9" localSheetId="1">#REF!</definedName>
    <definedName name="CODO_ACERO_6x25menos_9" localSheetId="5">#REF!</definedName>
    <definedName name="CODO_ACERO_6x25menos_9" localSheetId="11">#REF!</definedName>
    <definedName name="CODO_ACERO_6x25menos_9" localSheetId="2">#REF!</definedName>
    <definedName name="CODO_ACERO_6x25menos_9" localSheetId="3">#REF!</definedName>
    <definedName name="CODO_ACERO_6x25menos_9">#REF!</definedName>
    <definedName name="CODO_ACERO_6x70mas" localSheetId="1">#REF!</definedName>
    <definedName name="CODO_ACERO_6x70mas" localSheetId="5">#REF!</definedName>
    <definedName name="CODO_ACERO_6x70mas" localSheetId="11">#REF!</definedName>
    <definedName name="CODO_ACERO_6x70mas" localSheetId="2">#REF!</definedName>
    <definedName name="CODO_ACERO_6x70mas" localSheetId="3">#REF!</definedName>
    <definedName name="CODO_ACERO_6x70mas">#REF!</definedName>
    <definedName name="CODO_ACERO_6x70mas_10" localSheetId="1">#REF!</definedName>
    <definedName name="CODO_ACERO_6x70mas_10" localSheetId="5">#REF!</definedName>
    <definedName name="CODO_ACERO_6x70mas_10" localSheetId="11">#REF!</definedName>
    <definedName name="CODO_ACERO_6x70mas_10" localSheetId="2">#REF!</definedName>
    <definedName name="CODO_ACERO_6x70mas_10" localSheetId="3">#REF!</definedName>
    <definedName name="CODO_ACERO_6x70mas_10">#REF!</definedName>
    <definedName name="CODO_ACERO_6x70mas_11" localSheetId="1">#REF!</definedName>
    <definedName name="CODO_ACERO_6x70mas_11" localSheetId="5">#REF!</definedName>
    <definedName name="CODO_ACERO_6x70mas_11" localSheetId="11">#REF!</definedName>
    <definedName name="CODO_ACERO_6x70mas_11" localSheetId="2">#REF!</definedName>
    <definedName name="CODO_ACERO_6x70mas_11" localSheetId="3">#REF!</definedName>
    <definedName name="CODO_ACERO_6x70mas_11">#REF!</definedName>
    <definedName name="CODO_ACERO_6x70mas_6" localSheetId="1">#REF!</definedName>
    <definedName name="CODO_ACERO_6x70mas_6" localSheetId="5">#REF!</definedName>
    <definedName name="CODO_ACERO_6x70mas_6" localSheetId="11">#REF!</definedName>
    <definedName name="CODO_ACERO_6x70mas_6" localSheetId="2">#REF!</definedName>
    <definedName name="CODO_ACERO_6x70mas_6" localSheetId="3">#REF!</definedName>
    <definedName name="CODO_ACERO_6x70mas_6">#REF!</definedName>
    <definedName name="CODO_ACERO_6x70mas_7" localSheetId="1">#REF!</definedName>
    <definedName name="CODO_ACERO_6x70mas_7" localSheetId="5">#REF!</definedName>
    <definedName name="CODO_ACERO_6x70mas_7" localSheetId="11">#REF!</definedName>
    <definedName name="CODO_ACERO_6x70mas_7" localSheetId="2">#REF!</definedName>
    <definedName name="CODO_ACERO_6x70mas_7" localSheetId="3">#REF!</definedName>
    <definedName name="CODO_ACERO_6x70mas_7">#REF!</definedName>
    <definedName name="CODO_ACERO_6x70mas_8" localSheetId="1">#REF!</definedName>
    <definedName name="CODO_ACERO_6x70mas_8" localSheetId="5">#REF!</definedName>
    <definedName name="CODO_ACERO_6x70mas_8" localSheetId="11">#REF!</definedName>
    <definedName name="CODO_ACERO_6x70mas_8" localSheetId="2">#REF!</definedName>
    <definedName name="CODO_ACERO_6x70mas_8" localSheetId="3">#REF!</definedName>
    <definedName name="CODO_ACERO_6x70mas_8">#REF!</definedName>
    <definedName name="CODO_ACERO_6x70mas_9" localSheetId="1">#REF!</definedName>
    <definedName name="CODO_ACERO_6x70mas_9" localSheetId="5">#REF!</definedName>
    <definedName name="CODO_ACERO_6x70mas_9" localSheetId="11">#REF!</definedName>
    <definedName name="CODO_ACERO_6x70mas_9" localSheetId="2">#REF!</definedName>
    <definedName name="CODO_ACERO_6x70mas_9" localSheetId="3">#REF!</definedName>
    <definedName name="CODO_ACERO_6x70mas_9">#REF!</definedName>
    <definedName name="CODO_ACERO_8x25a70" localSheetId="1">#REF!</definedName>
    <definedName name="CODO_ACERO_8x25a70" localSheetId="5">#REF!</definedName>
    <definedName name="CODO_ACERO_8x25a70" localSheetId="11">#REF!</definedName>
    <definedName name="CODO_ACERO_8x25a70" localSheetId="2">#REF!</definedName>
    <definedName name="CODO_ACERO_8x25a70" localSheetId="3">#REF!</definedName>
    <definedName name="CODO_ACERO_8x25a70">#REF!</definedName>
    <definedName name="CODO_ACERO_8x25a70_10" localSheetId="1">#REF!</definedName>
    <definedName name="CODO_ACERO_8x25a70_10" localSheetId="5">#REF!</definedName>
    <definedName name="CODO_ACERO_8x25a70_10" localSheetId="11">#REF!</definedName>
    <definedName name="CODO_ACERO_8x25a70_10" localSheetId="2">#REF!</definedName>
    <definedName name="CODO_ACERO_8x25a70_10" localSheetId="3">#REF!</definedName>
    <definedName name="CODO_ACERO_8x25a70_10">#REF!</definedName>
    <definedName name="CODO_ACERO_8x25a70_11" localSheetId="1">#REF!</definedName>
    <definedName name="CODO_ACERO_8x25a70_11" localSheetId="5">#REF!</definedName>
    <definedName name="CODO_ACERO_8x25a70_11" localSheetId="11">#REF!</definedName>
    <definedName name="CODO_ACERO_8x25a70_11" localSheetId="2">#REF!</definedName>
    <definedName name="CODO_ACERO_8x25a70_11" localSheetId="3">#REF!</definedName>
    <definedName name="CODO_ACERO_8x25a70_11">#REF!</definedName>
    <definedName name="CODO_ACERO_8x25a70_6" localSheetId="1">#REF!</definedName>
    <definedName name="CODO_ACERO_8x25a70_6" localSheetId="5">#REF!</definedName>
    <definedName name="CODO_ACERO_8x25a70_6" localSheetId="11">#REF!</definedName>
    <definedName name="CODO_ACERO_8x25a70_6" localSheetId="2">#REF!</definedName>
    <definedName name="CODO_ACERO_8x25a70_6" localSheetId="3">#REF!</definedName>
    <definedName name="CODO_ACERO_8x25a70_6">#REF!</definedName>
    <definedName name="CODO_ACERO_8x25a70_7" localSheetId="1">#REF!</definedName>
    <definedName name="CODO_ACERO_8x25a70_7" localSheetId="5">#REF!</definedName>
    <definedName name="CODO_ACERO_8x25a70_7" localSheetId="11">#REF!</definedName>
    <definedName name="CODO_ACERO_8x25a70_7" localSheetId="2">#REF!</definedName>
    <definedName name="CODO_ACERO_8x25a70_7" localSheetId="3">#REF!</definedName>
    <definedName name="CODO_ACERO_8x25a70_7">#REF!</definedName>
    <definedName name="CODO_ACERO_8x25a70_8" localSheetId="1">#REF!</definedName>
    <definedName name="CODO_ACERO_8x25a70_8" localSheetId="5">#REF!</definedName>
    <definedName name="CODO_ACERO_8x25a70_8" localSheetId="11">#REF!</definedName>
    <definedName name="CODO_ACERO_8x25a70_8" localSheetId="2">#REF!</definedName>
    <definedName name="CODO_ACERO_8x25a70_8" localSheetId="3">#REF!</definedName>
    <definedName name="CODO_ACERO_8x25a70_8">#REF!</definedName>
    <definedName name="CODO_ACERO_8x25a70_9" localSheetId="1">#REF!</definedName>
    <definedName name="CODO_ACERO_8x25a70_9" localSheetId="5">#REF!</definedName>
    <definedName name="CODO_ACERO_8x25a70_9" localSheetId="11">#REF!</definedName>
    <definedName name="CODO_ACERO_8x25a70_9" localSheetId="2">#REF!</definedName>
    <definedName name="CODO_ACERO_8x25a70_9" localSheetId="3">#REF!</definedName>
    <definedName name="CODO_ACERO_8x25a70_9">#REF!</definedName>
    <definedName name="CODO_ACERO_8x25menos" localSheetId="1">#REF!</definedName>
    <definedName name="CODO_ACERO_8x25menos" localSheetId="5">#REF!</definedName>
    <definedName name="CODO_ACERO_8x25menos" localSheetId="11">#REF!</definedName>
    <definedName name="CODO_ACERO_8x25menos" localSheetId="2">#REF!</definedName>
    <definedName name="CODO_ACERO_8x25menos" localSheetId="3">#REF!</definedName>
    <definedName name="CODO_ACERO_8x25menos">#REF!</definedName>
    <definedName name="CODO_ACERO_8x25menos_10" localSheetId="1">#REF!</definedName>
    <definedName name="CODO_ACERO_8x25menos_10" localSheetId="5">#REF!</definedName>
    <definedName name="CODO_ACERO_8x25menos_10" localSheetId="11">#REF!</definedName>
    <definedName name="CODO_ACERO_8x25menos_10" localSheetId="2">#REF!</definedName>
    <definedName name="CODO_ACERO_8x25menos_10" localSheetId="3">#REF!</definedName>
    <definedName name="CODO_ACERO_8x25menos_10">#REF!</definedName>
    <definedName name="CODO_ACERO_8x25menos_11" localSheetId="1">#REF!</definedName>
    <definedName name="CODO_ACERO_8x25menos_11" localSheetId="5">#REF!</definedName>
    <definedName name="CODO_ACERO_8x25menos_11" localSheetId="11">#REF!</definedName>
    <definedName name="CODO_ACERO_8x25menos_11" localSheetId="2">#REF!</definedName>
    <definedName name="CODO_ACERO_8x25menos_11" localSheetId="3">#REF!</definedName>
    <definedName name="CODO_ACERO_8x25menos_11">#REF!</definedName>
    <definedName name="CODO_ACERO_8x25menos_6" localSheetId="1">#REF!</definedName>
    <definedName name="CODO_ACERO_8x25menos_6" localSheetId="5">#REF!</definedName>
    <definedName name="CODO_ACERO_8x25menos_6" localSheetId="11">#REF!</definedName>
    <definedName name="CODO_ACERO_8x25menos_6" localSheetId="2">#REF!</definedName>
    <definedName name="CODO_ACERO_8x25menos_6" localSheetId="3">#REF!</definedName>
    <definedName name="CODO_ACERO_8x25menos_6">#REF!</definedName>
    <definedName name="CODO_ACERO_8x25menos_7" localSheetId="1">#REF!</definedName>
    <definedName name="CODO_ACERO_8x25menos_7" localSheetId="5">#REF!</definedName>
    <definedName name="CODO_ACERO_8x25menos_7" localSheetId="11">#REF!</definedName>
    <definedName name="CODO_ACERO_8x25menos_7" localSheetId="2">#REF!</definedName>
    <definedName name="CODO_ACERO_8x25menos_7" localSheetId="3">#REF!</definedName>
    <definedName name="CODO_ACERO_8x25menos_7">#REF!</definedName>
    <definedName name="CODO_ACERO_8x25menos_8" localSheetId="1">#REF!</definedName>
    <definedName name="CODO_ACERO_8x25menos_8" localSheetId="5">#REF!</definedName>
    <definedName name="CODO_ACERO_8x25menos_8" localSheetId="11">#REF!</definedName>
    <definedName name="CODO_ACERO_8x25menos_8" localSheetId="2">#REF!</definedName>
    <definedName name="CODO_ACERO_8x25menos_8" localSheetId="3">#REF!</definedName>
    <definedName name="CODO_ACERO_8x25menos_8">#REF!</definedName>
    <definedName name="CODO_ACERO_8x25menos_9" localSheetId="1">#REF!</definedName>
    <definedName name="CODO_ACERO_8x25menos_9" localSheetId="5">#REF!</definedName>
    <definedName name="CODO_ACERO_8x25menos_9" localSheetId="11">#REF!</definedName>
    <definedName name="CODO_ACERO_8x25menos_9" localSheetId="2">#REF!</definedName>
    <definedName name="CODO_ACERO_8x25menos_9" localSheetId="3">#REF!</definedName>
    <definedName name="CODO_ACERO_8x25menos_9">#REF!</definedName>
    <definedName name="CODO_ACERO_8x45" localSheetId="1">#REF!</definedName>
    <definedName name="CODO_ACERO_8x45" localSheetId="5">#REF!</definedName>
    <definedName name="CODO_ACERO_8x45" localSheetId="11">#REF!</definedName>
    <definedName name="CODO_ACERO_8x45" localSheetId="2">#REF!</definedName>
    <definedName name="CODO_ACERO_8x45" localSheetId="3">#REF!</definedName>
    <definedName name="CODO_ACERO_8x45">#REF!</definedName>
    <definedName name="CODO_ACERO_8x45_10" localSheetId="1">#REF!</definedName>
    <definedName name="CODO_ACERO_8x45_10" localSheetId="5">#REF!</definedName>
    <definedName name="CODO_ACERO_8x45_10" localSheetId="11">#REF!</definedName>
    <definedName name="CODO_ACERO_8x45_10" localSheetId="2">#REF!</definedName>
    <definedName name="CODO_ACERO_8x45_10" localSheetId="3">#REF!</definedName>
    <definedName name="CODO_ACERO_8x45_10">#REF!</definedName>
    <definedName name="CODO_ACERO_8x45_11" localSheetId="1">#REF!</definedName>
    <definedName name="CODO_ACERO_8x45_11" localSheetId="5">#REF!</definedName>
    <definedName name="CODO_ACERO_8x45_11" localSheetId="11">#REF!</definedName>
    <definedName name="CODO_ACERO_8x45_11" localSheetId="2">#REF!</definedName>
    <definedName name="CODO_ACERO_8x45_11" localSheetId="3">#REF!</definedName>
    <definedName name="CODO_ACERO_8x45_11">#REF!</definedName>
    <definedName name="CODO_ACERO_8x45_6" localSheetId="1">#REF!</definedName>
    <definedName name="CODO_ACERO_8x45_6" localSheetId="5">#REF!</definedName>
    <definedName name="CODO_ACERO_8x45_6" localSheetId="11">#REF!</definedName>
    <definedName name="CODO_ACERO_8x45_6" localSheetId="2">#REF!</definedName>
    <definedName name="CODO_ACERO_8x45_6" localSheetId="3">#REF!</definedName>
    <definedName name="CODO_ACERO_8x45_6">#REF!</definedName>
    <definedName name="CODO_ACERO_8x45_7" localSheetId="1">#REF!</definedName>
    <definedName name="CODO_ACERO_8x45_7" localSheetId="5">#REF!</definedName>
    <definedName name="CODO_ACERO_8x45_7" localSheetId="11">#REF!</definedName>
    <definedName name="CODO_ACERO_8x45_7" localSheetId="2">#REF!</definedName>
    <definedName name="CODO_ACERO_8x45_7" localSheetId="3">#REF!</definedName>
    <definedName name="CODO_ACERO_8x45_7">#REF!</definedName>
    <definedName name="CODO_ACERO_8x45_8" localSheetId="1">#REF!</definedName>
    <definedName name="CODO_ACERO_8x45_8" localSheetId="5">#REF!</definedName>
    <definedName name="CODO_ACERO_8x45_8" localSheetId="11">#REF!</definedName>
    <definedName name="CODO_ACERO_8x45_8" localSheetId="2">#REF!</definedName>
    <definedName name="CODO_ACERO_8x45_8" localSheetId="3">#REF!</definedName>
    <definedName name="CODO_ACERO_8x45_8">#REF!</definedName>
    <definedName name="CODO_ACERO_8x45_9" localSheetId="1">#REF!</definedName>
    <definedName name="CODO_ACERO_8x45_9" localSheetId="5">#REF!</definedName>
    <definedName name="CODO_ACERO_8x45_9" localSheetId="11">#REF!</definedName>
    <definedName name="CODO_ACERO_8x45_9" localSheetId="2">#REF!</definedName>
    <definedName name="CODO_ACERO_8x45_9" localSheetId="3">#REF!</definedName>
    <definedName name="CODO_ACERO_8x45_9">#REF!</definedName>
    <definedName name="CODO_ACERO_8x70mas" localSheetId="1">#REF!</definedName>
    <definedName name="CODO_ACERO_8x70mas" localSheetId="5">#REF!</definedName>
    <definedName name="CODO_ACERO_8x70mas" localSheetId="11">#REF!</definedName>
    <definedName name="CODO_ACERO_8x70mas" localSheetId="2">#REF!</definedName>
    <definedName name="CODO_ACERO_8x70mas" localSheetId="3">#REF!</definedName>
    <definedName name="CODO_ACERO_8x70mas">#REF!</definedName>
    <definedName name="CODO_ACERO_8x70mas_10" localSheetId="1">#REF!</definedName>
    <definedName name="CODO_ACERO_8x70mas_10" localSheetId="5">#REF!</definedName>
    <definedName name="CODO_ACERO_8x70mas_10" localSheetId="11">#REF!</definedName>
    <definedName name="CODO_ACERO_8x70mas_10" localSheetId="2">#REF!</definedName>
    <definedName name="CODO_ACERO_8x70mas_10" localSheetId="3">#REF!</definedName>
    <definedName name="CODO_ACERO_8x70mas_10">#REF!</definedName>
    <definedName name="CODO_ACERO_8x70mas_11" localSheetId="1">#REF!</definedName>
    <definedName name="CODO_ACERO_8x70mas_11" localSheetId="5">#REF!</definedName>
    <definedName name="CODO_ACERO_8x70mas_11" localSheetId="11">#REF!</definedName>
    <definedName name="CODO_ACERO_8x70mas_11" localSheetId="2">#REF!</definedName>
    <definedName name="CODO_ACERO_8x70mas_11" localSheetId="3">#REF!</definedName>
    <definedName name="CODO_ACERO_8x70mas_11">#REF!</definedName>
    <definedName name="CODO_ACERO_8x70mas_6" localSheetId="1">#REF!</definedName>
    <definedName name="CODO_ACERO_8x70mas_6" localSheetId="5">#REF!</definedName>
    <definedName name="CODO_ACERO_8x70mas_6" localSheetId="11">#REF!</definedName>
    <definedName name="CODO_ACERO_8x70mas_6" localSheetId="2">#REF!</definedName>
    <definedName name="CODO_ACERO_8x70mas_6" localSheetId="3">#REF!</definedName>
    <definedName name="CODO_ACERO_8x70mas_6">#REF!</definedName>
    <definedName name="CODO_ACERO_8x70mas_7" localSheetId="1">#REF!</definedName>
    <definedName name="CODO_ACERO_8x70mas_7" localSheetId="5">#REF!</definedName>
    <definedName name="CODO_ACERO_8x70mas_7" localSheetId="11">#REF!</definedName>
    <definedName name="CODO_ACERO_8x70mas_7" localSheetId="2">#REF!</definedName>
    <definedName name="CODO_ACERO_8x70mas_7" localSheetId="3">#REF!</definedName>
    <definedName name="CODO_ACERO_8x70mas_7">#REF!</definedName>
    <definedName name="CODO_ACERO_8x70mas_8" localSheetId="1">#REF!</definedName>
    <definedName name="CODO_ACERO_8x70mas_8" localSheetId="5">#REF!</definedName>
    <definedName name="CODO_ACERO_8x70mas_8" localSheetId="11">#REF!</definedName>
    <definedName name="CODO_ACERO_8x70mas_8" localSheetId="2">#REF!</definedName>
    <definedName name="CODO_ACERO_8x70mas_8" localSheetId="3">#REF!</definedName>
    <definedName name="CODO_ACERO_8x70mas_8">#REF!</definedName>
    <definedName name="CODO_ACERO_8x70mas_9" localSheetId="1">#REF!</definedName>
    <definedName name="CODO_ACERO_8x70mas_9" localSheetId="5">#REF!</definedName>
    <definedName name="CODO_ACERO_8x70mas_9" localSheetId="11">#REF!</definedName>
    <definedName name="CODO_ACERO_8x70mas_9" localSheetId="2">#REF!</definedName>
    <definedName name="CODO_ACERO_8x70mas_9" localSheetId="3">#REF!</definedName>
    <definedName name="CODO_ACERO_8x70mas_9">#REF!</definedName>
    <definedName name="CODO_ACERO_8x90" localSheetId="1">#REF!</definedName>
    <definedName name="CODO_ACERO_8x90" localSheetId="5">#REF!</definedName>
    <definedName name="CODO_ACERO_8x90" localSheetId="11">#REF!</definedName>
    <definedName name="CODO_ACERO_8x90" localSheetId="2">#REF!</definedName>
    <definedName name="CODO_ACERO_8x90" localSheetId="3">#REF!</definedName>
    <definedName name="CODO_ACERO_8x90">#REF!</definedName>
    <definedName name="CODO_ACERO_8x90_10" localSheetId="1">#REF!</definedName>
    <definedName name="CODO_ACERO_8x90_10" localSheetId="5">#REF!</definedName>
    <definedName name="CODO_ACERO_8x90_10" localSheetId="11">#REF!</definedName>
    <definedName name="CODO_ACERO_8x90_10" localSheetId="2">#REF!</definedName>
    <definedName name="CODO_ACERO_8x90_10" localSheetId="3">#REF!</definedName>
    <definedName name="CODO_ACERO_8x90_10">#REF!</definedName>
    <definedName name="CODO_ACERO_8x90_11" localSheetId="1">#REF!</definedName>
    <definedName name="CODO_ACERO_8x90_11" localSheetId="5">#REF!</definedName>
    <definedName name="CODO_ACERO_8x90_11" localSheetId="11">#REF!</definedName>
    <definedName name="CODO_ACERO_8x90_11" localSheetId="2">#REF!</definedName>
    <definedName name="CODO_ACERO_8x90_11" localSheetId="3">#REF!</definedName>
    <definedName name="CODO_ACERO_8x90_11">#REF!</definedName>
    <definedName name="CODO_ACERO_8x90_6" localSheetId="1">#REF!</definedName>
    <definedName name="CODO_ACERO_8x90_6" localSheetId="5">#REF!</definedName>
    <definedName name="CODO_ACERO_8x90_6" localSheetId="11">#REF!</definedName>
    <definedName name="CODO_ACERO_8x90_6" localSheetId="2">#REF!</definedName>
    <definedName name="CODO_ACERO_8x90_6" localSheetId="3">#REF!</definedName>
    <definedName name="CODO_ACERO_8x90_6">#REF!</definedName>
    <definedName name="CODO_ACERO_8x90_7" localSheetId="1">#REF!</definedName>
    <definedName name="CODO_ACERO_8x90_7" localSheetId="5">#REF!</definedName>
    <definedName name="CODO_ACERO_8x90_7" localSheetId="11">#REF!</definedName>
    <definedName name="CODO_ACERO_8x90_7" localSheetId="2">#REF!</definedName>
    <definedName name="CODO_ACERO_8x90_7" localSheetId="3">#REF!</definedName>
    <definedName name="CODO_ACERO_8x90_7">#REF!</definedName>
    <definedName name="CODO_ACERO_8x90_8" localSheetId="1">#REF!</definedName>
    <definedName name="CODO_ACERO_8x90_8" localSheetId="5">#REF!</definedName>
    <definedName name="CODO_ACERO_8x90_8" localSheetId="11">#REF!</definedName>
    <definedName name="CODO_ACERO_8x90_8" localSheetId="2">#REF!</definedName>
    <definedName name="CODO_ACERO_8x90_8" localSheetId="3">#REF!</definedName>
    <definedName name="CODO_ACERO_8x90_8">#REF!</definedName>
    <definedName name="CODO_ACERO_8x90_9" localSheetId="1">#REF!</definedName>
    <definedName name="CODO_ACERO_8x90_9" localSheetId="5">#REF!</definedName>
    <definedName name="CODO_ACERO_8x90_9" localSheetId="11">#REF!</definedName>
    <definedName name="CODO_ACERO_8x90_9" localSheetId="2">#REF!</definedName>
    <definedName name="CODO_ACERO_8x90_9" localSheetId="3">#REF!</definedName>
    <definedName name="CODO_ACERO_8x90_9">#REF!</definedName>
    <definedName name="CODO_CPVC_12x90" localSheetId="1">#REF!</definedName>
    <definedName name="CODO_CPVC_12x90" localSheetId="5">#REF!</definedName>
    <definedName name="CODO_CPVC_12x90" localSheetId="11">#REF!</definedName>
    <definedName name="CODO_CPVC_12x90" localSheetId="2">#REF!</definedName>
    <definedName name="CODO_CPVC_12x90" localSheetId="3">#REF!</definedName>
    <definedName name="CODO_CPVC_12x90">#REF!</definedName>
    <definedName name="CODO_CPVC_12x90_10" localSheetId="1">#REF!</definedName>
    <definedName name="CODO_CPVC_12x90_10" localSheetId="5">#REF!</definedName>
    <definedName name="CODO_CPVC_12x90_10" localSheetId="11">#REF!</definedName>
    <definedName name="CODO_CPVC_12x90_10" localSheetId="2">#REF!</definedName>
    <definedName name="CODO_CPVC_12x90_10" localSheetId="3">#REF!</definedName>
    <definedName name="CODO_CPVC_12x90_10">#REF!</definedName>
    <definedName name="CODO_CPVC_12x90_11" localSheetId="1">#REF!</definedName>
    <definedName name="CODO_CPVC_12x90_11" localSheetId="5">#REF!</definedName>
    <definedName name="CODO_CPVC_12x90_11" localSheetId="11">#REF!</definedName>
    <definedName name="CODO_CPVC_12x90_11" localSheetId="2">#REF!</definedName>
    <definedName name="CODO_CPVC_12x90_11" localSheetId="3">#REF!</definedName>
    <definedName name="CODO_CPVC_12x90_11">#REF!</definedName>
    <definedName name="CODO_CPVC_12x90_6" localSheetId="1">#REF!</definedName>
    <definedName name="CODO_CPVC_12x90_6" localSheetId="5">#REF!</definedName>
    <definedName name="CODO_CPVC_12x90_6" localSheetId="11">#REF!</definedName>
    <definedName name="CODO_CPVC_12x90_6" localSheetId="2">#REF!</definedName>
    <definedName name="CODO_CPVC_12x90_6" localSheetId="3">#REF!</definedName>
    <definedName name="CODO_CPVC_12x90_6">#REF!</definedName>
    <definedName name="CODO_CPVC_12x90_7" localSheetId="1">#REF!</definedName>
    <definedName name="CODO_CPVC_12x90_7" localSheetId="5">#REF!</definedName>
    <definedName name="CODO_CPVC_12x90_7" localSheetId="11">#REF!</definedName>
    <definedName name="CODO_CPVC_12x90_7" localSheetId="2">#REF!</definedName>
    <definedName name="CODO_CPVC_12x90_7" localSheetId="3">#REF!</definedName>
    <definedName name="CODO_CPVC_12x90_7">#REF!</definedName>
    <definedName name="CODO_CPVC_12x90_8" localSheetId="1">#REF!</definedName>
    <definedName name="CODO_CPVC_12x90_8" localSheetId="5">#REF!</definedName>
    <definedName name="CODO_CPVC_12x90_8" localSheetId="11">#REF!</definedName>
    <definedName name="CODO_CPVC_12x90_8" localSheetId="2">#REF!</definedName>
    <definedName name="CODO_CPVC_12x90_8" localSheetId="3">#REF!</definedName>
    <definedName name="CODO_CPVC_12x90_8">#REF!</definedName>
    <definedName name="CODO_CPVC_12x90_9" localSheetId="1">#REF!</definedName>
    <definedName name="CODO_CPVC_12x90_9" localSheetId="5">#REF!</definedName>
    <definedName name="CODO_CPVC_12x90_9" localSheetId="11">#REF!</definedName>
    <definedName name="CODO_CPVC_12x90_9" localSheetId="2">#REF!</definedName>
    <definedName name="CODO_CPVC_12x90_9" localSheetId="3">#REF!</definedName>
    <definedName name="CODO_CPVC_12x90_9">#REF!</definedName>
    <definedName name="CODO_ELEC_1" localSheetId="1">#REF!</definedName>
    <definedName name="CODO_ELEC_1" localSheetId="5">#REF!</definedName>
    <definedName name="CODO_ELEC_1" localSheetId="11">#REF!</definedName>
    <definedName name="CODO_ELEC_1" localSheetId="2">#REF!</definedName>
    <definedName name="CODO_ELEC_1" localSheetId="3">#REF!</definedName>
    <definedName name="CODO_ELEC_1">#REF!</definedName>
    <definedName name="CODO_ELEC_1_10" localSheetId="1">#REF!</definedName>
    <definedName name="CODO_ELEC_1_10" localSheetId="5">#REF!</definedName>
    <definedName name="CODO_ELEC_1_10" localSheetId="11">#REF!</definedName>
    <definedName name="CODO_ELEC_1_10" localSheetId="2">#REF!</definedName>
    <definedName name="CODO_ELEC_1_10" localSheetId="3">#REF!</definedName>
    <definedName name="CODO_ELEC_1_10">#REF!</definedName>
    <definedName name="CODO_ELEC_1_11" localSheetId="1">#REF!</definedName>
    <definedName name="CODO_ELEC_1_11" localSheetId="5">#REF!</definedName>
    <definedName name="CODO_ELEC_1_11" localSheetId="11">#REF!</definedName>
    <definedName name="CODO_ELEC_1_11" localSheetId="2">#REF!</definedName>
    <definedName name="CODO_ELEC_1_11" localSheetId="3">#REF!</definedName>
    <definedName name="CODO_ELEC_1_11">#REF!</definedName>
    <definedName name="CODO_ELEC_1_6" localSheetId="1">#REF!</definedName>
    <definedName name="CODO_ELEC_1_6" localSheetId="5">#REF!</definedName>
    <definedName name="CODO_ELEC_1_6" localSheetId="11">#REF!</definedName>
    <definedName name="CODO_ELEC_1_6" localSheetId="2">#REF!</definedName>
    <definedName name="CODO_ELEC_1_6" localSheetId="3">#REF!</definedName>
    <definedName name="CODO_ELEC_1_6">#REF!</definedName>
    <definedName name="CODO_ELEC_1_7" localSheetId="1">#REF!</definedName>
    <definedName name="CODO_ELEC_1_7" localSheetId="5">#REF!</definedName>
    <definedName name="CODO_ELEC_1_7" localSheetId="11">#REF!</definedName>
    <definedName name="CODO_ELEC_1_7" localSheetId="2">#REF!</definedName>
    <definedName name="CODO_ELEC_1_7" localSheetId="3">#REF!</definedName>
    <definedName name="CODO_ELEC_1_7">#REF!</definedName>
    <definedName name="CODO_ELEC_1_8" localSheetId="1">#REF!</definedName>
    <definedName name="CODO_ELEC_1_8" localSheetId="5">#REF!</definedName>
    <definedName name="CODO_ELEC_1_8" localSheetId="11">#REF!</definedName>
    <definedName name="CODO_ELEC_1_8" localSheetId="2">#REF!</definedName>
    <definedName name="CODO_ELEC_1_8" localSheetId="3">#REF!</definedName>
    <definedName name="CODO_ELEC_1_8">#REF!</definedName>
    <definedName name="CODO_ELEC_1_9" localSheetId="1">#REF!</definedName>
    <definedName name="CODO_ELEC_1_9" localSheetId="5">#REF!</definedName>
    <definedName name="CODO_ELEC_1_9" localSheetId="11">#REF!</definedName>
    <definedName name="CODO_ELEC_1_9" localSheetId="2">#REF!</definedName>
    <definedName name="CODO_ELEC_1_9" localSheetId="3">#REF!</definedName>
    <definedName name="CODO_ELEC_1_9">#REF!</definedName>
    <definedName name="CODO_ELEC_12" localSheetId="1">#REF!</definedName>
    <definedName name="CODO_ELEC_12" localSheetId="5">#REF!</definedName>
    <definedName name="CODO_ELEC_12" localSheetId="11">#REF!</definedName>
    <definedName name="CODO_ELEC_12" localSheetId="2">#REF!</definedName>
    <definedName name="CODO_ELEC_12" localSheetId="3">#REF!</definedName>
    <definedName name="CODO_ELEC_12">#REF!</definedName>
    <definedName name="CODO_ELEC_12_10" localSheetId="1">#REF!</definedName>
    <definedName name="CODO_ELEC_12_10" localSheetId="5">#REF!</definedName>
    <definedName name="CODO_ELEC_12_10" localSheetId="11">#REF!</definedName>
    <definedName name="CODO_ELEC_12_10" localSheetId="2">#REF!</definedName>
    <definedName name="CODO_ELEC_12_10" localSheetId="3">#REF!</definedName>
    <definedName name="CODO_ELEC_12_10">#REF!</definedName>
    <definedName name="CODO_ELEC_12_11" localSheetId="1">#REF!</definedName>
    <definedName name="CODO_ELEC_12_11" localSheetId="5">#REF!</definedName>
    <definedName name="CODO_ELEC_12_11" localSheetId="11">#REF!</definedName>
    <definedName name="CODO_ELEC_12_11" localSheetId="2">#REF!</definedName>
    <definedName name="CODO_ELEC_12_11" localSheetId="3">#REF!</definedName>
    <definedName name="CODO_ELEC_12_11">#REF!</definedName>
    <definedName name="CODO_ELEC_12_6" localSheetId="1">#REF!</definedName>
    <definedName name="CODO_ELEC_12_6" localSheetId="5">#REF!</definedName>
    <definedName name="CODO_ELEC_12_6" localSheetId="11">#REF!</definedName>
    <definedName name="CODO_ELEC_12_6" localSheetId="2">#REF!</definedName>
    <definedName name="CODO_ELEC_12_6" localSheetId="3">#REF!</definedName>
    <definedName name="CODO_ELEC_12_6">#REF!</definedName>
    <definedName name="CODO_ELEC_12_7" localSheetId="1">#REF!</definedName>
    <definedName name="CODO_ELEC_12_7" localSheetId="5">#REF!</definedName>
    <definedName name="CODO_ELEC_12_7" localSheetId="11">#REF!</definedName>
    <definedName name="CODO_ELEC_12_7" localSheetId="2">#REF!</definedName>
    <definedName name="CODO_ELEC_12_7" localSheetId="3">#REF!</definedName>
    <definedName name="CODO_ELEC_12_7">#REF!</definedName>
    <definedName name="CODO_ELEC_12_8" localSheetId="1">#REF!</definedName>
    <definedName name="CODO_ELEC_12_8" localSheetId="5">#REF!</definedName>
    <definedName name="CODO_ELEC_12_8" localSheetId="11">#REF!</definedName>
    <definedName name="CODO_ELEC_12_8" localSheetId="2">#REF!</definedName>
    <definedName name="CODO_ELEC_12_8" localSheetId="3">#REF!</definedName>
    <definedName name="CODO_ELEC_12_8">#REF!</definedName>
    <definedName name="CODO_ELEC_12_9" localSheetId="1">#REF!</definedName>
    <definedName name="CODO_ELEC_12_9" localSheetId="5">#REF!</definedName>
    <definedName name="CODO_ELEC_12_9" localSheetId="11">#REF!</definedName>
    <definedName name="CODO_ELEC_12_9" localSheetId="2">#REF!</definedName>
    <definedName name="CODO_ELEC_12_9" localSheetId="3">#REF!</definedName>
    <definedName name="CODO_ELEC_12_9">#REF!</definedName>
    <definedName name="CODO_ELEC_1y12" localSheetId="1">#REF!</definedName>
    <definedName name="CODO_ELEC_1y12" localSheetId="5">#REF!</definedName>
    <definedName name="CODO_ELEC_1y12" localSheetId="11">#REF!</definedName>
    <definedName name="CODO_ELEC_1y12" localSheetId="2">#REF!</definedName>
    <definedName name="CODO_ELEC_1y12" localSheetId="3">#REF!</definedName>
    <definedName name="CODO_ELEC_1y12">#REF!</definedName>
    <definedName name="CODO_ELEC_1y12_10" localSheetId="1">#REF!</definedName>
    <definedName name="CODO_ELEC_1y12_10" localSheetId="5">#REF!</definedName>
    <definedName name="CODO_ELEC_1y12_10" localSheetId="11">#REF!</definedName>
    <definedName name="CODO_ELEC_1y12_10" localSheetId="2">#REF!</definedName>
    <definedName name="CODO_ELEC_1y12_10" localSheetId="3">#REF!</definedName>
    <definedName name="CODO_ELEC_1y12_10">#REF!</definedName>
    <definedName name="CODO_ELEC_1y12_11" localSheetId="1">#REF!</definedName>
    <definedName name="CODO_ELEC_1y12_11" localSheetId="5">#REF!</definedName>
    <definedName name="CODO_ELEC_1y12_11" localSheetId="11">#REF!</definedName>
    <definedName name="CODO_ELEC_1y12_11" localSheetId="2">#REF!</definedName>
    <definedName name="CODO_ELEC_1y12_11" localSheetId="3">#REF!</definedName>
    <definedName name="CODO_ELEC_1y12_11">#REF!</definedName>
    <definedName name="CODO_ELEC_1y12_6" localSheetId="1">#REF!</definedName>
    <definedName name="CODO_ELEC_1y12_6" localSheetId="5">#REF!</definedName>
    <definedName name="CODO_ELEC_1y12_6" localSheetId="11">#REF!</definedName>
    <definedName name="CODO_ELEC_1y12_6" localSheetId="2">#REF!</definedName>
    <definedName name="CODO_ELEC_1y12_6" localSheetId="3">#REF!</definedName>
    <definedName name="CODO_ELEC_1y12_6">#REF!</definedName>
    <definedName name="CODO_ELEC_1y12_7" localSheetId="1">#REF!</definedName>
    <definedName name="CODO_ELEC_1y12_7" localSheetId="5">#REF!</definedName>
    <definedName name="CODO_ELEC_1y12_7" localSheetId="11">#REF!</definedName>
    <definedName name="CODO_ELEC_1y12_7" localSheetId="2">#REF!</definedName>
    <definedName name="CODO_ELEC_1y12_7" localSheetId="3">#REF!</definedName>
    <definedName name="CODO_ELEC_1y12_7">#REF!</definedName>
    <definedName name="CODO_ELEC_1y12_8" localSheetId="1">#REF!</definedName>
    <definedName name="CODO_ELEC_1y12_8" localSheetId="5">#REF!</definedName>
    <definedName name="CODO_ELEC_1y12_8" localSheetId="11">#REF!</definedName>
    <definedName name="CODO_ELEC_1y12_8" localSheetId="2">#REF!</definedName>
    <definedName name="CODO_ELEC_1y12_8" localSheetId="3">#REF!</definedName>
    <definedName name="CODO_ELEC_1y12_8">#REF!</definedName>
    <definedName name="CODO_ELEC_1y12_9" localSheetId="1">#REF!</definedName>
    <definedName name="CODO_ELEC_1y12_9" localSheetId="5">#REF!</definedName>
    <definedName name="CODO_ELEC_1y12_9" localSheetId="11">#REF!</definedName>
    <definedName name="CODO_ELEC_1y12_9" localSheetId="2">#REF!</definedName>
    <definedName name="CODO_ELEC_1y12_9" localSheetId="3">#REF!</definedName>
    <definedName name="CODO_ELEC_1y12_9">#REF!</definedName>
    <definedName name="CODO_ELEC_2" localSheetId="1">#REF!</definedName>
    <definedName name="CODO_ELEC_2" localSheetId="5">#REF!</definedName>
    <definedName name="CODO_ELEC_2" localSheetId="11">#REF!</definedName>
    <definedName name="CODO_ELEC_2" localSheetId="2">#REF!</definedName>
    <definedName name="CODO_ELEC_2" localSheetId="3">#REF!</definedName>
    <definedName name="CODO_ELEC_2">#REF!</definedName>
    <definedName name="CODO_ELEC_2_10" localSheetId="1">#REF!</definedName>
    <definedName name="CODO_ELEC_2_10" localSheetId="5">#REF!</definedName>
    <definedName name="CODO_ELEC_2_10" localSheetId="11">#REF!</definedName>
    <definedName name="CODO_ELEC_2_10" localSheetId="2">#REF!</definedName>
    <definedName name="CODO_ELEC_2_10" localSheetId="3">#REF!</definedName>
    <definedName name="CODO_ELEC_2_10">#REF!</definedName>
    <definedName name="CODO_ELEC_2_11" localSheetId="1">#REF!</definedName>
    <definedName name="CODO_ELEC_2_11" localSheetId="5">#REF!</definedName>
    <definedName name="CODO_ELEC_2_11" localSheetId="11">#REF!</definedName>
    <definedName name="CODO_ELEC_2_11" localSheetId="2">#REF!</definedName>
    <definedName name="CODO_ELEC_2_11" localSheetId="3">#REF!</definedName>
    <definedName name="CODO_ELEC_2_11">#REF!</definedName>
    <definedName name="CODO_ELEC_2_6" localSheetId="1">#REF!</definedName>
    <definedName name="CODO_ELEC_2_6" localSheetId="5">#REF!</definedName>
    <definedName name="CODO_ELEC_2_6" localSheetId="11">#REF!</definedName>
    <definedName name="CODO_ELEC_2_6" localSheetId="2">#REF!</definedName>
    <definedName name="CODO_ELEC_2_6" localSheetId="3">#REF!</definedName>
    <definedName name="CODO_ELEC_2_6">#REF!</definedName>
    <definedName name="CODO_ELEC_2_7" localSheetId="1">#REF!</definedName>
    <definedName name="CODO_ELEC_2_7" localSheetId="5">#REF!</definedName>
    <definedName name="CODO_ELEC_2_7" localSheetId="11">#REF!</definedName>
    <definedName name="CODO_ELEC_2_7" localSheetId="2">#REF!</definedName>
    <definedName name="CODO_ELEC_2_7" localSheetId="3">#REF!</definedName>
    <definedName name="CODO_ELEC_2_7">#REF!</definedName>
    <definedName name="CODO_ELEC_2_8" localSheetId="1">#REF!</definedName>
    <definedName name="CODO_ELEC_2_8" localSheetId="5">#REF!</definedName>
    <definedName name="CODO_ELEC_2_8" localSheetId="11">#REF!</definedName>
    <definedName name="CODO_ELEC_2_8" localSheetId="2">#REF!</definedName>
    <definedName name="CODO_ELEC_2_8" localSheetId="3">#REF!</definedName>
    <definedName name="CODO_ELEC_2_8">#REF!</definedName>
    <definedName name="CODO_ELEC_2_9" localSheetId="1">#REF!</definedName>
    <definedName name="CODO_ELEC_2_9" localSheetId="5">#REF!</definedName>
    <definedName name="CODO_ELEC_2_9" localSheetId="11">#REF!</definedName>
    <definedName name="CODO_ELEC_2_9" localSheetId="2">#REF!</definedName>
    <definedName name="CODO_ELEC_2_9" localSheetId="3">#REF!</definedName>
    <definedName name="CODO_ELEC_2_9">#REF!</definedName>
    <definedName name="CODO_ELEC_34" localSheetId="1">#REF!</definedName>
    <definedName name="CODO_ELEC_34" localSheetId="5">#REF!</definedName>
    <definedName name="CODO_ELEC_34" localSheetId="11">#REF!</definedName>
    <definedName name="CODO_ELEC_34" localSheetId="2">#REF!</definedName>
    <definedName name="CODO_ELEC_34" localSheetId="3">#REF!</definedName>
    <definedName name="CODO_ELEC_34">#REF!</definedName>
    <definedName name="CODO_ELEC_34_10" localSheetId="1">#REF!</definedName>
    <definedName name="CODO_ELEC_34_10" localSheetId="5">#REF!</definedName>
    <definedName name="CODO_ELEC_34_10" localSheetId="11">#REF!</definedName>
    <definedName name="CODO_ELEC_34_10" localSheetId="2">#REF!</definedName>
    <definedName name="CODO_ELEC_34_10" localSheetId="3">#REF!</definedName>
    <definedName name="CODO_ELEC_34_10">#REF!</definedName>
    <definedName name="CODO_ELEC_34_11" localSheetId="1">#REF!</definedName>
    <definedName name="CODO_ELEC_34_11" localSheetId="5">#REF!</definedName>
    <definedName name="CODO_ELEC_34_11" localSheetId="11">#REF!</definedName>
    <definedName name="CODO_ELEC_34_11" localSheetId="2">#REF!</definedName>
    <definedName name="CODO_ELEC_34_11" localSheetId="3">#REF!</definedName>
    <definedName name="CODO_ELEC_34_11">#REF!</definedName>
    <definedName name="CODO_ELEC_34_6" localSheetId="1">#REF!</definedName>
    <definedName name="CODO_ELEC_34_6" localSheetId="5">#REF!</definedName>
    <definedName name="CODO_ELEC_34_6" localSheetId="11">#REF!</definedName>
    <definedName name="CODO_ELEC_34_6" localSheetId="2">#REF!</definedName>
    <definedName name="CODO_ELEC_34_6" localSheetId="3">#REF!</definedName>
    <definedName name="CODO_ELEC_34_6">#REF!</definedName>
    <definedName name="CODO_ELEC_34_7" localSheetId="1">#REF!</definedName>
    <definedName name="CODO_ELEC_34_7" localSheetId="5">#REF!</definedName>
    <definedName name="CODO_ELEC_34_7" localSheetId="11">#REF!</definedName>
    <definedName name="CODO_ELEC_34_7" localSheetId="2">#REF!</definedName>
    <definedName name="CODO_ELEC_34_7" localSheetId="3">#REF!</definedName>
    <definedName name="CODO_ELEC_34_7">#REF!</definedName>
    <definedName name="CODO_ELEC_34_8" localSheetId="1">#REF!</definedName>
    <definedName name="CODO_ELEC_34_8" localSheetId="5">#REF!</definedName>
    <definedName name="CODO_ELEC_34_8" localSheetId="11">#REF!</definedName>
    <definedName name="CODO_ELEC_34_8" localSheetId="2">#REF!</definedName>
    <definedName name="CODO_ELEC_34_8" localSheetId="3">#REF!</definedName>
    <definedName name="CODO_ELEC_34_8">#REF!</definedName>
    <definedName name="CODO_ELEC_34_9" localSheetId="1">#REF!</definedName>
    <definedName name="CODO_ELEC_34_9" localSheetId="5">#REF!</definedName>
    <definedName name="CODO_ELEC_34_9" localSheetId="11">#REF!</definedName>
    <definedName name="CODO_ELEC_34_9" localSheetId="2">#REF!</definedName>
    <definedName name="CODO_ELEC_34_9" localSheetId="3">#REF!</definedName>
    <definedName name="CODO_ELEC_34_9">#REF!</definedName>
    <definedName name="CODO_HG_1_12_x90" localSheetId="1">#REF!</definedName>
    <definedName name="CODO_HG_1_12_x90" localSheetId="5">#REF!</definedName>
    <definedName name="CODO_HG_1_12_x90" localSheetId="11">#REF!</definedName>
    <definedName name="CODO_HG_1_12_x90" localSheetId="2">#REF!</definedName>
    <definedName name="CODO_HG_1_12_x90" localSheetId="3">#REF!</definedName>
    <definedName name="CODO_HG_1_12_x90">#REF!</definedName>
    <definedName name="CODO_HG_1_12_x90_10" localSheetId="1">#REF!</definedName>
    <definedName name="CODO_HG_1_12_x90_10" localSheetId="5">#REF!</definedName>
    <definedName name="CODO_HG_1_12_x90_10" localSheetId="11">#REF!</definedName>
    <definedName name="CODO_HG_1_12_x90_10" localSheetId="2">#REF!</definedName>
    <definedName name="CODO_HG_1_12_x90_10" localSheetId="3">#REF!</definedName>
    <definedName name="CODO_HG_1_12_x90_10">#REF!</definedName>
    <definedName name="CODO_HG_1_12_x90_11" localSheetId="1">#REF!</definedName>
    <definedName name="CODO_HG_1_12_x90_11" localSheetId="5">#REF!</definedName>
    <definedName name="CODO_HG_1_12_x90_11" localSheetId="11">#REF!</definedName>
    <definedName name="CODO_HG_1_12_x90_11" localSheetId="2">#REF!</definedName>
    <definedName name="CODO_HG_1_12_x90_11" localSheetId="3">#REF!</definedName>
    <definedName name="CODO_HG_1_12_x90_11">#REF!</definedName>
    <definedName name="CODO_HG_1_12_x90_6" localSheetId="1">#REF!</definedName>
    <definedName name="CODO_HG_1_12_x90_6" localSheetId="5">#REF!</definedName>
    <definedName name="CODO_HG_1_12_x90_6" localSheetId="11">#REF!</definedName>
    <definedName name="CODO_HG_1_12_x90_6" localSheetId="2">#REF!</definedName>
    <definedName name="CODO_HG_1_12_x90_6" localSheetId="3">#REF!</definedName>
    <definedName name="CODO_HG_1_12_x90_6">#REF!</definedName>
    <definedName name="CODO_HG_1_12_x90_7" localSheetId="1">#REF!</definedName>
    <definedName name="CODO_HG_1_12_x90_7" localSheetId="5">#REF!</definedName>
    <definedName name="CODO_HG_1_12_x90_7" localSheetId="11">#REF!</definedName>
    <definedName name="CODO_HG_1_12_x90_7" localSheetId="2">#REF!</definedName>
    <definedName name="CODO_HG_1_12_x90_7" localSheetId="3">#REF!</definedName>
    <definedName name="CODO_HG_1_12_x90_7">#REF!</definedName>
    <definedName name="CODO_HG_1_12_x90_8" localSheetId="1">#REF!</definedName>
    <definedName name="CODO_HG_1_12_x90_8" localSheetId="5">#REF!</definedName>
    <definedName name="CODO_HG_1_12_x90_8" localSheetId="11">#REF!</definedName>
    <definedName name="CODO_HG_1_12_x90_8" localSheetId="2">#REF!</definedName>
    <definedName name="CODO_HG_1_12_x90_8" localSheetId="3">#REF!</definedName>
    <definedName name="CODO_HG_1_12_x90_8">#REF!</definedName>
    <definedName name="CODO_HG_1_12_x90_9" localSheetId="1">#REF!</definedName>
    <definedName name="CODO_HG_1_12_x90_9" localSheetId="5">#REF!</definedName>
    <definedName name="CODO_HG_1_12_x90_9" localSheetId="11">#REF!</definedName>
    <definedName name="CODO_HG_1_12_x90_9" localSheetId="2">#REF!</definedName>
    <definedName name="CODO_HG_1_12_x90_9" localSheetId="3">#REF!</definedName>
    <definedName name="CODO_HG_1_12_x90_9">#REF!</definedName>
    <definedName name="CODO_HG_12x90" localSheetId="1">#REF!</definedName>
    <definedName name="CODO_HG_12x90" localSheetId="5">#REF!</definedName>
    <definedName name="CODO_HG_12x90" localSheetId="11">#REF!</definedName>
    <definedName name="CODO_HG_12x90" localSheetId="2">#REF!</definedName>
    <definedName name="CODO_HG_12x90" localSheetId="3">#REF!</definedName>
    <definedName name="CODO_HG_12x90">#REF!</definedName>
    <definedName name="CODO_HG_12x90_10" localSheetId="1">#REF!</definedName>
    <definedName name="CODO_HG_12x90_10" localSheetId="5">#REF!</definedName>
    <definedName name="CODO_HG_12x90_10" localSheetId="11">#REF!</definedName>
    <definedName name="CODO_HG_12x90_10" localSheetId="2">#REF!</definedName>
    <definedName name="CODO_HG_12x90_10" localSheetId="3">#REF!</definedName>
    <definedName name="CODO_HG_12x90_10">#REF!</definedName>
    <definedName name="CODO_HG_12x90_11" localSheetId="1">#REF!</definedName>
    <definedName name="CODO_HG_12x90_11" localSheetId="5">#REF!</definedName>
    <definedName name="CODO_HG_12x90_11" localSheetId="11">#REF!</definedName>
    <definedName name="CODO_HG_12x90_11" localSheetId="2">#REF!</definedName>
    <definedName name="CODO_HG_12x90_11" localSheetId="3">#REF!</definedName>
    <definedName name="CODO_HG_12x90_11">#REF!</definedName>
    <definedName name="CODO_HG_12x90_6" localSheetId="1">#REF!</definedName>
    <definedName name="CODO_HG_12x90_6" localSheetId="5">#REF!</definedName>
    <definedName name="CODO_HG_12x90_6" localSheetId="11">#REF!</definedName>
    <definedName name="CODO_HG_12x90_6" localSheetId="2">#REF!</definedName>
    <definedName name="CODO_HG_12x90_6" localSheetId="3">#REF!</definedName>
    <definedName name="CODO_HG_12x90_6">#REF!</definedName>
    <definedName name="CODO_HG_12x90_7" localSheetId="1">#REF!</definedName>
    <definedName name="CODO_HG_12x90_7" localSheetId="5">#REF!</definedName>
    <definedName name="CODO_HG_12x90_7" localSheetId="11">#REF!</definedName>
    <definedName name="CODO_HG_12x90_7" localSheetId="2">#REF!</definedName>
    <definedName name="CODO_HG_12x90_7" localSheetId="3">#REF!</definedName>
    <definedName name="CODO_HG_12x90_7">#REF!</definedName>
    <definedName name="CODO_HG_12x90_8" localSheetId="1">#REF!</definedName>
    <definedName name="CODO_HG_12x90_8" localSheetId="5">#REF!</definedName>
    <definedName name="CODO_HG_12x90_8" localSheetId="11">#REF!</definedName>
    <definedName name="CODO_HG_12x90_8" localSheetId="2">#REF!</definedName>
    <definedName name="CODO_HG_12x90_8" localSheetId="3">#REF!</definedName>
    <definedName name="CODO_HG_12x90_8">#REF!</definedName>
    <definedName name="CODO_HG_12x90_9" localSheetId="1">#REF!</definedName>
    <definedName name="CODO_HG_12x90_9" localSheetId="5">#REF!</definedName>
    <definedName name="CODO_HG_12x90_9" localSheetId="11">#REF!</definedName>
    <definedName name="CODO_HG_12x90_9" localSheetId="2">#REF!</definedName>
    <definedName name="CODO_HG_12x90_9" localSheetId="3">#REF!</definedName>
    <definedName name="CODO_HG_12x90_9">#REF!</definedName>
    <definedName name="CODO_HG_1x90" localSheetId="1">#REF!</definedName>
    <definedName name="CODO_HG_1x90" localSheetId="5">#REF!</definedName>
    <definedName name="CODO_HG_1x90" localSheetId="11">#REF!</definedName>
    <definedName name="CODO_HG_1x90" localSheetId="2">#REF!</definedName>
    <definedName name="CODO_HG_1x90" localSheetId="3">#REF!</definedName>
    <definedName name="CODO_HG_1x90">#REF!</definedName>
    <definedName name="CODO_HG_1x90_10" localSheetId="1">#REF!</definedName>
    <definedName name="CODO_HG_1x90_10" localSheetId="5">#REF!</definedName>
    <definedName name="CODO_HG_1x90_10" localSheetId="11">#REF!</definedName>
    <definedName name="CODO_HG_1x90_10" localSheetId="2">#REF!</definedName>
    <definedName name="CODO_HG_1x90_10" localSheetId="3">#REF!</definedName>
    <definedName name="CODO_HG_1x90_10">#REF!</definedName>
    <definedName name="CODO_HG_1x90_11" localSheetId="1">#REF!</definedName>
    <definedName name="CODO_HG_1x90_11" localSheetId="5">#REF!</definedName>
    <definedName name="CODO_HG_1x90_11" localSheetId="11">#REF!</definedName>
    <definedName name="CODO_HG_1x90_11" localSheetId="2">#REF!</definedName>
    <definedName name="CODO_HG_1x90_11" localSheetId="3">#REF!</definedName>
    <definedName name="CODO_HG_1x90_11">#REF!</definedName>
    <definedName name="CODO_HG_1x90_6" localSheetId="1">#REF!</definedName>
    <definedName name="CODO_HG_1x90_6" localSheetId="5">#REF!</definedName>
    <definedName name="CODO_HG_1x90_6" localSheetId="11">#REF!</definedName>
    <definedName name="CODO_HG_1x90_6" localSheetId="2">#REF!</definedName>
    <definedName name="CODO_HG_1x90_6" localSheetId="3">#REF!</definedName>
    <definedName name="CODO_HG_1x90_6">#REF!</definedName>
    <definedName name="CODO_HG_1x90_7" localSheetId="1">#REF!</definedName>
    <definedName name="CODO_HG_1x90_7" localSheetId="5">#REF!</definedName>
    <definedName name="CODO_HG_1x90_7" localSheetId="11">#REF!</definedName>
    <definedName name="CODO_HG_1x90_7" localSheetId="2">#REF!</definedName>
    <definedName name="CODO_HG_1x90_7" localSheetId="3">#REF!</definedName>
    <definedName name="CODO_HG_1x90_7">#REF!</definedName>
    <definedName name="CODO_HG_1x90_8" localSheetId="1">#REF!</definedName>
    <definedName name="CODO_HG_1x90_8" localSheetId="5">#REF!</definedName>
    <definedName name="CODO_HG_1x90_8" localSheetId="11">#REF!</definedName>
    <definedName name="CODO_HG_1x90_8" localSheetId="2">#REF!</definedName>
    <definedName name="CODO_HG_1x90_8" localSheetId="3">#REF!</definedName>
    <definedName name="CODO_HG_1x90_8">#REF!</definedName>
    <definedName name="CODO_HG_1x90_9" localSheetId="1">#REF!</definedName>
    <definedName name="CODO_HG_1x90_9" localSheetId="5">#REF!</definedName>
    <definedName name="CODO_HG_1x90_9" localSheetId="11">#REF!</definedName>
    <definedName name="CODO_HG_1x90_9" localSheetId="2">#REF!</definedName>
    <definedName name="CODO_HG_1x90_9" localSheetId="3">#REF!</definedName>
    <definedName name="CODO_HG_1x90_9">#REF!</definedName>
    <definedName name="CODO_HG_1y12x90" localSheetId="1">#REF!</definedName>
    <definedName name="CODO_HG_1y12x90" localSheetId="5">#REF!</definedName>
    <definedName name="CODO_HG_1y12x90" localSheetId="11">#REF!</definedName>
    <definedName name="CODO_HG_1y12x90" localSheetId="2">#REF!</definedName>
    <definedName name="CODO_HG_1y12x90" localSheetId="3">#REF!</definedName>
    <definedName name="CODO_HG_1y12x90">#REF!</definedName>
    <definedName name="CODO_HG_1y12x90_10" localSheetId="1">#REF!</definedName>
    <definedName name="CODO_HG_1y12x90_10" localSheetId="5">#REF!</definedName>
    <definedName name="CODO_HG_1y12x90_10" localSheetId="11">#REF!</definedName>
    <definedName name="CODO_HG_1y12x90_10" localSheetId="2">#REF!</definedName>
    <definedName name="CODO_HG_1y12x90_10" localSheetId="3">#REF!</definedName>
    <definedName name="CODO_HG_1y12x90_10">#REF!</definedName>
    <definedName name="CODO_HG_1y12x90_11" localSheetId="1">#REF!</definedName>
    <definedName name="CODO_HG_1y12x90_11" localSheetId="5">#REF!</definedName>
    <definedName name="CODO_HG_1y12x90_11" localSheetId="11">#REF!</definedName>
    <definedName name="CODO_HG_1y12x90_11" localSheetId="2">#REF!</definedName>
    <definedName name="CODO_HG_1y12x90_11" localSheetId="3">#REF!</definedName>
    <definedName name="CODO_HG_1y12x90_11">#REF!</definedName>
    <definedName name="CODO_HG_1y12x90_6" localSheetId="1">#REF!</definedName>
    <definedName name="CODO_HG_1y12x90_6" localSheetId="5">#REF!</definedName>
    <definedName name="CODO_HG_1y12x90_6" localSheetId="11">#REF!</definedName>
    <definedName name="CODO_HG_1y12x90_6" localSheetId="2">#REF!</definedName>
    <definedName name="CODO_HG_1y12x90_6" localSheetId="3">#REF!</definedName>
    <definedName name="CODO_HG_1y12x90_6">#REF!</definedName>
    <definedName name="CODO_HG_1y12x90_7" localSheetId="1">#REF!</definedName>
    <definedName name="CODO_HG_1y12x90_7" localSheetId="5">#REF!</definedName>
    <definedName name="CODO_HG_1y12x90_7" localSheetId="11">#REF!</definedName>
    <definedName name="CODO_HG_1y12x90_7" localSheetId="2">#REF!</definedName>
    <definedName name="CODO_HG_1y12x90_7" localSheetId="3">#REF!</definedName>
    <definedName name="CODO_HG_1y12x90_7">#REF!</definedName>
    <definedName name="CODO_HG_1y12x90_8" localSheetId="1">#REF!</definedName>
    <definedName name="CODO_HG_1y12x90_8" localSheetId="5">#REF!</definedName>
    <definedName name="CODO_HG_1y12x90_8" localSheetId="11">#REF!</definedName>
    <definedName name="CODO_HG_1y12x90_8" localSheetId="2">#REF!</definedName>
    <definedName name="CODO_HG_1y12x90_8" localSheetId="3">#REF!</definedName>
    <definedName name="CODO_HG_1y12x90_8">#REF!</definedName>
    <definedName name="CODO_HG_1y12x90_9" localSheetId="1">#REF!</definedName>
    <definedName name="CODO_HG_1y12x90_9" localSheetId="5">#REF!</definedName>
    <definedName name="CODO_HG_1y12x90_9" localSheetId="11">#REF!</definedName>
    <definedName name="CODO_HG_1y12x90_9" localSheetId="2">#REF!</definedName>
    <definedName name="CODO_HG_1y12x90_9" localSheetId="3">#REF!</definedName>
    <definedName name="CODO_HG_1y12x90_9">#REF!</definedName>
    <definedName name="CODO_HG_2x90" localSheetId="1">#REF!</definedName>
    <definedName name="CODO_HG_2x90" localSheetId="5">#REF!</definedName>
    <definedName name="CODO_HG_2x90" localSheetId="11">#REF!</definedName>
    <definedName name="CODO_HG_2x90" localSheetId="2">#REF!</definedName>
    <definedName name="CODO_HG_2x90" localSheetId="3">#REF!</definedName>
    <definedName name="CODO_HG_2x90">#REF!</definedName>
    <definedName name="CODO_HG_2x90_10" localSheetId="1">#REF!</definedName>
    <definedName name="CODO_HG_2x90_10" localSheetId="5">#REF!</definedName>
    <definedName name="CODO_HG_2x90_10" localSheetId="11">#REF!</definedName>
    <definedName name="CODO_HG_2x90_10" localSheetId="2">#REF!</definedName>
    <definedName name="CODO_HG_2x90_10" localSheetId="3">#REF!</definedName>
    <definedName name="CODO_HG_2x90_10">#REF!</definedName>
    <definedName name="CODO_HG_2x90_11" localSheetId="1">#REF!</definedName>
    <definedName name="CODO_HG_2x90_11" localSheetId="5">#REF!</definedName>
    <definedName name="CODO_HG_2x90_11" localSheetId="11">#REF!</definedName>
    <definedName name="CODO_HG_2x90_11" localSheetId="2">#REF!</definedName>
    <definedName name="CODO_HG_2x90_11" localSheetId="3">#REF!</definedName>
    <definedName name="CODO_HG_2x90_11">#REF!</definedName>
    <definedName name="CODO_HG_2x90_6" localSheetId="1">#REF!</definedName>
    <definedName name="CODO_HG_2x90_6" localSheetId="5">#REF!</definedName>
    <definedName name="CODO_HG_2x90_6" localSheetId="11">#REF!</definedName>
    <definedName name="CODO_HG_2x90_6" localSheetId="2">#REF!</definedName>
    <definedName name="CODO_HG_2x90_6" localSheetId="3">#REF!</definedName>
    <definedName name="CODO_HG_2x90_6">#REF!</definedName>
    <definedName name="CODO_HG_2x90_7" localSheetId="1">#REF!</definedName>
    <definedName name="CODO_HG_2x90_7" localSheetId="5">#REF!</definedName>
    <definedName name="CODO_HG_2x90_7" localSheetId="11">#REF!</definedName>
    <definedName name="CODO_HG_2x90_7" localSheetId="2">#REF!</definedName>
    <definedName name="CODO_HG_2x90_7" localSheetId="3">#REF!</definedName>
    <definedName name="CODO_HG_2x90_7">#REF!</definedName>
    <definedName name="CODO_HG_2x90_8" localSheetId="1">#REF!</definedName>
    <definedName name="CODO_HG_2x90_8" localSheetId="5">#REF!</definedName>
    <definedName name="CODO_HG_2x90_8" localSheetId="11">#REF!</definedName>
    <definedName name="CODO_HG_2x90_8" localSheetId="2">#REF!</definedName>
    <definedName name="CODO_HG_2x90_8" localSheetId="3">#REF!</definedName>
    <definedName name="CODO_HG_2x90_8">#REF!</definedName>
    <definedName name="CODO_HG_2x90_9" localSheetId="1">#REF!</definedName>
    <definedName name="CODO_HG_2x90_9" localSheetId="5">#REF!</definedName>
    <definedName name="CODO_HG_2x90_9" localSheetId="11">#REF!</definedName>
    <definedName name="CODO_HG_2x90_9" localSheetId="2">#REF!</definedName>
    <definedName name="CODO_HG_2x90_9" localSheetId="3">#REF!</definedName>
    <definedName name="CODO_HG_2x90_9">#REF!</definedName>
    <definedName name="CODO_HG_34x90" localSheetId="1">#REF!</definedName>
    <definedName name="CODO_HG_34x90" localSheetId="5">#REF!</definedName>
    <definedName name="CODO_HG_34x90" localSheetId="11">#REF!</definedName>
    <definedName name="CODO_HG_34x90" localSheetId="2">#REF!</definedName>
    <definedName name="CODO_HG_34x90" localSheetId="3">#REF!</definedName>
    <definedName name="CODO_HG_34x90">#REF!</definedName>
    <definedName name="CODO_HG_34x90_10" localSheetId="1">#REF!</definedName>
    <definedName name="CODO_HG_34x90_10" localSheetId="5">#REF!</definedName>
    <definedName name="CODO_HG_34x90_10" localSheetId="11">#REF!</definedName>
    <definedName name="CODO_HG_34x90_10" localSheetId="2">#REF!</definedName>
    <definedName name="CODO_HG_34x90_10" localSheetId="3">#REF!</definedName>
    <definedName name="CODO_HG_34x90_10">#REF!</definedName>
    <definedName name="CODO_HG_34x90_11" localSheetId="1">#REF!</definedName>
    <definedName name="CODO_HG_34x90_11" localSheetId="5">#REF!</definedName>
    <definedName name="CODO_HG_34x90_11" localSheetId="11">#REF!</definedName>
    <definedName name="CODO_HG_34x90_11" localSheetId="2">#REF!</definedName>
    <definedName name="CODO_HG_34x90_11" localSheetId="3">#REF!</definedName>
    <definedName name="CODO_HG_34x90_11">#REF!</definedName>
    <definedName name="CODO_HG_34x90_6" localSheetId="1">#REF!</definedName>
    <definedName name="CODO_HG_34x90_6" localSheetId="5">#REF!</definedName>
    <definedName name="CODO_HG_34x90_6" localSheetId="11">#REF!</definedName>
    <definedName name="CODO_HG_34x90_6" localSheetId="2">#REF!</definedName>
    <definedName name="CODO_HG_34x90_6" localSheetId="3">#REF!</definedName>
    <definedName name="CODO_HG_34x90_6">#REF!</definedName>
    <definedName name="CODO_HG_34x90_7" localSheetId="1">#REF!</definedName>
    <definedName name="CODO_HG_34x90_7" localSheetId="5">#REF!</definedName>
    <definedName name="CODO_HG_34x90_7" localSheetId="11">#REF!</definedName>
    <definedName name="CODO_HG_34x90_7" localSheetId="2">#REF!</definedName>
    <definedName name="CODO_HG_34x90_7" localSheetId="3">#REF!</definedName>
    <definedName name="CODO_HG_34x90_7">#REF!</definedName>
    <definedName name="CODO_HG_34x90_8" localSheetId="1">#REF!</definedName>
    <definedName name="CODO_HG_34x90_8" localSheetId="5">#REF!</definedName>
    <definedName name="CODO_HG_34x90_8" localSheetId="11">#REF!</definedName>
    <definedName name="CODO_HG_34x90_8" localSheetId="2">#REF!</definedName>
    <definedName name="CODO_HG_34x90_8" localSheetId="3">#REF!</definedName>
    <definedName name="CODO_HG_34x90_8">#REF!</definedName>
    <definedName name="CODO_HG_34x90_9" localSheetId="1">#REF!</definedName>
    <definedName name="CODO_HG_34x90_9" localSheetId="5">#REF!</definedName>
    <definedName name="CODO_HG_34x90_9" localSheetId="11">#REF!</definedName>
    <definedName name="CODO_HG_34x90_9" localSheetId="2">#REF!</definedName>
    <definedName name="CODO_HG_34x90_9" localSheetId="3">#REF!</definedName>
    <definedName name="CODO_HG_34x90_9">#REF!</definedName>
    <definedName name="CODO_PVC_DRE_2x45" localSheetId="1">#REF!</definedName>
    <definedName name="CODO_PVC_DRE_2x45" localSheetId="5">#REF!</definedName>
    <definedName name="CODO_PVC_DRE_2x45" localSheetId="11">#REF!</definedName>
    <definedName name="CODO_PVC_DRE_2x45" localSheetId="2">#REF!</definedName>
    <definedName name="CODO_PVC_DRE_2x45" localSheetId="3">#REF!</definedName>
    <definedName name="CODO_PVC_DRE_2x45">#REF!</definedName>
    <definedName name="CODO_PVC_DRE_2x45_10" localSheetId="1">#REF!</definedName>
    <definedName name="CODO_PVC_DRE_2x45_10" localSheetId="5">#REF!</definedName>
    <definedName name="CODO_PVC_DRE_2x45_10" localSheetId="11">#REF!</definedName>
    <definedName name="CODO_PVC_DRE_2x45_10" localSheetId="2">#REF!</definedName>
    <definedName name="CODO_PVC_DRE_2x45_10" localSheetId="3">#REF!</definedName>
    <definedName name="CODO_PVC_DRE_2x45_10">#REF!</definedName>
    <definedName name="CODO_PVC_DRE_2x45_11" localSheetId="1">#REF!</definedName>
    <definedName name="CODO_PVC_DRE_2x45_11" localSheetId="5">#REF!</definedName>
    <definedName name="CODO_PVC_DRE_2x45_11" localSheetId="11">#REF!</definedName>
    <definedName name="CODO_PVC_DRE_2x45_11" localSheetId="2">#REF!</definedName>
    <definedName name="CODO_PVC_DRE_2x45_11" localSheetId="3">#REF!</definedName>
    <definedName name="CODO_PVC_DRE_2x45_11">#REF!</definedName>
    <definedName name="CODO_PVC_DRE_2x45_6" localSheetId="1">#REF!</definedName>
    <definedName name="CODO_PVC_DRE_2x45_6" localSheetId="5">#REF!</definedName>
    <definedName name="CODO_PVC_DRE_2x45_6" localSheetId="11">#REF!</definedName>
    <definedName name="CODO_PVC_DRE_2x45_6" localSheetId="2">#REF!</definedName>
    <definedName name="CODO_PVC_DRE_2x45_6" localSheetId="3">#REF!</definedName>
    <definedName name="CODO_PVC_DRE_2x45_6">#REF!</definedName>
    <definedName name="CODO_PVC_DRE_2x45_7" localSheetId="1">#REF!</definedName>
    <definedName name="CODO_PVC_DRE_2x45_7" localSheetId="5">#REF!</definedName>
    <definedName name="CODO_PVC_DRE_2x45_7" localSheetId="11">#REF!</definedName>
    <definedName name="CODO_PVC_DRE_2x45_7" localSheetId="2">#REF!</definedName>
    <definedName name="CODO_PVC_DRE_2x45_7" localSheetId="3">#REF!</definedName>
    <definedName name="CODO_PVC_DRE_2x45_7">#REF!</definedName>
    <definedName name="CODO_PVC_DRE_2x45_8" localSheetId="1">#REF!</definedName>
    <definedName name="CODO_PVC_DRE_2x45_8" localSheetId="5">#REF!</definedName>
    <definedName name="CODO_PVC_DRE_2x45_8" localSheetId="11">#REF!</definedName>
    <definedName name="CODO_PVC_DRE_2x45_8" localSheetId="2">#REF!</definedName>
    <definedName name="CODO_PVC_DRE_2x45_8" localSheetId="3">#REF!</definedName>
    <definedName name="CODO_PVC_DRE_2x45_8">#REF!</definedName>
    <definedName name="CODO_PVC_DRE_2x45_9" localSheetId="1">#REF!</definedName>
    <definedName name="CODO_PVC_DRE_2x45_9" localSheetId="5">#REF!</definedName>
    <definedName name="CODO_PVC_DRE_2x45_9" localSheetId="11">#REF!</definedName>
    <definedName name="CODO_PVC_DRE_2x45_9" localSheetId="2">#REF!</definedName>
    <definedName name="CODO_PVC_DRE_2x45_9" localSheetId="3">#REF!</definedName>
    <definedName name="CODO_PVC_DRE_2x45_9">#REF!</definedName>
    <definedName name="CODO_PVC_DRE_2x90" localSheetId="1">#REF!</definedName>
    <definedName name="CODO_PVC_DRE_2x90" localSheetId="5">#REF!</definedName>
    <definedName name="CODO_PVC_DRE_2x90" localSheetId="11">#REF!</definedName>
    <definedName name="CODO_PVC_DRE_2x90" localSheetId="2">#REF!</definedName>
    <definedName name="CODO_PVC_DRE_2x90" localSheetId="3">#REF!</definedName>
    <definedName name="CODO_PVC_DRE_2x90">#REF!</definedName>
    <definedName name="CODO_PVC_DRE_2x90_10" localSheetId="1">#REF!</definedName>
    <definedName name="CODO_PVC_DRE_2x90_10" localSheetId="5">#REF!</definedName>
    <definedName name="CODO_PVC_DRE_2x90_10" localSheetId="11">#REF!</definedName>
    <definedName name="CODO_PVC_DRE_2x90_10" localSheetId="2">#REF!</definedName>
    <definedName name="CODO_PVC_DRE_2x90_10" localSheetId="3">#REF!</definedName>
    <definedName name="CODO_PVC_DRE_2x90_10">#REF!</definedName>
    <definedName name="CODO_PVC_DRE_2x90_11" localSheetId="1">#REF!</definedName>
    <definedName name="CODO_PVC_DRE_2x90_11" localSheetId="5">#REF!</definedName>
    <definedName name="CODO_PVC_DRE_2x90_11" localSheetId="11">#REF!</definedName>
    <definedName name="CODO_PVC_DRE_2x90_11" localSheetId="2">#REF!</definedName>
    <definedName name="CODO_PVC_DRE_2x90_11" localSheetId="3">#REF!</definedName>
    <definedName name="CODO_PVC_DRE_2x90_11">#REF!</definedName>
    <definedName name="CODO_PVC_DRE_2x90_6" localSheetId="1">#REF!</definedName>
    <definedName name="CODO_PVC_DRE_2x90_6" localSheetId="5">#REF!</definedName>
    <definedName name="CODO_PVC_DRE_2x90_6" localSheetId="11">#REF!</definedName>
    <definedName name="CODO_PVC_DRE_2x90_6" localSheetId="2">#REF!</definedName>
    <definedName name="CODO_PVC_DRE_2x90_6" localSheetId="3">#REF!</definedName>
    <definedName name="CODO_PVC_DRE_2x90_6">#REF!</definedName>
    <definedName name="CODO_PVC_DRE_2x90_7" localSheetId="1">#REF!</definedName>
    <definedName name="CODO_PVC_DRE_2x90_7" localSheetId="5">#REF!</definedName>
    <definedName name="CODO_PVC_DRE_2x90_7" localSheetId="11">#REF!</definedName>
    <definedName name="CODO_PVC_DRE_2x90_7" localSheetId="2">#REF!</definedName>
    <definedName name="CODO_PVC_DRE_2x90_7" localSheetId="3">#REF!</definedName>
    <definedName name="CODO_PVC_DRE_2x90_7">#REF!</definedName>
    <definedName name="CODO_PVC_DRE_2x90_8" localSheetId="1">#REF!</definedName>
    <definedName name="CODO_PVC_DRE_2x90_8" localSheetId="5">#REF!</definedName>
    <definedName name="CODO_PVC_DRE_2x90_8" localSheetId="11">#REF!</definedName>
    <definedName name="CODO_PVC_DRE_2x90_8" localSheetId="2">#REF!</definedName>
    <definedName name="CODO_PVC_DRE_2x90_8" localSheetId="3">#REF!</definedName>
    <definedName name="CODO_PVC_DRE_2x90_8">#REF!</definedName>
    <definedName name="CODO_PVC_DRE_2x90_9" localSheetId="1">#REF!</definedName>
    <definedName name="CODO_PVC_DRE_2x90_9" localSheetId="5">#REF!</definedName>
    <definedName name="CODO_PVC_DRE_2x90_9" localSheetId="11">#REF!</definedName>
    <definedName name="CODO_PVC_DRE_2x90_9" localSheetId="2">#REF!</definedName>
    <definedName name="CODO_PVC_DRE_2x90_9" localSheetId="3">#REF!</definedName>
    <definedName name="CODO_PVC_DRE_2x90_9">#REF!</definedName>
    <definedName name="CODO_PVC_DRE_3x45" localSheetId="1">#REF!</definedName>
    <definedName name="CODO_PVC_DRE_3x45" localSheetId="5">#REF!</definedName>
    <definedName name="CODO_PVC_DRE_3x45" localSheetId="11">#REF!</definedName>
    <definedName name="CODO_PVC_DRE_3x45" localSheetId="2">#REF!</definedName>
    <definedName name="CODO_PVC_DRE_3x45" localSheetId="3">#REF!</definedName>
    <definedName name="CODO_PVC_DRE_3x45">#REF!</definedName>
    <definedName name="CODO_PVC_DRE_3x45_10" localSheetId="1">#REF!</definedName>
    <definedName name="CODO_PVC_DRE_3x45_10" localSheetId="5">#REF!</definedName>
    <definedName name="CODO_PVC_DRE_3x45_10" localSheetId="11">#REF!</definedName>
    <definedName name="CODO_PVC_DRE_3x45_10" localSheetId="2">#REF!</definedName>
    <definedName name="CODO_PVC_DRE_3x45_10" localSheetId="3">#REF!</definedName>
    <definedName name="CODO_PVC_DRE_3x45_10">#REF!</definedName>
    <definedName name="CODO_PVC_DRE_3x45_11" localSheetId="1">#REF!</definedName>
    <definedName name="CODO_PVC_DRE_3x45_11" localSheetId="5">#REF!</definedName>
    <definedName name="CODO_PVC_DRE_3x45_11" localSheetId="11">#REF!</definedName>
    <definedName name="CODO_PVC_DRE_3x45_11" localSheetId="2">#REF!</definedName>
    <definedName name="CODO_PVC_DRE_3x45_11" localSheetId="3">#REF!</definedName>
    <definedName name="CODO_PVC_DRE_3x45_11">#REF!</definedName>
    <definedName name="CODO_PVC_DRE_3x45_6" localSheetId="1">#REF!</definedName>
    <definedName name="CODO_PVC_DRE_3x45_6" localSheetId="5">#REF!</definedName>
    <definedName name="CODO_PVC_DRE_3x45_6" localSheetId="11">#REF!</definedName>
    <definedName name="CODO_PVC_DRE_3x45_6" localSheetId="2">#REF!</definedName>
    <definedName name="CODO_PVC_DRE_3x45_6" localSheetId="3">#REF!</definedName>
    <definedName name="CODO_PVC_DRE_3x45_6">#REF!</definedName>
    <definedName name="CODO_PVC_DRE_3x45_7" localSheetId="1">#REF!</definedName>
    <definedName name="CODO_PVC_DRE_3x45_7" localSheetId="5">#REF!</definedName>
    <definedName name="CODO_PVC_DRE_3x45_7" localSheetId="11">#REF!</definedName>
    <definedName name="CODO_PVC_DRE_3x45_7" localSheetId="2">#REF!</definedName>
    <definedName name="CODO_PVC_DRE_3x45_7" localSheetId="3">#REF!</definedName>
    <definedName name="CODO_PVC_DRE_3x45_7">#REF!</definedName>
    <definedName name="CODO_PVC_DRE_3x45_8" localSheetId="1">#REF!</definedName>
    <definedName name="CODO_PVC_DRE_3x45_8" localSheetId="5">#REF!</definedName>
    <definedName name="CODO_PVC_DRE_3x45_8" localSheetId="11">#REF!</definedName>
    <definedName name="CODO_PVC_DRE_3x45_8" localSheetId="2">#REF!</definedName>
    <definedName name="CODO_PVC_DRE_3x45_8" localSheetId="3">#REF!</definedName>
    <definedName name="CODO_PVC_DRE_3x45_8">#REF!</definedName>
    <definedName name="CODO_PVC_DRE_3x45_9" localSheetId="1">#REF!</definedName>
    <definedName name="CODO_PVC_DRE_3x45_9" localSheetId="5">#REF!</definedName>
    <definedName name="CODO_PVC_DRE_3x45_9" localSheetId="11">#REF!</definedName>
    <definedName name="CODO_PVC_DRE_3x45_9" localSheetId="2">#REF!</definedName>
    <definedName name="CODO_PVC_DRE_3x45_9" localSheetId="3">#REF!</definedName>
    <definedName name="CODO_PVC_DRE_3x45_9">#REF!</definedName>
    <definedName name="CODO_PVC_DRE_3x90" localSheetId="1">#REF!</definedName>
    <definedName name="CODO_PVC_DRE_3x90" localSheetId="5">#REF!</definedName>
    <definedName name="CODO_PVC_DRE_3x90" localSheetId="11">#REF!</definedName>
    <definedName name="CODO_PVC_DRE_3x90" localSheetId="2">#REF!</definedName>
    <definedName name="CODO_PVC_DRE_3x90" localSheetId="3">#REF!</definedName>
    <definedName name="CODO_PVC_DRE_3x90">#REF!</definedName>
    <definedName name="CODO_PVC_DRE_3x90_10" localSheetId="1">#REF!</definedName>
    <definedName name="CODO_PVC_DRE_3x90_10" localSheetId="5">#REF!</definedName>
    <definedName name="CODO_PVC_DRE_3x90_10" localSheetId="11">#REF!</definedName>
    <definedName name="CODO_PVC_DRE_3x90_10" localSheetId="2">#REF!</definedName>
    <definedName name="CODO_PVC_DRE_3x90_10" localSheetId="3">#REF!</definedName>
    <definedName name="CODO_PVC_DRE_3x90_10">#REF!</definedName>
    <definedName name="CODO_PVC_DRE_3x90_11" localSheetId="1">#REF!</definedName>
    <definedName name="CODO_PVC_DRE_3x90_11" localSheetId="5">#REF!</definedName>
    <definedName name="CODO_PVC_DRE_3x90_11" localSheetId="11">#REF!</definedName>
    <definedName name="CODO_PVC_DRE_3x90_11" localSheetId="2">#REF!</definedName>
    <definedName name="CODO_PVC_DRE_3x90_11" localSheetId="3">#REF!</definedName>
    <definedName name="CODO_PVC_DRE_3x90_11">#REF!</definedName>
    <definedName name="CODO_PVC_DRE_3x90_6" localSheetId="1">#REF!</definedName>
    <definedName name="CODO_PVC_DRE_3x90_6" localSheetId="5">#REF!</definedName>
    <definedName name="CODO_PVC_DRE_3x90_6" localSheetId="11">#REF!</definedName>
    <definedName name="CODO_PVC_DRE_3x90_6" localSheetId="2">#REF!</definedName>
    <definedName name="CODO_PVC_DRE_3x90_6" localSheetId="3">#REF!</definedName>
    <definedName name="CODO_PVC_DRE_3x90_6">#REF!</definedName>
    <definedName name="CODO_PVC_DRE_3x90_7" localSheetId="1">#REF!</definedName>
    <definedName name="CODO_PVC_DRE_3x90_7" localSheetId="5">#REF!</definedName>
    <definedName name="CODO_PVC_DRE_3x90_7" localSheetId="11">#REF!</definedName>
    <definedName name="CODO_PVC_DRE_3x90_7" localSheetId="2">#REF!</definedName>
    <definedName name="CODO_PVC_DRE_3x90_7" localSheetId="3">#REF!</definedName>
    <definedName name="CODO_PVC_DRE_3x90_7">#REF!</definedName>
    <definedName name="CODO_PVC_DRE_3x90_8" localSheetId="1">#REF!</definedName>
    <definedName name="CODO_PVC_DRE_3x90_8" localSheetId="5">#REF!</definedName>
    <definedName name="CODO_PVC_DRE_3x90_8" localSheetId="11">#REF!</definedName>
    <definedName name="CODO_PVC_DRE_3x90_8" localSheetId="2">#REF!</definedName>
    <definedName name="CODO_PVC_DRE_3x90_8" localSheetId="3">#REF!</definedName>
    <definedName name="CODO_PVC_DRE_3x90_8">#REF!</definedName>
    <definedName name="CODO_PVC_DRE_3x90_9" localSheetId="1">#REF!</definedName>
    <definedName name="CODO_PVC_DRE_3x90_9" localSheetId="5">#REF!</definedName>
    <definedName name="CODO_PVC_DRE_3x90_9" localSheetId="11">#REF!</definedName>
    <definedName name="CODO_PVC_DRE_3x90_9" localSheetId="2">#REF!</definedName>
    <definedName name="CODO_PVC_DRE_3x90_9" localSheetId="3">#REF!</definedName>
    <definedName name="CODO_PVC_DRE_3x90_9">#REF!</definedName>
    <definedName name="CODO_PVC_DRE_4x45" localSheetId="1">#REF!</definedName>
    <definedName name="CODO_PVC_DRE_4x45" localSheetId="5">#REF!</definedName>
    <definedName name="CODO_PVC_DRE_4x45" localSheetId="11">#REF!</definedName>
    <definedName name="CODO_PVC_DRE_4x45" localSheetId="2">#REF!</definedName>
    <definedName name="CODO_PVC_DRE_4x45" localSheetId="3">#REF!</definedName>
    <definedName name="CODO_PVC_DRE_4x45">#REF!</definedName>
    <definedName name="CODO_PVC_DRE_4x45_10" localSheetId="1">#REF!</definedName>
    <definedName name="CODO_PVC_DRE_4x45_10" localSheetId="5">#REF!</definedName>
    <definedName name="CODO_PVC_DRE_4x45_10" localSheetId="11">#REF!</definedName>
    <definedName name="CODO_PVC_DRE_4x45_10" localSheetId="2">#REF!</definedName>
    <definedName name="CODO_PVC_DRE_4x45_10" localSheetId="3">#REF!</definedName>
    <definedName name="CODO_PVC_DRE_4x45_10">#REF!</definedName>
    <definedName name="CODO_PVC_DRE_4x45_11" localSheetId="1">#REF!</definedName>
    <definedName name="CODO_PVC_DRE_4x45_11" localSheetId="5">#REF!</definedName>
    <definedName name="CODO_PVC_DRE_4x45_11" localSheetId="11">#REF!</definedName>
    <definedName name="CODO_PVC_DRE_4x45_11" localSheetId="2">#REF!</definedName>
    <definedName name="CODO_PVC_DRE_4x45_11" localSheetId="3">#REF!</definedName>
    <definedName name="CODO_PVC_DRE_4x45_11">#REF!</definedName>
    <definedName name="CODO_PVC_DRE_4x45_6" localSheetId="1">#REF!</definedName>
    <definedName name="CODO_PVC_DRE_4x45_6" localSheetId="5">#REF!</definedName>
    <definedName name="CODO_PVC_DRE_4x45_6" localSheetId="11">#REF!</definedName>
    <definedName name="CODO_PVC_DRE_4x45_6" localSheetId="2">#REF!</definedName>
    <definedName name="CODO_PVC_DRE_4x45_6" localSheetId="3">#REF!</definedName>
    <definedName name="CODO_PVC_DRE_4x45_6">#REF!</definedName>
    <definedName name="CODO_PVC_DRE_4x45_7" localSheetId="1">#REF!</definedName>
    <definedName name="CODO_PVC_DRE_4x45_7" localSheetId="5">#REF!</definedName>
    <definedName name="CODO_PVC_DRE_4x45_7" localSheetId="11">#REF!</definedName>
    <definedName name="CODO_PVC_DRE_4x45_7" localSheetId="2">#REF!</definedName>
    <definedName name="CODO_PVC_DRE_4x45_7" localSheetId="3">#REF!</definedName>
    <definedName name="CODO_PVC_DRE_4x45_7">#REF!</definedName>
    <definedName name="CODO_PVC_DRE_4x45_8" localSheetId="1">#REF!</definedName>
    <definedName name="CODO_PVC_DRE_4x45_8" localSheetId="5">#REF!</definedName>
    <definedName name="CODO_PVC_DRE_4x45_8" localSheetId="11">#REF!</definedName>
    <definedName name="CODO_PVC_DRE_4x45_8" localSheetId="2">#REF!</definedName>
    <definedName name="CODO_PVC_DRE_4x45_8" localSheetId="3">#REF!</definedName>
    <definedName name="CODO_PVC_DRE_4x45_8">#REF!</definedName>
    <definedName name="CODO_PVC_DRE_4x45_9" localSheetId="1">#REF!</definedName>
    <definedName name="CODO_PVC_DRE_4x45_9" localSheetId="5">#REF!</definedName>
    <definedName name="CODO_PVC_DRE_4x45_9" localSheetId="11">#REF!</definedName>
    <definedName name="CODO_PVC_DRE_4x45_9" localSheetId="2">#REF!</definedName>
    <definedName name="CODO_PVC_DRE_4x45_9" localSheetId="3">#REF!</definedName>
    <definedName name="CODO_PVC_DRE_4x45_9">#REF!</definedName>
    <definedName name="CODO_PVC_DRE_4x90" localSheetId="1">#REF!</definedName>
    <definedName name="CODO_PVC_DRE_4x90" localSheetId="5">#REF!</definedName>
    <definedName name="CODO_PVC_DRE_4x90" localSheetId="11">#REF!</definedName>
    <definedName name="CODO_PVC_DRE_4x90" localSheetId="2">#REF!</definedName>
    <definedName name="CODO_PVC_DRE_4x90" localSheetId="3">#REF!</definedName>
    <definedName name="CODO_PVC_DRE_4x90">#REF!</definedName>
    <definedName name="CODO_PVC_DRE_4x90_10" localSheetId="1">#REF!</definedName>
    <definedName name="CODO_PVC_DRE_4x90_10" localSheetId="5">#REF!</definedName>
    <definedName name="CODO_PVC_DRE_4x90_10" localSheetId="11">#REF!</definedName>
    <definedName name="CODO_PVC_DRE_4x90_10" localSheetId="2">#REF!</definedName>
    <definedName name="CODO_PVC_DRE_4x90_10" localSheetId="3">#REF!</definedName>
    <definedName name="CODO_PVC_DRE_4x90_10">#REF!</definedName>
    <definedName name="CODO_PVC_DRE_4x90_11" localSheetId="1">#REF!</definedName>
    <definedName name="CODO_PVC_DRE_4x90_11" localSheetId="5">#REF!</definedName>
    <definedName name="CODO_PVC_DRE_4x90_11" localSheetId="11">#REF!</definedName>
    <definedName name="CODO_PVC_DRE_4x90_11" localSheetId="2">#REF!</definedName>
    <definedName name="CODO_PVC_DRE_4x90_11" localSheetId="3">#REF!</definedName>
    <definedName name="CODO_PVC_DRE_4x90_11">#REF!</definedName>
    <definedName name="CODO_PVC_DRE_4x90_6" localSheetId="1">#REF!</definedName>
    <definedName name="CODO_PVC_DRE_4x90_6" localSheetId="5">#REF!</definedName>
    <definedName name="CODO_PVC_DRE_4x90_6" localSheetId="11">#REF!</definedName>
    <definedName name="CODO_PVC_DRE_4x90_6" localSheetId="2">#REF!</definedName>
    <definedName name="CODO_PVC_DRE_4x90_6" localSheetId="3">#REF!</definedName>
    <definedName name="CODO_PVC_DRE_4x90_6">#REF!</definedName>
    <definedName name="CODO_PVC_DRE_4x90_7" localSheetId="1">#REF!</definedName>
    <definedName name="CODO_PVC_DRE_4x90_7" localSheetId="5">#REF!</definedName>
    <definedName name="CODO_PVC_DRE_4x90_7" localSheetId="11">#REF!</definedName>
    <definedName name="CODO_PVC_DRE_4x90_7" localSheetId="2">#REF!</definedName>
    <definedName name="CODO_PVC_DRE_4x90_7" localSheetId="3">#REF!</definedName>
    <definedName name="CODO_PVC_DRE_4x90_7">#REF!</definedName>
    <definedName name="CODO_PVC_DRE_4x90_8" localSheetId="1">#REF!</definedName>
    <definedName name="CODO_PVC_DRE_4x90_8" localSheetId="5">#REF!</definedName>
    <definedName name="CODO_PVC_DRE_4x90_8" localSheetId="11">#REF!</definedName>
    <definedName name="CODO_PVC_DRE_4x90_8" localSheetId="2">#REF!</definedName>
    <definedName name="CODO_PVC_DRE_4x90_8" localSheetId="3">#REF!</definedName>
    <definedName name="CODO_PVC_DRE_4x90_8">#REF!</definedName>
    <definedName name="CODO_PVC_DRE_4x90_9" localSheetId="1">#REF!</definedName>
    <definedName name="CODO_PVC_DRE_4x90_9" localSheetId="5">#REF!</definedName>
    <definedName name="CODO_PVC_DRE_4x90_9" localSheetId="11">#REF!</definedName>
    <definedName name="CODO_PVC_DRE_4x90_9" localSheetId="2">#REF!</definedName>
    <definedName name="CODO_PVC_DRE_4x90_9" localSheetId="3">#REF!</definedName>
    <definedName name="CODO_PVC_DRE_4x90_9">#REF!</definedName>
    <definedName name="CODO_PVC_PRES_12x90" localSheetId="1">#REF!</definedName>
    <definedName name="CODO_PVC_PRES_12x90" localSheetId="5">#REF!</definedName>
    <definedName name="CODO_PVC_PRES_12x90" localSheetId="11">#REF!</definedName>
    <definedName name="CODO_PVC_PRES_12x90" localSheetId="2">#REF!</definedName>
    <definedName name="CODO_PVC_PRES_12x90" localSheetId="3">#REF!</definedName>
    <definedName name="CODO_PVC_PRES_12x90">#REF!</definedName>
    <definedName name="CODO_PVC_PRES_12x90_10" localSheetId="1">#REF!</definedName>
    <definedName name="CODO_PVC_PRES_12x90_10" localSheetId="5">#REF!</definedName>
    <definedName name="CODO_PVC_PRES_12x90_10" localSheetId="11">#REF!</definedName>
    <definedName name="CODO_PVC_PRES_12x90_10" localSheetId="2">#REF!</definedName>
    <definedName name="CODO_PVC_PRES_12x90_10" localSheetId="3">#REF!</definedName>
    <definedName name="CODO_PVC_PRES_12x90_10">#REF!</definedName>
    <definedName name="CODO_PVC_PRES_12x90_11" localSheetId="1">#REF!</definedName>
    <definedName name="CODO_PVC_PRES_12x90_11" localSheetId="5">#REF!</definedName>
    <definedName name="CODO_PVC_PRES_12x90_11" localSheetId="11">#REF!</definedName>
    <definedName name="CODO_PVC_PRES_12x90_11" localSheetId="2">#REF!</definedName>
    <definedName name="CODO_PVC_PRES_12x90_11" localSheetId="3">#REF!</definedName>
    <definedName name="CODO_PVC_PRES_12x90_11">#REF!</definedName>
    <definedName name="CODO_PVC_PRES_12x90_6" localSheetId="1">#REF!</definedName>
    <definedName name="CODO_PVC_PRES_12x90_6" localSheetId="5">#REF!</definedName>
    <definedName name="CODO_PVC_PRES_12x90_6" localSheetId="11">#REF!</definedName>
    <definedName name="CODO_PVC_PRES_12x90_6" localSheetId="2">#REF!</definedName>
    <definedName name="CODO_PVC_PRES_12x90_6" localSheetId="3">#REF!</definedName>
    <definedName name="CODO_PVC_PRES_12x90_6">#REF!</definedName>
    <definedName name="CODO_PVC_PRES_12x90_7" localSheetId="1">#REF!</definedName>
    <definedName name="CODO_PVC_PRES_12x90_7" localSheetId="5">#REF!</definedName>
    <definedName name="CODO_PVC_PRES_12x90_7" localSheetId="11">#REF!</definedName>
    <definedName name="CODO_PVC_PRES_12x90_7" localSheetId="2">#REF!</definedName>
    <definedName name="CODO_PVC_PRES_12x90_7" localSheetId="3">#REF!</definedName>
    <definedName name="CODO_PVC_PRES_12x90_7">#REF!</definedName>
    <definedName name="CODO_PVC_PRES_12x90_8" localSheetId="1">#REF!</definedName>
    <definedName name="CODO_PVC_PRES_12x90_8" localSheetId="5">#REF!</definedName>
    <definedName name="CODO_PVC_PRES_12x90_8" localSheetId="11">#REF!</definedName>
    <definedName name="CODO_PVC_PRES_12x90_8" localSheetId="2">#REF!</definedName>
    <definedName name="CODO_PVC_PRES_12x90_8" localSheetId="3">#REF!</definedName>
    <definedName name="CODO_PVC_PRES_12x90_8">#REF!</definedName>
    <definedName name="CODO_PVC_PRES_12x90_9" localSheetId="1">#REF!</definedName>
    <definedName name="CODO_PVC_PRES_12x90_9" localSheetId="5">#REF!</definedName>
    <definedName name="CODO_PVC_PRES_12x90_9" localSheetId="11">#REF!</definedName>
    <definedName name="CODO_PVC_PRES_12x90_9" localSheetId="2">#REF!</definedName>
    <definedName name="CODO_PVC_PRES_12x90_9" localSheetId="3">#REF!</definedName>
    <definedName name="CODO_PVC_PRES_12x90_9">#REF!</definedName>
    <definedName name="CODO_PVC_PRES_1x90" localSheetId="1">#REF!</definedName>
    <definedName name="CODO_PVC_PRES_1x90" localSheetId="5">#REF!</definedName>
    <definedName name="CODO_PVC_PRES_1x90" localSheetId="11">#REF!</definedName>
    <definedName name="CODO_PVC_PRES_1x90" localSheetId="2">#REF!</definedName>
    <definedName name="CODO_PVC_PRES_1x90" localSheetId="3">#REF!</definedName>
    <definedName name="CODO_PVC_PRES_1x90">#REF!</definedName>
    <definedName name="CODO_PVC_PRES_1x90_10" localSheetId="1">#REF!</definedName>
    <definedName name="CODO_PVC_PRES_1x90_10" localSheetId="5">#REF!</definedName>
    <definedName name="CODO_PVC_PRES_1x90_10" localSheetId="11">#REF!</definedName>
    <definedName name="CODO_PVC_PRES_1x90_10" localSheetId="2">#REF!</definedName>
    <definedName name="CODO_PVC_PRES_1x90_10" localSheetId="3">#REF!</definedName>
    <definedName name="CODO_PVC_PRES_1x90_10">#REF!</definedName>
    <definedName name="CODO_PVC_PRES_1x90_11" localSheetId="1">#REF!</definedName>
    <definedName name="CODO_PVC_PRES_1x90_11" localSheetId="5">#REF!</definedName>
    <definedName name="CODO_PVC_PRES_1x90_11" localSheetId="11">#REF!</definedName>
    <definedName name="CODO_PVC_PRES_1x90_11" localSheetId="2">#REF!</definedName>
    <definedName name="CODO_PVC_PRES_1x90_11" localSheetId="3">#REF!</definedName>
    <definedName name="CODO_PVC_PRES_1x90_11">#REF!</definedName>
    <definedName name="CODO_PVC_PRES_1x90_6" localSheetId="1">#REF!</definedName>
    <definedName name="CODO_PVC_PRES_1x90_6" localSheetId="5">#REF!</definedName>
    <definedName name="CODO_PVC_PRES_1x90_6" localSheetId="11">#REF!</definedName>
    <definedName name="CODO_PVC_PRES_1x90_6" localSheetId="2">#REF!</definedName>
    <definedName name="CODO_PVC_PRES_1x90_6" localSheetId="3">#REF!</definedName>
    <definedName name="CODO_PVC_PRES_1x90_6">#REF!</definedName>
    <definedName name="CODO_PVC_PRES_1x90_7" localSheetId="1">#REF!</definedName>
    <definedName name="CODO_PVC_PRES_1x90_7" localSheetId="5">#REF!</definedName>
    <definedName name="CODO_PVC_PRES_1x90_7" localSheetId="11">#REF!</definedName>
    <definedName name="CODO_PVC_PRES_1x90_7" localSheetId="2">#REF!</definedName>
    <definedName name="CODO_PVC_PRES_1x90_7" localSheetId="3">#REF!</definedName>
    <definedName name="CODO_PVC_PRES_1x90_7">#REF!</definedName>
    <definedName name="CODO_PVC_PRES_1x90_8" localSheetId="1">#REF!</definedName>
    <definedName name="CODO_PVC_PRES_1x90_8" localSheetId="5">#REF!</definedName>
    <definedName name="CODO_PVC_PRES_1x90_8" localSheetId="11">#REF!</definedName>
    <definedName name="CODO_PVC_PRES_1x90_8" localSheetId="2">#REF!</definedName>
    <definedName name="CODO_PVC_PRES_1x90_8" localSheetId="3">#REF!</definedName>
    <definedName name="CODO_PVC_PRES_1x90_8">#REF!</definedName>
    <definedName name="CODO_PVC_PRES_1x90_9" localSheetId="1">#REF!</definedName>
    <definedName name="CODO_PVC_PRES_1x90_9" localSheetId="5">#REF!</definedName>
    <definedName name="CODO_PVC_PRES_1x90_9" localSheetId="11">#REF!</definedName>
    <definedName name="CODO_PVC_PRES_1x90_9" localSheetId="2">#REF!</definedName>
    <definedName name="CODO_PVC_PRES_1x90_9" localSheetId="3">#REF!</definedName>
    <definedName name="CODO_PVC_PRES_1x90_9">#REF!</definedName>
    <definedName name="COLA_EXT_LAVAMANOS_PVC_1_14x8" localSheetId="1">#REF!</definedName>
    <definedName name="COLA_EXT_LAVAMANOS_PVC_1_14x8" localSheetId="5">#REF!</definedName>
    <definedName name="COLA_EXT_LAVAMANOS_PVC_1_14x8" localSheetId="11">#REF!</definedName>
    <definedName name="COLA_EXT_LAVAMANOS_PVC_1_14x8" localSheetId="2">#REF!</definedName>
    <definedName name="COLA_EXT_LAVAMANOS_PVC_1_14x8" localSheetId="3">#REF!</definedName>
    <definedName name="COLA_EXT_LAVAMANOS_PVC_1_14x8">#REF!</definedName>
    <definedName name="COLA_EXT_LAVAMANOS_PVC_1_14x8_10" localSheetId="1">#REF!</definedName>
    <definedName name="COLA_EXT_LAVAMANOS_PVC_1_14x8_10" localSheetId="5">#REF!</definedName>
    <definedName name="COLA_EXT_LAVAMANOS_PVC_1_14x8_10" localSheetId="11">#REF!</definedName>
    <definedName name="COLA_EXT_LAVAMANOS_PVC_1_14x8_10" localSheetId="2">#REF!</definedName>
    <definedName name="COLA_EXT_LAVAMANOS_PVC_1_14x8_10" localSheetId="3">#REF!</definedName>
    <definedName name="COLA_EXT_LAVAMANOS_PVC_1_14x8_10">#REF!</definedName>
    <definedName name="COLA_EXT_LAVAMANOS_PVC_1_14x8_11" localSheetId="1">#REF!</definedName>
    <definedName name="COLA_EXT_LAVAMANOS_PVC_1_14x8_11" localSheetId="5">#REF!</definedName>
    <definedName name="COLA_EXT_LAVAMANOS_PVC_1_14x8_11" localSheetId="11">#REF!</definedName>
    <definedName name="COLA_EXT_LAVAMANOS_PVC_1_14x8_11" localSheetId="2">#REF!</definedName>
    <definedName name="COLA_EXT_LAVAMANOS_PVC_1_14x8_11" localSheetId="3">#REF!</definedName>
    <definedName name="COLA_EXT_LAVAMANOS_PVC_1_14x8_11">#REF!</definedName>
    <definedName name="COLA_EXT_LAVAMANOS_PVC_1_14x8_6" localSheetId="1">#REF!</definedName>
    <definedName name="COLA_EXT_LAVAMANOS_PVC_1_14x8_6" localSheetId="5">#REF!</definedName>
    <definedName name="COLA_EXT_LAVAMANOS_PVC_1_14x8_6" localSheetId="11">#REF!</definedName>
    <definedName name="COLA_EXT_LAVAMANOS_PVC_1_14x8_6" localSheetId="2">#REF!</definedName>
    <definedName name="COLA_EXT_LAVAMANOS_PVC_1_14x8_6" localSheetId="3">#REF!</definedName>
    <definedName name="COLA_EXT_LAVAMANOS_PVC_1_14x8_6">#REF!</definedName>
    <definedName name="COLA_EXT_LAVAMANOS_PVC_1_14x8_7" localSheetId="1">#REF!</definedName>
    <definedName name="COLA_EXT_LAVAMANOS_PVC_1_14x8_7" localSheetId="5">#REF!</definedName>
    <definedName name="COLA_EXT_LAVAMANOS_PVC_1_14x8_7" localSheetId="11">#REF!</definedName>
    <definedName name="COLA_EXT_LAVAMANOS_PVC_1_14x8_7" localSheetId="2">#REF!</definedName>
    <definedName name="COLA_EXT_LAVAMANOS_PVC_1_14x8_7" localSheetId="3">#REF!</definedName>
    <definedName name="COLA_EXT_LAVAMANOS_PVC_1_14x8_7">#REF!</definedName>
    <definedName name="COLA_EXT_LAVAMANOS_PVC_1_14x8_8" localSheetId="1">#REF!</definedName>
    <definedName name="COLA_EXT_LAVAMANOS_PVC_1_14x8_8" localSheetId="5">#REF!</definedName>
    <definedName name="COLA_EXT_LAVAMANOS_PVC_1_14x8_8" localSheetId="11">#REF!</definedName>
    <definedName name="COLA_EXT_LAVAMANOS_PVC_1_14x8_8" localSheetId="2">#REF!</definedName>
    <definedName name="COLA_EXT_LAVAMANOS_PVC_1_14x8_8" localSheetId="3">#REF!</definedName>
    <definedName name="COLA_EXT_LAVAMANOS_PVC_1_14x8_8">#REF!</definedName>
    <definedName name="COLA_EXT_LAVAMANOS_PVC_1_14x8_9" localSheetId="1">#REF!</definedName>
    <definedName name="COLA_EXT_LAVAMANOS_PVC_1_14x8_9" localSheetId="5">#REF!</definedName>
    <definedName name="COLA_EXT_LAVAMANOS_PVC_1_14x8_9" localSheetId="11">#REF!</definedName>
    <definedName name="COLA_EXT_LAVAMANOS_PVC_1_14x8_9" localSheetId="2">#REF!</definedName>
    <definedName name="COLA_EXT_LAVAMANOS_PVC_1_14x8_9" localSheetId="3">#REF!</definedName>
    <definedName name="COLA_EXT_LAVAMANOS_PVC_1_14x8_9">#REF!</definedName>
    <definedName name="COLC1" localSheetId="1">#REF!</definedName>
    <definedName name="COLC1" localSheetId="5">#REF!</definedName>
    <definedName name="COLC1" localSheetId="7">#REF!</definedName>
    <definedName name="COLC1" localSheetId="11">#REF!</definedName>
    <definedName name="COLC1" localSheetId="2">#REF!</definedName>
    <definedName name="COLC1" localSheetId="3">#REF!</definedName>
    <definedName name="COLC1">#REF!</definedName>
    <definedName name="COLC1_6" localSheetId="1">#REF!</definedName>
    <definedName name="COLC1_6" localSheetId="5">#REF!</definedName>
    <definedName name="COLC1_6" localSheetId="11">#REF!</definedName>
    <definedName name="COLC1_6" localSheetId="2">#REF!</definedName>
    <definedName name="COLC1_6" localSheetId="3">#REF!</definedName>
    <definedName name="COLC1_6">#REF!</definedName>
    <definedName name="COLC2" localSheetId="1">#REF!</definedName>
    <definedName name="COLC2" localSheetId="5">#REF!</definedName>
    <definedName name="COLC2" localSheetId="7">#REF!</definedName>
    <definedName name="COLC2" localSheetId="11">#REF!</definedName>
    <definedName name="COLC2" localSheetId="2">#REF!</definedName>
    <definedName name="COLC2" localSheetId="3">#REF!</definedName>
    <definedName name="COLC2">#REF!</definedName>
    <definedName name="COLC2_6" localSheetId="1">#REF!</definedName>
    <definedName name="COLC2_6" localSheetId="5">#REF!</definedName>
    <definedName name="COLC2_6" localSheetId="11">#REF!</definedName>
    <definedName name="COLC2_6" localSheetId="2">#REF!</definedName>
    <definedName name="COLC2_6" localSheetId="3">#REF!</definedName>
    <definedName name="COLC2_6">#REF!</definedName>
    <definedName name="COLC3CIR" localSheetId="1">#REF!</definedName>
    <definedName name="COLC3CIR" localSheetId="5">#REF!</definedName>
    <definedName name="COLC3CIR" localSheetId="7">#REF!</definedName>
    <definedName name="COLC3CIR" localSheetId="11">#REF!</definedName>
    <definedName name="COLC3CIR" localSheetId="2">#REF!</definedName>
    <definedName name="COLC3CIR" localSheetId="3">#REF!</definedName>
    <definedName name="COLC3CIR">#REF!</definedName>
    <definedName name="COLC3CIR_6" localSheetId="1">#REF!</definedName>
    <definedName name="COLC3CIR_6" localSheetId="5">#REF!</definedName>
    <definedName name="COLC3CIR_6" localSheetId="11">#REF!</definedName>
    <definedName name="COLC3CIR_6" localSheetId="2">#REF!</definedName>
    <definedName name="COLC3CIR_6" localSheetId="3">#REF!</definedName>
    <definedName name="COLC3CIR_6">#REF!</definedName>
    <definedName name="COLC4" localSheetId="1">#REF!</definedName>
    <definedName name="COLC4" localSheetId="5">#REF!</definedName>
    <definedName name="COLC4" localSheetId="7">#REF!</definedName>
    <definedName name="COLC4" localSheetId="11">#REF!</definedName>
    <definedName name="COLC4" localSheetId="2">#REF!</definedName>
    <definedName name="COLC4" localSheetId="3">#REF!</definedName>
    <definedName name="COLC4">#REF!</definedName>
    <definedName name="COLC4_6" localSheetId="1">#REF!</definedName>
    <definedName name="COLC4_6" localSheetId="5">#REF!</definedName>
    <definedName name="COLC4_6" localSheetId="11">#REF!</definedName>
    <definedName name="COLC4_6" localSheetId="2">#REF!</definedName>
    <definedName name="COLC4_6" localSheetId="3">#REF!</definedName>
    <definedName name="COLC4_6">#REF!</definedName>
    <definedName name="COLOC_BLOCK4" localSheetId="1">#REF!</definedName>
    <definedName name="COLOC_BLOCK4" localSheetId="5">#REF!</definedName>
    <definedName name="COLOC_BLOCK4" localSheetId="11">#REF!</definedName>
    <definedName name="COLOC_BLOCK4" localSheetId="2">#REF!</definedName>
    <definedName name="COLOC_BLOCK4" localSheetId="3">#REF!</definedName>
    <definedName name="COLOC_BLOCK4">#REF!</definedName>
    <definedName name="COLOC_BLOCK4_10" localSheetId="1">#REF!</definedName>
    <definedName name="COLOC_BLOCK4_10" localSheetId="5">#REF!</definedName>
    <definedName name="COLOC_BLOCK4_10" localSheetId="11">#REF!</definedName>
    <definedName name="COLOC_BLOCK4_10" localSheetId="2">#REF!</definedName>
    <definedName name="COLOC_BLOCK4_10" localSheetId="3">#REF!</definedName>
    <definedName name="COLOC_BLOCK4_10">#REF!</definedName>
    <definedName name="COLOC_BLOCK4_11" localSheetId="1">#REF!</definedName>
    <definedName name="COLOC_BLOCK4_11" localSheetId="5">#REF!</definedName>
    <definedName name="COLOC_BLOCK4_11" localSheetId="11">#REF!</definedName>
    <definedName name="COLOC_BLOCK4_11" localSheetId="2">#REF!</definedName>
    <definedName name="COLOC_BLOCK4_11" localSheetId="3">#REF!</definedName>
    <definedName name="COLOC_BLOCK4_11">#REF!</definedName>
    <definedName name="COLOC_BLOCK4_6" localSheetId="1">#REF!</definedName>
    <definedName name="COLOC_BLOCK4_6" localSheetId="5">#REF!</definedName>
    <definedName name="COLOC_BLOCK4_6" localSheetId="11">#REF!</definedName>
    <definedName name="COLOC_BLOCK4_6" localSheetId="2">#REF!</definedName>
    <definedName name="COLOC_BLOCK4_6" localSheetId="3">#REF!</definedName>
    <definedName name="COLOC_BLOCK4_6">#REF!</definedName>
    <definedName name="COLOC_BLOCK4_7" localSheetId="1">#REF!</definedName>
    <definedName name="COLOC_BLOCK4_7" localSheetId="5">#REF!</definedName>
    <definedName name="COLOC_BLOCK4_7" localSheetId="11">#REF!</definedName>
    <definedName name="COLOC_BLOCK4_7" localSheetId="2">#REF!</definedName>
    <definedName name="COLOC_BLOCK4_7" localSheetId="3">#REF!</definedName>
    <definedName name="COLOC_BLOCK4_7">#REF!</definedName>
    <definedName name="COLOC_BLOCK4_8" localSheetId="1">#REF!</definedName>
    <definedName name="COLOC_BLOCK4_8" localSheetId="5">#REF!</definedName>
    <definedName name="COLOC_BLOCK4_8" localSheetId="11">#REF!</definedName>
    <definedName name="COLOC_BLOCK4_8" localSheetId="2">#REF!</definedName>
    <definedName name="COLOC_BLOCK4_8" localSheetId="3">#REF!</definedName>
    <definedName name="COLOC_BLOCK4_8">#REF!</definedName>
    <definedName name="COLOC_BLOCK4_9" localSheetId="1">#REF!</definedName>
    <definedName name="COLOC_BLOCK4_9" localSheetId="5">#REF!</definedName>
    <definedName name="COLOC_BLOCK4_9" localSheetId="11">#REF!</definedName>
    <definedName name="COLOC_BLOCK4_9" localSheetId="2">#REF!</definedName>
    <definedName name="COLOC_BLOCK4_9" localSheetId="3">#REF!</definedName>
    <definedName name="COLOC_BLOCK4_9">#REF!</definedName>
    <definedName name="COLOC_BLOCK6" localSheetId="1">#REF!</definedName>
    <definedName name="COLOC_BLOCK6" localSheetId="5">#REF!</definedName>
    <definedName name="COLOC_BLOCK6" localSheetId="11">#REF!</definedName>
    <definedName name="COLOC_BLOCK6" localSheetId="2">#REF!</definedName>
    <definedName name="COLOC_BLOCK6" localSheetId="3">#REF!</definedName>
    <definedName name="COLOC_BLOCK6">#REF!</definedName>
    <definedName name="COLOC_BLOCK6_10" localSheetId="1">#REF!</definedName>
    <definedName name="COLOC_BLOCK6_10" localSheetId="5">#REF!</definedName>
    <definedName name="COLOC_BLOCK6_10" localSheetId="11">#REF!</definedName>
    <definedName name="COLOC_BLOCK6_10" localSheetId="2">#REF!</definedName>
    <definedName name="COLOC_BLOCK6_10" localSheetId="3">#REF!</definedName>
    <definedName name="COLOC_BLOCK6_10">#REF!</definedName>
    <definedName name="COLOC_BLOCK6_11" localSheetId="1">#REF!</definedName>
    <definedName name="COLOC_BLOCK6_11" localSheetId="5">#REF!</definedName>
    <definedName name="COLOC_BLOCK6_11" localSheetId="11">#REF!</definedName>
    <definedName name="COLOC_BLOCK6_11" localSheetId="2">#REF!</definedName>
    <definedName name="COLOC_BLOCK6_11" localSheetId="3">#REF!</definedName>
    <definedName name="COLOC_BLOCK6_11">#REF!</definedName>
    <definedName name="COLOC_BLOCK6_6" localSheetId="1">#REF!</definedName>
    <definedName name="COLOC_BLOCK6_6" localSheetId="5">#REF!</definedName>
    <definedName name="COLOC_BLOCK6_6" localSheetId="11">#REF!</definedName>
    <definedName name="COLOC_BLOCK6_6" localSheetId="2">#REF!</definedName>
    <definedName name="COLOC_BLOCK6_6" localSheetId="3">#REF!</definedName>
    <definedName name="COLOC_BLOCK6_6">#REF!</definedName>
    <definedName name="COLOC_BLOCK6_7" localSheetId="1">#REF!</definedName>
    <definedName name="COLOC_BLOCK6_7" localSheetId="5">#REF!</definedName>
    <definedName name="COLOC_BLOCK6_7" localSheetId="11">#REF!</definedName>
    <definedName name="COLOC_BLOCK6_7" localSheetId="2">#REF!</definedName>
    <definedName name="COLOC_BLOCK6_7" localSheetId="3">#REF!</definedName>
    <definedName name="COLOC_BLOCK6_7">#REF!</definedName>
    <definedName name="COLOC_BLOCK6_8" localSheetId="1">#REF!</definedName>
    <definedName name="COLOC_BLOCK6_8" localSheetId="5">#REF!</definedName>
    <definedName name="COLOC_BLOCK6_8" localSheetId="11">#REF!</definedName>
    <definedName name="COLOC_BLOCK6_8" localSheetId="2">#REF!</definedName>
    <definedName name="COLOC_BLOCK6_8" localSheetId="3">#REF!</definedName>
    <definedName name="COLOC_BLOCK6_8">#REF!</definedName>
    <definedName name="COLOC_BLOCK6_9" localSheetId="1">#REF!</definedName>
    <definedName name="COLOC_BLOCK6_9" localSheetId="5">#REF!</definedName>
    <definedName name="COLOC_BLOCK6_9" localSheetId="11">#REF!</definedName>
    <definedName name="COLOC_BLOCK6_9" localSheetId="2">#REF!</definedName>
    <definedName name="COLOC_BLOCK6_9" localSheetId="3">#REF!</definedName>
    <definedName name="COLOC_BLOCK6_9">#REF!</definedName>
    <definedName name="COLOC_BLOCK8" localSheetId="1">#REF!</definedName>
    <definedName name="COLOC_BLOCK8" localSheetId="5">#REF!</definedName>
    <definedName name="COLOC_BLOCK8" localSheetId="11">#REF!</definedName>
    <definedName name="COLOC_BLOCK8" localSheetId="2">#REF!</definedName>
    <definedName name="COLOC_BLOCK8" localSheetId="3">#REF!</definedName>
    <definedName name="COLOC_BLOCK8">#REF!</definedName>
    <definedName name="COLOC_BLOCK8_10" localSheetId="1">#REF!</definedName>
    <definedName name="COLOC_BLOCK8_10" localSheetId="5">#REF!</definedName>
    <definedName name="COLOC_BLOCK8_10" localSheetId="11">#REF!</definedName>
    <definedName name="COLOC_BLOCK8_10" localSheetId="2">#REF!</definedName>
    <definedName name="COLOC_BLOCK8_10" localSheetId="3">#REF!</definedName>
    <definedName name="COLOC_BLOCK8_10">#REF!</definedName>
    <definedName name="COLOC_BLOCK8_11" localSheetId="1">#REF!</definedName>
    <definedName name="COLOC_BLOCK8_11" localSheetId="5">#REF!</definedName>
    <definedName name="COLOC_BLOCK8_11" localSheetId="11">#REF!</definedName>
    <definedName name="COLOC_BLOCK8_11" localSheetId="2">#REF!</definedName>
    <definedName name="COLOC_BLOCK8_11" localSheetId="3">#REF!</definedName>
    <definedName name="COLOC_BLOCK8_11">#REF!</definedName>
    <definedName name="COLOC_BLOCK8_6" localSheetId="1">#REF!</definedName>
    <definedName name="COLOC_BLOCK8_6" localSheetId="5">#REF!</definedName>
    <definedName name="COLOC_BLOCK8_6" localSheetId="11">#REF!</definedName>
    <definedName name="COLOC_BLOCK8_6" localSheetId="2">#REF!</definedName>
    <definedName name="COLOC_BLOCK8_6" localSheetId="3">#REF!</definedName>
    <definedName name="COLOC_BLOCK8_6">#REF!</definedName>
    <definedName name="COLOC_BLOCK8_7" localSheetId="1">#REF!</definedName>
    <definedName name="COLOC_BLOCK8_7" localSheetId="5">#REF!</definedName>
    <definedName name="COLOC_BLOCK8_7" localSheetId="11">#REF!</definedName>
    <definedName name="COLOC_BLOCK8_7" localSheetId="2">#REF!</definedName>
    <definedName name="COLOC_BLOCK8_7" localSheetId="3">#REF!</definedName>
    <definedName name="COLOC_BLOCK8_7">#REF!</definedName>
    <definedName name="COLOC_BLOCK8_8" localSheetId="1">#REF!</definedName>
    <definedName name="COLOC_BLOCK8_8" localSheetId="5">#REF!</definedName>
    <definedName name="COLOC_BLOCK8_8" localSheetId="11">#REF!</definedName>
    <definedName name="COLOC_BLOCK8_8" localSheetId="2">#REF!</definedName>
    <definedName name="COLOC_BLOCK8_8" localSheetId="3">#REF!</definedName>
    <definedName name="COLOC_BLOCK8_8">#REF!</definedName>
    <definedName name="COLOC_BLOCK8_9" localSheetId="1">#REF!</definedName>
    <definedName name="COLOC_BLOCK8_9" localSheetId="5">#REF!</definedName>
    <definedName name="COLOC_BLOCK8_9" localSheetId="11">#REF!</definedName>
    <definedName name="COLOC_BLOCK8_9" localSheetId="2">#REF!</definedName>
    <definedName name="COLOC_BLOCK8_9" localSheetId="3">#REF!</definedName>
    <definedName name="COLOC_BLOCK8_9">#REF!</definedName>
    <definedName name="COLOC_TUB_PEAD_16" localSheetId="1">#REF!</definedName>
    <definedName name="COLOC_TUB_PEAD_16" localSheetId="5">#REF!</definedName>
    <definedName name="COLOC_TUB_PEAD_16" localSheetId="11">#REF!</definedName>
    <definedName name="COLOC_TUB_PEAD_16" localSheetId="2">#REF!</definedName>
    <definedName name="COLOC_TUB_PEAD_16" localSheetId="3">#REF!</definedName>
    <definedName name="COLOC_TUB_PEAD_16">#REF!</definedName>
    <definedName name="COLOC_TUB_PEAD_16_10" localSheetId="1">#REF!</definedName>
    <definedName name="COLOC_TUB_PEAD_16_10" localSheetId="5">#REF!</definedName>
    <definedName name="COLOC_TUB_PEAD_16_10" localSheetId="11">#REF!</definedName>
    <definedName name="COLOC_TUB_PEAD_16_10" localSheetId="2">#REF!</definedName>
    <definedName name="COLOC_TUB_PEAD_16_10" localSheetId="3">#REF!</definedName>
    <definedName name="COLOC_TUB_PEAD_16_10">#REF!</definedName>
    <definedName name="COLOC_TUB_PEAD_16_11" localSheetId="1">#REF!</definedName>
    <definedName name="COLOC_TUB_PEAD_16_11" localSheetId="5">#REF!</definedName>
    <definedName name="COLOC_TUB_PEAD_16_11" localSheetId="11">#REF!</definedName>
    <definedName name="COLOC_TUB_PEAD_16_11" localSheetId="2">#REF!</definedName>
    <definedName name="COLOC_TUB_PEAD_16_11" localSheetId="3">#REF!</definedName>
    <definedName name="COLOC_TUB_PEAD_16_11">#REF!</definedName>
    <definedName name="COLOC_TUB_PEAD_16_6" localSheetId="1">#REF!</definedName>
    <definedName name="COLOC_TUB_PEAD_16_6" localSheetId="5">#REF!</definedName>
    <definedName name="COLOC_TUB_PEAD_16_6" localSheetId="11">#REF!</definedName>
    <definedName name="COLOC_TUB_PEAD_16_6" localSheetId="2">#REF!</definedName>
    <definedName name="COLOC_TUB_PEAD_16_6" localSheetId="3">#REF!</definedName>
    <definedName name="COLOC_TUB_PEAD_16_6">#REF!</definedName>
    <definedName name="COLOC_TUB_PEAD_16_7" localSheetId="1">#REF!</definedName>
    <definedName name="COLOC_TUB_PEAD_16_7" localSheetId="5">#REF!</definedName>
    <definedName name="COLOC_TUB_PEAD_16_7" localSheetId="11">#REF!</definedName>
    <definedName name="COLOC_TUB_PEAD_16_7" localSheetId="2">#REF!</definedName>
    <definedName name="COLOC_TUB_PEAD_16_7" localSheetId="3">#REF!</definedName>
    <definedName name="COLOC_TUB_PEAD_16_7">#REF!</definedName>
    <definedName name="COLOC_TUB_PEAD_16_8" localSheetId="1">#REF!</definedName>
    <definedName name="COLOC_TUB_PEAD_16_8" localSheetId="5">#REF!</definedName>
    <definedName name="COLOC_TUB_PEAD_16_8" localSheetId="11">#REF!</definedName>
    <definedName name="COLOC_TUB_PEAD_16_8" localSheetId="2">#REF!</definedName>
    <definedName name="COLOC_TUB_PEAD_16_8" localSheetId="3">#REF!</definedName>
    <definedName name="COLOC_TUB_PEAD_16_8">#REF!</definedName>
    <definedName name="COLOC_TUB_PEAD_16_9" localSheetId="1">#REF!</definedName>
    <definedName name="COLOC_TUB_PEAD_16_9" localSheetId="5">#REF!</definedName>
    <definedName name="COLOC_TUB_PEAD_16_9" localSheetId="11">#REF!</definedName>
    <definedName name="COLOC_TUB_PEAD_16_9" localSheetId="2">#REF!</definedName>
    <definedName name="COLOC_TUB_PEAD_16_9" localSheetId="3">#REF!</definedName>
    <definedName name="COLOC_TUB_PEAD_16_9">#REF!</definedName>
    <definedName name="COLOC_TUB_PEAD_20" localSheetId="1">#REF!</definedName>
    <definedName name="COLOC_TUB_PEAD_20" localSheetId="5">#REF!</definedName>
    <definedName name="COLOC_TUB_PEAD_20" localSheetId="11">#REF!</definedName>
    <definedName name="COLOC_TUB_PEAD_20" localSheetId="2">#REF!</definedName>
    <definedName name="COLOC_TUB_PEAD_20" localSheetId="3">#REF!</definedName>
    <definedName name="COLOC_TUB_PEAD_20">#REF!</definedName>
    <definedName name="COLOC_TUB_PEAD_20_10" localSheetId="1">#REF!</definedName>
    <definedName name="COLOC_TUB_PEAD_20_10" localSheetId="5">#REF!</definedName>
    <definedName name="COLOC_TUB_PEAD_20_10" localSheetId="11">#REF!</definedName>
    <definedName name="COLOC_TUB_PEAD_20_10" localSheetId="2">#REF!</definedName>
    <definedName name="COLOC_TUB_PEAD_20_10" localSheetId="3">#REF!</definedName>
    <definedName name="COLOC_TUB_PEAD_20_10">#REF!</definedName>
    <definedName name="COLOC_TUB_PEAD_20_11" localSheetId="1">#REF!</definedName>
    <definedName name="COLOC_TUB_PEAD_20_11" localSheetId="5">#REF!</definedName>
    <definedName name="COLOC_TUB_PEAD_20_11" localSheetId="11">#REF!</definedName>
    <definedName name="COLOC_TUB_PEAD_20_11" localSheetId="2">#REF!</definedName>
    <definedName name="COLOC_TUB_PEAD_20_11" localSheetId="3">#REF!</definedName>
    <definedName name="COLOC_TUB_PEAD_20_11">#REF!</definedName>
    <definedName name="COLOC_TUB_PEAD_20_6" localSheetId="1">#REF!</definedName>
    <definedName name="COLOC_TUB_PEAD_20_6" localSheetId="5">#REF!</definedName>
    <definedName name="COLOC_TUB_PEAD_20_6" localSheetId="11">#REF!</definedName>
    <definedName name="COLOC_TUB_PEAD_20_6" localSheetId="2">#REF!</definedName>
    <definedName name="COLOC_TUB_PEAD_20_6" localSheetId="3">#REF!</definedName>
    <definedName name="COLOC_TUB_PEAD_20_6">#REF!</definedName>
    <definedName name="COLOC_TUB_PEAD_20_7" localSheetId="1">#REF!</definedName>
    <definedName name="COLOC_TUB_PEAD_20_7" localSheetId="5">#REF!</definedName>
    <definedName name="COLOC_TUB_PEAD_20_7" localSheetId="11">#REF!</definedName>
    <definedName name="COLOC_TUB_PEAD_20_7" localSheetId="2">#REF!</definedName>
    <definedName name="COLOC_TUB_PEAD_20_7" localSheetId="3">#REF!</definedName>
    <definedName name="COLOC_TUB_PEAD_20_7">#REF!</definedName>
    <definedName name="COLOC_TUB_PEAD_20_8" localSheetId="1">#REF!</definedName>
    <definedName name="COLOC_TUB_PEAD_20_8" localSheetId="5">#REF!</definedName>
    <definedName name="COLOC_TUB_PEAD_20_8" localSheetId="11">#REF!</definedName>
    <definedName name="COLOC_TUB_PEAD_20_8" localSheetId="2">#REF!</definedName>
    <definedName name="COLOC_TUB_PEAD_20_8" localSheetId="3">#REF!</definedName>
    <definedName name="COLOC_TUB_PEAD_20_8">#REF!</definedName>
    <definedName name="COLOC_TUB_PEAD_20_9" localSheetId="1">#REF!</definedName>
    <definedName name="COLOC_TUB_PEAD_20_9" localSheetId="5">#REF!</definedName>
    <definedName name="COLOC_TUB_PEAD_20_9" localSheetId="11">#REF!</definedName>
    <definedName name="COLOC_TUB_PEAD_20_9" localSheetId="2">#REF!</definedName>
    <definedName name="COLOC_TUB_PEAD_20_9" localSheetId="3">#REF!</definedName>
    <definedName name="COLOC_TUB_PEAD_20_9">#REF!</definedName>
    <definedName name="COLOC_TUB_PEAD_8" localSheetId="1">#REF!</definedName>
    <definedName name="COLOC_TUB_PEAD_8" localSheetId="5">#REF!</definedName>
    <definedName name="COLOC_TUB_PEAD_8" localSheetId="11">#REF!</definedName>
    <definedName name="COLOC_TUB_PEAD_8" localSheetId="2">#REF!</definedName>
    <definedName name="COLOC_TUB_PEAD_8" localSheetId="3">#REF!</definedName>
    <definedName name="COLOC_TUB_PEAD_8">#REF!</definedName>
    <definedName name="COLOC_TUB_PEAD_8_10" localSheetId="1">#REF!</definedName>
    <definedName name="COLOC_TUB_PEAD_8_10" localSheetId="5">#REF!</definedName>
    <definedName name="COLOC_TUB_PEAD_8_10" localSheetId="11">#REF!</definedName>
    <definedName name="COLOC_TUB_PEAD_8_10" localSheetId="2">#REF!</definedName>
    <definedName name="COLOC_TUB_PEAD_8_10" localSheetId="3">#REF!</definedName>
    <definedName name="COLOC_TUB_PEAD_8_10">#REF!</definedName>
    <definedName name="COLOC_TUB_PEAD_8_11" localSheetId="1">#REF!</definedName>
    <definedName name="COLOC_TUB_PEAD_8_11" localSheetId="5">#REF!</definedName>
    <definedName name="COLOC_TUB_PEAD_8_11" localSheetId="11">#REF!</definedName>
    <definedName name="COLOC_TUB_PEAD_8_11" localSheetId="2">#REF!</definedName>
    <definedName name="COLOC_TUB_PEAD_8_11" localSheetId="3">#REF!</definedName>
    <definedName name="COLOC_TUB_PEAD_8_11">#REF!</definedName>
    <definedName name="COLOC_TUB_PEAD_8_6" localSheetId="1">#REF!</definedName>
    <definedName name="COLOC_TUB_PEAD_8_6" localSheetId="5">#REF!</definedName>
    <definedName name="COLOC_TUB_PEAD_8_6" localSheetId="11">#REF!</definedName>
    <definedName name="COLOC_TUB_PEAD_8_6" localSheetId="2">#REF!</definedName>
    <definedName name="COLOC_TUB_PEAD_8_6" localSheetId="3">#REF!</definedName>
    <definedName name="COLOC_TUB_PEAD_8_6">#REF!</definedName>
    <definedName name="COLOC_TUB_PEAD_8_7" localSheetId="1">#REF!</definedName>
    <definedName name="COLOC_TUB_PEAD_8_7" localSheetId="5">#REF!</definedName>
    <definedName name="COLOC_TUB_PEAD_8_7" localSheetId="11">#REF!</definedName>
    <definedName name="COLOC_TUB_PEAD_8_7" localSheetId="2">#REF!</definedName>
    <definedName name="COLOC_TUB_PEAD_8_7" localSheetId="3">#REF!</definedName>
    <definedName name="COLOC_TUB_PEAD_8_7">#REF!</definedName>
    <definedName name="COLOC_TUB_PEAD_8_8" localSheetId="1">#REF!</definedName>
    <definedName name="COLOC_TUB_PEAD_8_8" localSheetId="5">#REF!</definedName>
    <definedName name="COLOC_TUB_PEAD_8_8" localSheetId="11">#REF!</definedName>
    <definedName name="COLOC_TUB_PEAD_8_8" localSheetId="2">#REF!</definedName>
    <definedName name="COLOC_TUB_PEAD_8_8" localSheetId="3">#REF!</definedName>
    <definedName name="COLOC_TUB_PEAD_8_8">#REF!</definedName>
    <definedName name="COLOC_TUB_PEAD_8_9" localSheetId="1">#REF!</definedName>
    <definedName name="COLOC_TUB_PEAD_8_9" localSheetId="5">#REF!</definedName>
    <definedName name="COLOC_TUB_PEAD_8_9" localSheetId="11">#REF!</definedName>
    <definedName name="COLOC_TUB_PEAD_8_9" localSheetId="2">#REF!</definedName>
    <definedName name="COLOC_TUB_PEAD_8_9" localSheetId="3">#REF!</definedName>
    <definedName name="COLOC_TUB_PEAD_8_9">#REF!</definedName>
    <definedName name="COMPRESOR" localSheetId="1">#REF!</definedName>
    <definedName name="COMPRESOR" localSheetId="5">#REF!</definedName>
    <definedName name="COMPRESOR" localSheetId="11">#REF!</definedName>
    <definedName name="COMPRESOR" localSheetId="2">#REF!</definedName>
    <definedName name="COMPRESOR" localSheetId="3">#REF!</definedName>
    <definedName name="COMPRESOR">#REF!</definedName>
    <definedName name="COMPRESOR_10" localSheetId="1">#REF!</definedName>
    <definedName name="COMPRESOR_10" localSheetId="5">#REF!</definedName>
    <definedName name="COMPRESOR_10" localSheetId="11">#REF!</definedName>
    <definedName name="COMPRESOR_10" localSheetId="2">#REF!</definedName>
    <definedName name="COMPRESOR_10" localSheetId="3">#REF!</definedName>
    <definedName name="COMPRESOR_10">#REF!</definedName>
    <definedName name="COMPRESOR_11" localSheetId="1">#REF!</definedName>
    <definedName name="COMPRESOR_11" localSheetId="5">#REF!</definedName>
    <definedName name="COMPRESOR_11" localSheetId="11">#REF!</definedName>
    <definedName name="COMPRESOR_11" localSheetId="2">#REF!</definedName>
    <definedName name="COMPRESOR_11" localSheetId="3">#REF!</definedName>
    <definedName name="COMPRESOR_11">#REF!</definedName>
    <definedName name="COMPRESOR_6" localSheetId="1">#REF!</definedName>
    <definedName name="COMPRESOR_6" localSheetId="5">#REF!</definedName>
    <definedName name="COMPRESOR_6" localSheetId="11">#REF!</definedName>
    <definedName name="COMPRESOR_6" localSheetId="2">#REF!</definedName>
    <definedName name="COMPRESOR_6" localSheetId="3">#REF!</definedName>
    <definedName name="COMPRESOR_6">#REF!</definedName>
    <definedName name="COMPRESOR_7" localSheetId="1">#REF!</definedName>
    <definedName name="COMPRESOR_7" localSheetId="5">#REF!</definedName>
    <definedName name="COMPRESOR_7" localSheetId="11">#REF!</definedName>
    <definedName name="COMPRESOR_7" localSheetId="2">#REF!</definedName>
    <definedName name="COMPRESOR_7" localSheetId="3">#REF!</definedName>
    <definedName name="COMPRESOR_7">#REF!</definedName>
    <definedName name="COMPRESOR_8" localSheetId="1">#REF!</definedName>
    <definedName name="COMPRESOR_8" localSheetId="5">#REF!</definedName>
    <definedName name="COMPRESOR_8" localSheetId="11">#REF!</definedName>
    <definedName name="COMPRESOR_8" localSheetId="2">#REF!</definedName>
    <definedName name="COMPRESOR_8" localSheetId="3">#REF!</definedName>
    <definedName name="COMPRESOR_8">#REF!</definedName>
    <definedName name="COMPRESOR_9" localSheetId="1">#REF!</definedName>
    <definedName name="COMPRESOR_9" localSheetId="5">#REF!</definedName>
    <definedName name="COMPRESOR_9" localSheetId="11">#REF!</definedName>
    <definedName name="COMPRESOR_9" localSheetId="2">#REF!</definedName>
    <definedName name="COMPRESOR_9" localSheetId="3">#REF!</definedName>
    <definedName name="COMPRESOR_9">#REF!</definedName>
    <definedName name="COMPUERTA_1x1_VOLANTA" localSheetId="1">#REF!</definedName>
    <definedName name="COMPUERTA_1x1_VOLANTA" localSheetId="5">#REF!</definedName>
    <definedName name="COMPUERTA_1x1_VOLANTA" localSheetId="11">#REF!</definedName>
    <definedName name="COMPUERTA_1x1_VOLANTA" localSheetId="2">#REF!</definedName>
    <definedName name="COMPUERTA_1x1_VOLANTA" localSheetId="3">#REF!</definedName>
    <definedName name="COMPUERTA_1x1_VOLANTA">#REF!</definedName>
    <definedName name="COMPUERTA_1x1_VOLANTA_10" localSheetId="1">#REF!</definedName>
    <definedName name="COMPUERTA_1x1_VOLANTA_10" localSheetId="5">#REF!</definedName>
    <definedName name="COMPUERTA_1x1_VOLANTA_10" localSheetId="11">#REF!</definedName>
    <definedName name="COMPUERTA_1x1_VOLANTA_10" localSheetId="2">#REF!</definedName>
    <definedName name="COMPUERTA_1x1_VOLANTA_10" localSheetId="3">#REF!</definedName>
    <definedName name="COMPUERTA_1x1_VOLANTA_10">#REF!</definedName>
    <definedName name="COMPUERTA_1x1_VOLANTA_11" localSheetId="1">#REF!</definedName>
    <definedName name="COMPUERTA_1x1_VOLANTA_11" localSheetId="5">#REF!</definedName>
    <definedName name="COMPUERTA_1x1_VOLANTA_11" localSheetId="11">#REF!</definedName>
    <definedName name="COMPUERTA_1x1_VOLANTA_11" localSheetId="2">#REF!</definedName>
    <definedName name="COMPUERTA_1x1_VOLANTA_11" localSheetId="3">#REF!</definedName>
    <definedName name="COMPUERTA_1x1_VOLANTA_11">#REF!</definedName>
    <definedName name="COMPUERTA_1x1_VOLANTA_6" localSheetId="1">#REF!</definedName>
    <definedName name="COMPUERTA_1x1_VOLANTA_6" localSheetId="5">#REF!</definedName>
    <definedName name="COMPUERTA_1x1_VOLANTA_6" localSheetId="11">#REF!</definedName>
    <definedName name="COMPUERTA_1x1_VOLANTA_6" localSheetId="2">#REF!</definedName>
    <definedName name="COMPUERTA_1x1_VOLANTA_6" localSheetId="3">#REF!</definedName>
    <definedName name="COMPUERTA_1x1_VOLANTA_6">#REF!</definedName>
    <definedName name="COMPUERTA_1x1_VOLANTA_7" localSheetId="1">#REF!</definedName>
    <definedName name="COMPUERTA_1x1_VOLANTA_7" localSheetId="5">#REF!</definedName>
    <definedName name="COMPUERTA_1x1_VOLANTA_7" localSheetId="11">#REF!</definedName>
    <definedName name="COMPUERTA_1x1_VOLANTA_7" localSheetId="2">#REF!</definedName>
    <definedName name="COMPUERTA_1x1_VOLANTA_7" localSheetId="3">#REF!</definedName>
    <definedName name="COMPUERTA_1x1_VOLANTA_7">#REF!</definedName>
    <definedName name="COMPUERTA_1x1_VOLANTA_8" localSheetId="1">#REF!</definedName>
    <definedName name="COMPUERTA_1x1_VOLANTA_8" localSheetId="5">#REF!</definedName>
    <definedName name="COMPUERTA_1x1_VOLANTA_8" localSheetId="11">#REF!</definedName>
    <definedName name="COMPUERTA_1x1_VOLANTA_8" localSheetId="2">#REF!</definedName>
    <definedName name="COMPUERTA_1x1_VOLANTA_8" localSheetId="3">#REF!</definedName>
    <definedName name="COMPUERTA_1x1_VOLANTA_8">#REF!</definedName>
    <definedName name="COMPUERTA_1x1_VOLANTA_9" localSheetId="1">#REF!</definedName>
    <definedName name="COMPUERTA_1x1_VOLANTA_9" localSheetId="5">#REF!</definedName>
    <definedName name="COMPUERTA_1x1_VOLANTA_9" localSheetId="11">#REF!</definedName>
    <definedName name="COMPUERTA_1x1_VOLANTA_9" localSheetId="2">#REF!</definedName>
    <definedName name="COMPUERTA_1x1_VOLANTA_9" localSheetId="3">#REF!</definedName>
    <definedName name="COMPUERTA_1x1_VOLANTA_9">#REF!</definedName>
    <definedName name="CONTEN" localSheetId="1">#REF!</definedName>
    <definedName name="CONTEN" localSheetId="5">#REF!</definedName>
    <definedName name="CONTEN" localSheetId="11">#REF!</definedName>
    <definedName name="CONTEN" localSheetId="2">#REF!</definedName>
    <definedName name="CONTEN" localSheetId="3">#REF!</definedName>
    <definedName name="CONTEN">#REF!</definedName>
    <definedName name="CONTEN_10" localSheetId="1">#REF!</definedName>
    <definedName name="CONTEN_10" localSheetId="5">#REF!</definedName>
    <definedName name="CONTEN_10" localSheetId="11">#REF!</definedName>
    <definedName name="CONTEN_10" localSheetId="2">#REF!</definedName>
    <definedName name="CONTEN_10" localSheetId="3">#REF!</definedName>
    <definedName name="CONTEN_10">#REF!</definedName>
    <definedName name="CONTEN_11" localSheetId="1">#REF!</definedName>
    <definedName name="CONTEN_11" localSheetId="5">#REF!</definedName>
    <definedName name="CONTEN_11" localSheetId="11">#REF!</definedName>
    <definedName name="CONTEN_11" localSheetId="2">#REF!</definedName>
    <definedName name="CONTEN_11" localSheetId="3">#REF!</definedName>
    <definedName name="CONTEN_11">#REF!</definedName>
    <definedName name="CONTEN_6" localSheetId="1">#REF!</definedName>
    <definedName name="CONTEN_6" localSheetId="5">#REF!</definedName>
    <definedName name="CONTEN_6" localSheetId="11">#REF!</definedName>
    <definedName name="CONTEN_6" localSheetId="2">#REF!</definedName>
    <definedName name="CONTEN_6" localSheetId="3">#REF!</definedName>
    <definedName name="CONTEN_6">#REF!</definedName>
    <definedName name="CONTEN_7" localSheetId="1">#REF!</definedName>
    <definedName name="CONTEN_7" localSheetId="5">#REF!</definedName>
    <definedName name="CONTEN_7" localSheetId="11">#REF!</definedName>
    <definedName name="CONTEN_7" localSheetId="2">#REF!</definedName>
    <definedName name="CONTEN_7" localSheetId="3">#REF!</definedName>
    <definedName name="CONTEN_7">#REF!</definedName>
    <definedName name="CONTEN_8" localSheetId="1">#REF!</definedName>
    <definedName name="CONTEN_8" localSheetId="5">#REF!</definedName>
    <definedName name="CONTEN_8" localSheetId="11">#REF!</definedName>
    <definedName name="CONTEN_8" localSheetId="2">#REF!</definedName>
    <definedName name="CONTEN_8" localSheetId="3">#REF!</definedName>
    <definedName name="CONTEN_8">#REF!</definedName>
    <definedName name="CONTEN_9" localSheetId="1">#REF!</definedName>
    <definedName name="CONTEN_9" localSheetId="5">#REF!</definedName>
    <definedName name="CONTEN_9" localSheetId="11">#REF!</definedName>
    <definedName name="CONTEN_9" localSheetId="2">#REF!</definedName>
    <definedName name="CONTEN_9" localSheetId="3">#REF!</definedName>
    <definedName name="CONTEN_9">#REF!</definedName>
    <definedName name="control_3">"$#REF!.$#REF!$#REF!:#REF!#REF!"</definedName>
    <definedName name="COPIA" localSheetId="1">[4]INS!#REF!</definedName>
    <definedName name="COPIA">[4]INS!#REF!</definedName>
    <definedName name="COPIA_8" localSheetId="1">#REF!</definedName>
    <definedName name="COPIA_8" localSheetId="5">#REF!</definedName>
    <definedName name="COPIA_8" localSheetId="11">#REF!</definedName>
    <definedName name="COPIA_8" localSheetId="2">#REF!</definedName>
    <definedName name="COPIA_8" localSheetId="3">#REF!</definedName>
    <definedName name="COPIA_8">#REF!</definedName>
    <definedName name="CRUZ_HG_1_12" localSheetId="1">#REF!</definedName>
    <definedName name="CRUZ_HG_1_12" localSheetId="5">#REF!</definedName>
    <definedName name="CRUZ_HG_1_12" localSheetId="11">#REF!</definedName>
    <definedName name="CRUZ_HG_1_12" localSheetId="2">#REF!</definedName>
    <definedName name="CRUZ_HG_1_12" localSheetId="3">#REF!</definedName>
    <definedName name="CRUZ_HG_1_12">#REF!</definedName>
    <definedName name="CRUZ_HG_1_12_10" localSheetId="1">#REF!</definedName>
    <definedName name="CRUZ_HG_1_12_10" localSheetId="5">#REF!</definedName>
    <definedName name="CRUZ_HG_1_12_10" localSheetId="11">#REF!</definedName>
    <definedName name="CRUZ_HG_1_12_10" localSheetId="2">#REF!</definedName>
    <definedName name="CRUZ_HG_1_12_10" localSheetId="3">#REF!</definedName>
    <definedName name="CRUZ_HG_1_12_10">#REF!</definedName>
    <definedName name="CRUZ_HG_1_12_11" localSheetId="1">#REF!</definedName>
    <definedName name="CRUZ_HG_1_12_11" localSheetId="5">#REF!</definedName>
    <definedName name="CRUZ_HG_1_12_11" localSheetId="11">#REF!</definedName>
    <definedName name="CRUZ_HG_1_12_11" localSheetId="2">#REF!</definedName>
    <definedName name="CRUZ_HG_1_12_11" localSheetId="3">#REF!</definedName>
    <definedName name="CRUZ_HG_1_12_11">#REF!</definedName>
    <definedName name="CRUZ_HG_1_12_6" localSheetId="1">#REF!</definedName>
    <definedName name="CRUZ_HG_1_12_6" localSheetId="5">#REF!</definedName>
    <definedName name="CRUZ_HG_1_12_6" localSheetId="11">#REF!</definedName>
    <definedName name="CRUZ_HG_1_12_6" localSheetId="2">#REF!</definedName>
    <definedName name="CRUZ_HG_1_12_6" localSheetId="3">#REF!</definedName>
    <definedName name="CRUZ_HG_1_12_6">#REF!</definedName>
    <definedName name="CRUZ_HG_1_12_7" localSheetId="1">#REF!</definedName>
    <definedName name="CRUZ_HG_1_12_7" localSheetId="5">#REF!</definedName>
    <definedName name="CRUZ_HG_1_12_7" localSheetId="11">#REF!</definedName>
    <definedName name="CRUZ_HG_1_12_7" localSheetId="2">#REF!</definedName>
    <definedName name="CRUZ_HG_1_12_7" localSheetId="3">#REF!</definedName>
    <definedName name="CRUZ_HG_1_12_7">#REF!</definedName>
    <definedName name="CRUZ_HG_1_12_8" localSheetId="1">#REF!</definedName>
    <definedName name="CRUZ_HG_1_12_8" localSheetId="5">#REF!</definedName>
    <definedName name="CRUZ_HG_1_12_8" localSheetId="11">#REF!</definedName>
    <definedName name="CRUZ_HG_1_12_8" localSheetId="2">#REF!</definedName>
    <definedName name="CRUZ_HG_1_12_8" localSheetId="3">#REF!</definedName>
    <definedName name="CRUZ_HG_1_12_8">#REF!</definedName>
    <definedName name="CRUZ_HG_1_12_9" localSheetId="1">#REF!</definedName>
    <definedName name="CRUZ_HG_1_12_9" localSheetId="5">#REF!</definedName>
    <definedName name="CRUZ_HG_1_12_9" localSheetId="11">#REF!</definedName>
    <definedName name="CRUZ_HG_1_12_9" localSheetId="2">#REF!</definedName>
    <definedName name="CRUZ_HG_1_12_9" localSheetId="3">#REF!</definedName>
    <definedName name="CRUZ_HG_1_12_9">#REF!</definedName>
    <definedName name="cuadro" localSheetId="1">[11]ADDENDA!#REF!</definedName>
    <definedName name="cuadro">[11]ADDENDA!#REF!</definedName>
    <definedName name="cuadro_6" localSheetId="1">#REF!</definedName>
    <definedName name="cuadro_6" localSheetId="5">#REF!</definedName>
    <definedName name="cuadro_6" localSheetId="11">#REF!</definedName>
    <definedName name="cuadro_6" localSheetId="2">#REF!</definedName>
    <definedName name="cuadro_6" localSheetId="3">#REF!</definedName>
    <definedName name="cuadro_6">#REF!</definedName>
    <definedName name="cuadro_8" localSheetId="1">#REF!</definedName>
    <definedName name="cuadro_8" localSheetId="5">#REF!</definedName>
    <definedName name="cuadro_8" localSheetId="11">#REF!</definedName>
    <definedName name="cuadro_8" localSheetId="2">#REF!</definedName>
    <definedName name="cuadro_8" localSheetId="3">#REF!</definedName>
    <definedName name="cuadro_8">#REF!</definedName>
    <definedName name="CUBETA_5Gls" localSheetId="1">#REF!</definedName>
    <definedName name="CUBETA_5Gls" localSheetId="5">#REF!</definedName>
    <definedName name="CUBETA_5Gls" localSheetId="11">#REF!</definedName>
    <definedName name="CUBETA_5Gls" localSheetId="2">#REF!</definedName>
    <definedName name="CUBETA_5Gls" localSheetId="3">#REF!</definedName>
    <definedName name="CUBETA_5Gls">#REF!</definedName>
    <definedName name="CUBETA_5Gls_10" localSheetId="1">#REF!</definedName>
    <definedName name="CUBETA_5Gls_10" localSheetId="5">#REF!</definedName>
    <definedName name="CUBETA_5Gls_10" localSheetId="11">#REF!</definedName>
    <definedName name="CUBETA_5Gls_10" localSheetId="2">#REF!</definedName>
    <definedName name="CUBETA_5Gls_10" localSheetId="3">#REF!</definedName>
    <definedName name="CUBETA_5Gls_10">#REF!</definedName>
    <definedName name="CUBETA_5Gls_11" localSheetId="1">#REF!</definedName>
    <definedName name="CUBETA_5Gls_11" localSheetId="5">#REF!</definedName>
    <definedName name="CUBETA_5Gls_11" localSheetId="11">#REF!</definedName>
    <definedName name="CUBETA_5Gls_11" localSheetId="2">#REF!</definedName>
    <definedName name="CUBETA_5Gls_11" localSheetId="3">#REF!</definedName>
    <definedName name="CUBETA_5Gls_11">#REF!</definedName>
    <definedName name="CUBETA_5Gls_6" localSheetId="1">#REF!</definedName>
    <definedName name="CUBETA_5Gls_6" localSheetId="5">#REF!</definedName>
    <definedName name="CUBETA_5Gls_6" localSheetId="11">#REF!</definedName>
    <definedName name="CUBETA_5Gls_6" localSheetId="2">#REF!</definedName>
    <definedName name="CUBETA_5Gls_6" localSheetId="3">#REF!</definedName>
    <definedName name="CUBETA_5Gls_6">#REF!</definedName>
    <definedName name="CUBETA_5Gls_7" localSheetId="1">#REF!</definedName>
    <definedName name="CUBETA_5Gls_7" localSheetId="5">#REF!</definedName>
    <definedName name="CUBETA_5Gls_7" localSheetId="11">#REF!</definedName>
    <definedName name="CUBETA_5Gls_7" localSheetId="2">#REF!</definedName>
    <definedName name="CUBETA_5Gls_7" localSheetId="3">#REF!</definedName>
    <definedName name="CUBETA_5Gls_7">#REF!</definedName>
    <definedName name="CUBETA_5Gls_8" localSheetId="1">#REF!</definedName>
    <definedName name="CUBETA_5Gls_8" localSheetId="5">#REF!</definedName>
    <definedName name="CUBETA_5Gls_8" localSheetId="11">#REF!</definedName>
    <definedName name="CUBETA_5Gls_8" localSheetId="2">#REF!</definedName>
    <definedName name="CUBETA_5Gls_8" localSheetId="3">#REF!</definedName>
    <definedName name="CUBETA_5Gls_8">#REF!</definedName>
    <definedName name="CUBETA_5Gls_9" localSheetId="1">#REF!</definedName>
    <definedName name="CUBETA_5Gls_9" localSheetId="5">#REF!</definedName>
    <definedName name="CUBETA_5Gls_9" localSheetId="11">#REF!</definedName>
    <definedName name="CUBETA_5Gls_9" localSheetId="2">#REF!</definedName>
    <definedName name="CUBETA_5Gls_9" localSheetId="3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1">#REF!</definedName>
    <definedName name="CUBO_GOMA" localSheetId="5">#REF!</definedName>
    <definedName name="CUBO_GOMA" localSheetId="11">#REF!</definedName>
    <definedName name="CUBO_GOMA" localSheetId="2">#REF!</definedName>
    <definedName name="CUBO_GOMA" localSheetId="3">#REF!</definedName>
    <definedName name="CUBO_GOMA">#REF!</definedName>
    <definedName name="CUBO_GOMA_10" localSheetId="1">#REF!</definedName>
    <definedName name="CUBO_GOMA_10" localSheetId="5">#REF!</definedName>
    <definedName name="CUBO_GOMA_10" localSheetId="11">#REF!</definedName>
    <definedName name="CUBO_GOMA_10" localSheetId="2">#REF!</definedName>
    <definedName name="CUBO_GOMA_10" localSheetId="3">#REF!</definedName>
    <definedName name="CUBO_GOMA_10">#REF!</definedName>
    <definedName name="CUBO_GOMA_11" localSheetId="1">#REF!</definedName>
    <definedName name="CUBO_GOMA_11" localSheetId="5">#REF!</definedName>
    <definedName name="CUBO_GOMA_11" localSheetId="11">#REF!</definedName>
    <definedName name="CUBO_GOMA_11" localSheetId="2">#REF!</definedName>
    <definedName name="CUBO_GOMA_11" localSheetId="3">#REF!</definedName>
    <definedName name="CUBO_GOMA_11">#REF!</definedName>
    <definedName name="CUBO_GOMA_6" localSheetId="1">#REF!</definedName>
    <definedName name="CUBO_GOMA_6" localSheetId="5">#REF!</definedName>
    <definedName name="CUBO_GOMA_6" localSheetId="11">#REF!</definedName>
    <definedName name="CUBO_GOMA_6" localSheetId="2">#REF!</definedName>
    <definedName name="CUBO_GOMA_6" localSheetId="3">#REF!</definedName>
    <definedName name="CUBO_GOMA_6">#REF!</definedName>
    <definedName name="CUBO_GOMA_7" localSheetId="1">#REF!</definedName>
    <definedName name="CUBO_GOMA_7" localSheetId="5">#REF!</definedName>
    <definedName name="CUBO_GOMA_7" localSheetId="11">#REF!</definedName>
    <definedName name="CUBO_GOMA_7" localSheetId="2">#REF!</definedName>
    <definedName name="CUBO_GOMA_7" localSheetId="3">#REF!</definedName>
    <definedName name="CUBO_GOMA_7">#REF!</definedName>
    <definedName name="CUBO_GOMA_8" localSheetId="1">#REF!</definedName>
    <definedName name="CUBO_GOMA_8" localSheetId="5">#REF!</definedName>
    <definedName name="CUBO_GOMA_8" localSheetId="11">#REF!</definedName>
    <definedName name="CUBO_GOMA_8" localSheetId="2">#REF!</definedName>
    <definedName name="CUBO_GOMA_8" localSheetId="3">#REF!</definedName>
    <definedName name="CUBO_GOMA_8">#REF!</definedName>
    <definedName name="CUBO_GOMA_9" localSheetId="1">#REF!</definedName>
    <definedName name="CUBO_GOMA_9" localSheetId="5">#REF!</definedName>
    <definedName name="CUBO_GOMA_9" localSheetId="11">#REF!</definedName>
    <definedName name="CUBO_GOMA_9" localSheetId="2">#REF!</definedName>
    <definedName name="CUBO_GOMA_9" localSheetId="3">#REF!</definedName>
    <definedName name="CUBO_GOMA_9">#REF!</definedName>
    <definedName name="Cubo_para_vaciado_de_Hormigón_3">#N/A</definedName>
    <definedName name="CUBREFALTA_INODORO_CROMO_38" localSheetId="1">#REF!</definedName>
    <definedName name="CUBREFALTA_INODORO_CROMO_38" localSheetId="5">#REF!</definedName>
    <definedName name="CUBREFALTA_INODORO_CROMO_38" localSheetId="11">#REF!</definedName>
    <definedName name="CUBREFALTA_INODORO_CROMO_38" localSheetId="2">#REF!</definedName>
    <definedName name="CUBREFALTA_INODORO_CROMO_38" localSheetId="3">#REF!</definedName>
    <definedName name="CUBREFALTA_INODORO_CROMO_38">#REF!</definedName>
    <definedName name="CUBREFALTA_INODORO_CROMO_38_10" localSheetId="1">#REF!</definedName>
    <definedName name="CUBREFALTA_INODORO_CROMO_38_10" localSheetId="5">#REF!</definedName>
    <definedName name="CUBREFALTA_INODORO_CROMO_38_10" localSheetId="11">#REF!</definedName>
    <definedName name="CUBREFALTA_INODORO_CROMO_38_10" localSheetId="2">#REF!</definedName>
    <definedName name="CUBREFALTA_INODORO_CROMO_38_10" localSheetId="3">#REF!</definedName>
    <definedName name="CUBREFALTA_INODORO_CROMO_38_10">#REF!</definedName>
    <definedName name="CUBREFALTA_INODORO_CROMO_38_11" localSheetId="1">#REF!</definedName>
    <definedName name="CUBREFALTA_INODORO_CROMO_38_11" localSheetId="5">#REF!</definedName>
    <definedName name="CUBREFALTA_INODORO_CROMO_38_11" localSheetId="11">#REF!</definedName>
    <definedName name="CUBREFALTA_INODORO_CROMO_38_11" localSheetId="2">#REF!</definedName>
    <definedName name="CUBREFALTA_INODORO_CROMO_38_11" localSheetId="3">#REF!</definedName>
    <definedName name="CUBREFALTA_INODORO_CROMO_38_11">#REF!</definedName>
    <definedName name="CUBREFALTA_INODORO_CROMO_38_6" localSheetId="1">#REF!</definedName>
    <definedName name="CUBREFALTA_INODORO_CROMO_38_6" localSheetId="5">#REF!</definedName>
    <definedName name="CUBREFALTA_INODORO_CROMO_38_6" localSheetId="11">#REF!</definedName>
    <definedName name="CUBREFALTA_INODORO_CROMO_38_6" localSheetId="2">#REF!</definedName>
    <definedName name="CUBREFALTA_INODORO_CROMO_38_6" localSheetId="3">#REF!</definedName>
    <definedName name="CUBREFALTA_INODORO_CROMO_38_6">#REF!</definedName>
    <definedName name="CUBREFALTA_INODORO_CROMO_38_7" localSheetId="1">#REF!</definedName>
    <definedName name="CUBREFALTA_INODORO_CROMO_38_7" localSheetId="5">#REF!</definedName>
    <definedName name="CUBREFALTA_INODORO_CROMO_38_7" localSheetId="11">#REF!</definedName>
    <definedName name="CUBREFALTA_INODORO_CROMO_38_7" localSheetId="2">#REF!</definedName>
    <definedName name="CUBREFALTA_INODORO_CROMO_38_7" localSheetId="3">#REF!</definedName>
    <definedName name="CUBREFALTA_INODORO_CROMO_38_7">#REF!</definedName>
    <definedName name="CUBREFALTA_INODORO_CROMO_38_8" localSheetId="1">#REF!</definedName>
    <definedName name="CUBREFALTA_INODORO_CROMO_38_8" localSheetId="5">#REF!</definedName>
    <definedName name="CUBREFALTA_INODORO_CROMO_38_8" localSheetId="11">#REF!</definedName>
    <definedName name="CUBREFALTA_INODORO_CROMO_38_8" localSheetId="2">#REF!</definedName>
    <definedName name="CUBREFALTA_INODORO_CROMO_38_8" localSheetId="3">#REF!</definedName>
    <definedName name="CUBREFALTA_INODORO_CROMO_38_8">#REF!</definedName>
    <definedName name="CUBREFALTA_INODORO_CROMO_38_9" localSheetId="1">#REF!</definedName>
    <definedName name="CUBREFALTA_INODORO_CROMO_38_9" localSheetId="5">#REF!</definedName>
    <definedName name="CUBREFALTA_INODORO_CROMO_38_9" localSheetId="11">#REF!</definedName>
    <definedName name="CUBREFALTA_INODORO_CROMO_38_9" localSheetId="2">#REF!</definedName>
    <definedName name="CUBREFALTA_INODORO_CROMO_38_9" localSheetId="3">#REF!</definedName>
    <definedName name="CUBREFALTA_INODORO_CROMO_38_9">#REF!</definedName>
    <definedName name="Curado_y_Aditivo_3">#N/A</definedName>
    <definedName name="CURVA_ELEC_PVC_12" localSheetId="1">#REF!</definedName>
    <definedName name="CURVA_ELEC_PVC_12" localSheetId="5">#REF!</definedName>
    <definedName name="CURVA_ELEC_PVC_12" localSheetId="11">#REF!</definedName>
    <definedName name="CURVA_ELEC_PVC_12" localSheetId="2">#REF!</definedName>
    <definedName name="CURVA_ELEC_PVC_12" localSheetId="3">#REF!</definedName>
    <definedName name="CURVA_ELEC_PVC_12">#REF!</definedName>
    <definedName name="CURVA_ELEC_PVC_12_10" localSheetId="1">#REF!</definedName>
    <definedName name="CURVA_ELEC_PVC_12_10" localSheetId="5">#REF!</definedName>
    <definedName name="CURVA_ELEC_PVC_12_10" localSheetId="11">#REF!</definedName>
    <definedName name="CURVA_ELEC_PVC_12_10" localSheetId="2">#REF!</definedName>
    <definedName name="CURVA_ELEC_PVC_12_10" localSheetId="3">#REF!</definedName>
    <definedName name="CURVA_ELEC_PVC_12_10">#REF!</definedName>
    <definedName name="CURVA_ELEC_PVC_12_11" localSheetId="1">#REF!</definedName>
    <definedName name="CURVA_ELEC_PVC_12_11" localSheetId="5">#REF!</definedName>
    <definedName name="CURVA_ELEC_PVC_12_11" localSheetId="11">#REF!</definedName>
    <definedName name="CURVA_ELEC_PVC_12_11" localSheetId="2">#REF!</definedName>
    <definedName name="CURVA_ELEC_PVC_12_11" localSheetId="3">#REF!</definedName>
    <definedName name="CURVA_ELEC_PVC_12_11">#REF!</definedName>
    <definedName name="CURVA_ELEC_PVC_12_6" localSheetId="1">#REF!</definedName>
    <definedName name="CURVA_ELEC_PVC_12_6" localSheetId="5">#REF!</definedName>
    <definedName name="CURVA_ELEC_PVC_12_6" localSheetId="11">#REF!</definedName>
    <definedName name="CURVA_ELEC_PVC_12_6" localSheetId="2">#REF!</definedName>
    <definedName name="CURVA_ELEC_PVC_12_6" localSheetId="3">#REF!</definedName>
    <definedName name="CURVA_ELEC_PVC_12_6">#REF!</definedName>
    <definedName name="CURVA_ELEC_PVC_12_7" localSheetId="1">#REF!</definedName>
    <definedName name="CURVA_ELEC_PVC_12_7" localSheetId="5">#REF!</definedName>
    <definedName name="CURVA_ELEC_PVC_12_7" localSheetId="11">#REF!</definedName>
    <definedName name="CURVA_ELEC_PVC_12_7" localSheetId="2">#REF!</definedName>
    <definedName name="CURVA_ELEC_PVC_12_7" localSheetId="3">#REF!</definedName>
    <definedName name="CURVA_ELEC_PVC_12_7">#REF!</definedName>
    <definedName name="CURVA_ELEC_PVC_12_8" localSheetId="1">#REF!</definedName>
    <definedName name="CURVA_ELEC_PVC_12_8" localSheetId="5">#REF!</definedName>
    <definedName name="CURVA_ELEC_PVC_12_8" localSheetId="11">#REF!</definedName>
    <definedName name="CURVA_ELEC_PVC_12_8" localSheetId="2">#REF!</definedName>
    <definedName name="CURVA_ELEC_PVC_12_8" localSheetId="3">#REF!</definedName>
    <definedName name="CURVA_ELEC_PVC_12_8">#REF!</definedName>
    <definedName name="CURVA_ELEC_PVC_12_9" localSheetId="1">#REF!</definedName>
    <definedName name="CURVA_ELEC_PVC_12_9" localSheetId="5">#REF!</definedName>
    <definedName name="CURVA_ELEC_PVC_12_9" localSheetId="11">#REF!</definedName>
    <definedName name="CURVA_ELEC_PVC_12_9" localSheetId="2">#REF!</definedName>
    <definedName name="CURVA_ELEC_PVC_12_9" localSheetId="3">#REF!</definedName>
    <definedName name="CURVA_ELEC_PVC_12_9">#REF!</definedName>
    <definedName name="CURVA_ELEC_PVC_34" localSheetId="1">#REF!</definedName>
    <definedName name="CURVA_ELEC_PVC_34" localSheetId="5">#REF!</definedName>
    <definedName name="CURVA_ELEC_PVC_34" localSheetId="11">#REF!</definedName>
    <definedName name="CURVA_ELEC_PVC_34" localSheetId="2">#REF!</definedName>
    <definedName name="CURVA_ELEC_PVC_34" localSheetId="3">#REF!</definedName>
    <definedName name="CURVA_ELEC_PVC_34">#REF!</definedName>
    <definedName name="CURVA_ELEC_PVC_34_10" localSheetId="1">#REF!</definedName>
    <definedName name="CURVA_ELEC_PVC_34_10" localSheetId="5">#REF!</definedName>
    <definedName name="CURVA_ELEC_PVC_34_10" localSheetId="11">#REF!</definedName>
    <definedName name="CURVA_ELEC_PVC_34_10" localSheetId="2">#REF!</definedName>
    <definedName name="CURVA_ELEC_PVC_34_10" localSheetId="3">#REF!</definedName>
    <definedName name="CURVA_ELEC_PVC_34_10">#REF!</definedName>
    <definedName name="CURVA_ELEC_PVC_34_11" localSheetId="1">#REF!</definedName>
    <definedName name="CURVA_ELEC_PVC_34_11" localSheetId="5">#REF!</definedName>
    <definedName name="CURVA_ELEC_PVC_34_11" localSheetId="11">#REF!</definedName>
    <definedName name="CURVA_ELEC_PVC_34_11" localSheetId="2">#REF!</definedName>
    <definedName name="CURVA_ELEC_PVC_34_11" localSheetId="3">#REF!</definedName>
    <definedName name="CURVA_ELEC_PVC_34_11">#REF!</definedName>
    <definedName name="CURVA_ELEC_PVC_34_6" localSheetId="1">#REF!</definedName>
    <definedName name="CURVA_ELEC_PVC_34_6" localSheetId="5">#REF!</definedName>
    <definedName name="CURVA_ELEC_PVC_34_6" localSheetId="11">#REF!</definedName>
    <definedName name="CURVA_ELEC_PVC_34_6" localSheetId="2">#REF!</definedName>
    <definedName name="CURVA_ELEC_PVC_34_6" localSheetId="3">#REF!</definedName>
    <definedName name="CURVA_ELEC_PVC_34_6">#REF!</definedName>
    <definedName name="CURVA_ELEC_PVC_34_7" localSheetId="1">#REF!</definedName>
    <definedName name="CURVA_ELEC_PVC_34_7" localSheetId="5">#REF!</definedName>
    <definedName name="CURVA_ELEC_PVC_34_7" localSheetId="11">#REF!</definedName>
    <definedName name="CURVA_ELEC_PVC_34_7" localSheetId="2">#REF!</definedName>
    <definedName name="CURVA_ELEC_PVC_34_7" localSheetId="3">#REF!</definedName>
    <definedName name="CURVA_ELEC_PVC_34_7">#REF!</definedName>
    <definedName name="CURVA_ELEC_PVC_34_8" localSheetId="1">#REF!</definedName>
    <definedName name="CURVA_ELEC_PVC_34_8" localSheetId="5">#REF!</definedName>
    <definedName name="CURVA_ELEC_PVC_34_8" localSheetId="11">#REF!</definedName>
    <definedName name="CURVA_ELEC_PVC_34_8" localSheetId="2">#REF!</definedName>
    <definedName name="CURVA_ELEC_PVC_34_8" localSheetId="3">#REF!</definedName>
    <definedName name="CURVA_ELEC_PVC_34_8">#REF!</definedName>
    <definedName name="CURVA_ELEC_PVC_34_9" localSheetId="1">#REF!</definedName>
    <definedName name="CURVA_ELEC_PVC_34_9" localSheetId="5">#REF!</definedName>
    <definedName name="CURVA_ELEC_PVC_34_9" localSheetId="11">#REF!</definedName>
    <definedName name="CURVA_ELEC_PVC_34_9" localSheetId="2">#REF!</definedName>
    <definedName name="CURVA_ELEC_PVC_34_9" localSheetId="3">#REF!</definedName>
    <definedName name="CURVA_ELEC_PVC_34_9">#REF!</definedName>
    <definedName name="CUT_OUT_100AMP" localSheetId="1">#REF!</definedName>
    <definedName name="CUT_OUT_100AMP" localSheetId="5">#REF!</definedName>
    <definedName name="CUT_OUT_100AMP" localSheetId="11">#REF!</definedName>
    <definedName name="CUT_OUT_100AMP" localSheetId="2">#REF!</definedName>
    <definedName name="CUT_OUT_100AMP" localSheetId="3">#REF!</definedName>
    <definedName name="CUT_OUT_100AMP">#REF!</definedName>
    <definedName name="CUT_OUT_100AMP_10" localSheetId="1">#REF!</definedName>
    <definedName name="CUT_OUT_100AMP_10" localSheetId="5">#REF!</definedName>
    <definedName name="CUT_OUT_100AMP_10" localSheetId="11">#REF!</definedName>
    <definedName name="CUT_OUT_100AMP_10" localSheetId="2">#REF!</definedName>
    <definedName name="CUT_OUT_100AMP_10" localSheetId="3">#REF!</definedName>
    <definedName name="CUT_OUT_100AMP_10">#REF!</definedName>
    <definedName name="CUT_OUT_100AMP_11" localSheetId="1">#REF!</definedName>
    <definedName name="CUT_OUT_100AMP_11" localSheetId="5">#REF!</definedName>
    <definedName name="CUT_OUT_100AMP_11" localSheetId="11">#REF!</definedName>
    <definedName name="CUT_OUT_100AMP_11" localSheetId="2">#REF!</definedName>
    <definedName name="CUT_OUT_100AMP_11" localSheetId="3">#REF!</definedName>
    <definedName name="CUT_OUT_100AMP_11">#REF!</definedName>
    <definedName name="CUT_OUT_100AMP_6" localSheetId="1">#REF!</definedName>
    <definedName name="CUT_OUT_100AMP_6" localSheetId="5">#REF!</definedName>
    <definedName name="CUT_OUT_100AMP_6" localSheetId="11">#REF!</definedName>
    <definedName name="CUT_OUT_100AMP_6" localSheetId="2">#REF!</definedName>
    <definedName name="CUT_OUT_100AMP_6" localSheetId="3">#REF!</definedName>
    <definedName name="CUT_OUT_100AMP_6">#REF!</definedName>
    <definedName name="CUT_OUT_100AMP_7" localSheetId="1">#REF!</definedName>
    <definedName name="CUT_OUT_100AMP_7" localSheetId="5">#REF!</definedName>
    <definedName name="CUT_OUT_100AMP_7" localSheetId="11">#REF!</definedName>
    <definedName name="CUT_OUT_100AMP_7" localSheetId="2">#REF!</definedName>
    <definedName name="CUT_OUT_100AMP_7" localSheetId="3">#REF!</definedName>
    <definedName name="CUT_OUT_100AMP_7">#REF!</definedName>
    <definedName name="CUT_OUT_100AMP_8" localSheetId="1">#REF!</definedName>
    <definedName name="CUT_OUT_100AMP_8" localSheetId="5">#REF!</definedName>
    <definedName name="CUT_OUT_100AMP_8" localSheetId="11">#REF!</definedName>
    <definedName name="CUT_OUT_100AMP_8" localSheetId="2">#REF!</definedName>
    <definedName name="CUT_OUT_100AMP_8" localSheetId="3">#REF!</definedName>
    <definedName name="CUT_OUT_100AMP_8">#REF!</definedName>
    <definedName name="CUT_OUT_100AMP_9" localSheetId="1">#REF!</definedName>
    <definedName name="CUT_OUT_100AMP_9" localSheetId="5">#REF!</definedName>
    <definedName name="CUT_OUT_100AMP_9" localSheetId="11">#REF!</definedName>
    <definedName name="CUT_OUT_100AMP_9" localSheetId="2">#REF!</definedName>
    <definedName name="CUT_OUT_100AMP_9" localSheetId="3">#REF!</definedName>
    <definedName name="CUT_OUT_100AMP_9">#REF!</definedName>
    <definedName name="CUT_OUT_200AMP" localSheetId="1">#REF!</definedName>
    <definedName name="CUT_OUT_200AMP" localSheetId="5">#REF!</definedName>
    <definedName name="CUT_OUT_200AMP" localSheetId="11">#REF!</definedName>
    <definedName name="CUT_OUT_200AMP" localSheetId="2">#REF!</definedName>
    <definedName name="CUT_OUT_200AMP" localSheetId="3">#REF!</definedName>
    <definedName name="CUT_OUT_200AMP">#REF!</definedName>
    <definedName name="CUT_OUT_200AMP_10" localSheetId="1">#REF!</definedName>
    <definedName name="CUT_OUT_200AMP_10" localSheetId="5">#REF!</definedName>
    <definedName name="CUT_OUT_200AMP_10" localSheetId="11">#REF!</definedName>
    <definedName name="CUT_OUT_200AMP_10" localSheetId="2">#REF!</definedName>
    <definedName name="CUT_OUT_200AMP_10" localSheetId="3">#REF!</definedName>
    <definedName name="CUT_OUT_200AMP_10">#REF!</definedName>
    <definedName name="CUT_OUT_200AMP_11" localSheetId="1">#REF!</definedName>
    <definedName name="CUT_OUT_200AMP_11" localSheetId="5">#REF!</definedName>
    <definedName name="CUT_OUT_200AMP_11" localSheetId="11">#REF!</definedName>
    <definedName name="CUT_OUT_200AMP_11" localSheetId="2">#REF!</definedName>
    <definedName name="CUT_OUT_200AMP_11" localSheetId="3">#REF!</definedName>
    <definedName name="CUT_OUT_200AMP_11">#REF!</definedName>
    <definedName name="CUT_OUT_200AMP_6" localSheetId="1">#REF!</definedName>
    <definedName name="CUT_OUT_200AMP_6" localSheetId="5">#REF!</definedName>
    <definedName name="CUT_OUT_200AMP_6" localSheetId="11">#REF!</definedName>
    <definedName name="CUT_OUT_200AMP_6" localSheetId="2">#REF!</definedName>
    <definedName name="CUT_OUT_200AMP_6" localSheetId="3">#REF!</definedName>
    <definedName name="CUT_OUT_200AMP_6">#REF!</definedName>
    <definedName name="CUT_OUT_200AMP_7" localSheetId="1">#REF!</definedName>
    <definedName name="CUT_OUT_200AMP_7" localSheetId="5">#REF!</definedName>
    <definedName name="CUT_OUT_200AMP_7" localSheetId="11">#REF!</definedName>
    <definedName name="CUT_OUT_200AMP_7" localSheetId="2">#REF!</definedName>
    <definedName name="CUT_OUT_200AMP_7" localSheetId="3">#REF!</definedName>
    <definedName name="CUT_OUT_200AMP_7">#REF!</definedName>
    <definedName name="CUT_OUT_200AMP_8" localSheetId="1">#REF!</definedName>
    <definedName name="CUT_OUT_200AMP_8" localSheetId="5">#REF!</definedName>
    <definedName name="CUT_OUT_200AMP_8" localSheetId="11">#REF!</definedName>
    <definedName name="CUT_OUT_200AMP_8" localSheetId="2">#REF!</definedName>
    <definedName name="CUT_OUT_200AMP_8" localSheetId="3">#REF!</definedName>
    <definedName name="CUT_OUT_200AMP_8">#REF!</definedName>
    <definedName name="CUT_OUT_200AMP_9" localSheetId="1">#REF!</definedName>
    <definedName name="CUT_OUT_200AMP_9" localSheetId="5">#REF!</definedName>
    <definedName name="CUT_OUT_200AMP_9" localSheetId="11">#REF!</definedName>
    <definedName name="CUT_OUT_200AMP_9" localSheetId="2">#REF!</definedName>
    <definedName name="CUT_OUT_200AMP_9" localSheetId="3">#REF!</definedName>
    <definedName name="CUT_OUT_200AMP_9">#REF!</definedName>
    <definedName name="CZINC" localSheetId="1">[6]M.O.!#REF!</definedName>
    <definedName name="CZINC" localSheetId="3">[5]M.O.!#REF!</definedName>
    <definedName name="CZINC">[6]M.O.!#REF!</definedName>
    <definedName name="CZINC_6" localSheetId="1">#REF!</definedName>
    <definedName name="CZINC_6" localSheetId="5">#REF!</definedName>
    <definedName name="CZINC_6" localSheetId="11">#REF!</definedName>
    <definedName name="CZINC_6" localSheetId="2">#REF!</definedName>
    <definedName name="CZINC_6" localSheetId="3">#REF!</definedName>
    <definedName name="CZINC_6">#REF!</definedName>
    <definedName name="CZINC_8" localSheetId="1">#REF!</definedName>
    <definedName name="CZINC_8" localSheetId="5">#REF!</definedName>
    <definedName name="CZINC_8" localSheetId="11">#REF!</definedName>
    <definedName name="CZINC_8" localSheetId="2">#REF!</definedName>
    <definedName name="CZINC_8" localSheetId="3">#REF!</definedName>
    <definedName name="CZINC_8">#REF!</definedName>
    <definedName name="D" localSheetId="1">#REF!</definedName>
    <definedName name="D" localSheetId="5">#REF!</definedName>
    <definedName name="D" localSheetId="11">#REF!</definedName>
    <definedName name="D" localSheetId="2">#REF!</definedName>
    <definedName name="D" localSheetId="3">#REF!</definedName>
    <definedName name="D">#REF!</definedName>
    <definedName name="D_3">#N/A</definedName>
    <definedName name="deducciones_3">"$#REF!.$M$62"</definedName>
    <definedName name="derop" localSheetId="1">[8]M.O.!#REF!</definedName>
    <definedName name="derop">[8]M.O.!#REF!</definedName>
    <definedName name="derop_10" localSheetId="1">#REF!</definedName>
    <definedName name="derop_10" localSheetId="5">#REF!</definedName>
    <definedName name="derop_10" localSheetId="11">#REF!</definedName>
    <definedName name="derop_10" localSheetId="2">#REF!</definedName>
    <definedName name="derop_10" localSheetId="3">#REF!</definedName>
    <definedName name="derop_10">#REF!</definedName>
    <definedName name="derop_11" localSheetId="1">#REF!</definedName>
    <definedName name="derop_11" localSheetId="5">#REF!</definedName>
    <definedName name="derop_11" localSheetId="11">#REF!</definedName>
    <definedName name="derop_11" localSheetId="2">#REF!</definedName>
    <definedName name="derop_11" localSheetId="3">#REF!</definedName>
    <definedName name="derop_11">#REF!</definedName>
    <definedName name="derop_5" localSheetId="1">#REF!</definedName>
    <definedName name="derop_5" localSheetId="5">#REF!</definedName>
    <definedName name="derop_5" localSheetId="11">#REF!</definedName>
    <definedName name="derop_5" localSheetId="2">#REF!</definedName>
    <definedName name="derop_5" localSheetId="3">#REF!</definedName>
    <definedName name="derop_5">#REF!</definedName>
    <definedName name="derop_6" localSheetId="1">#REF!</definedName>
    <definedName name="derop_6" localSheetId="5">#REF!</definedName>
    <definedName name="derop_6" localSheetId="11">#REF!</definedName>
    <definedName name="derop_6" localSheetId="2">#REF!</definedName>
    <definedName name="derop_6" localSheetId="3">#REF!</definedName>
    <definedName name="derop_6">#REF!</definedName>
    <definedName name="derop_7" localSheetId="1">#REF!</definedName>
    <definedName name="derop_7" localSheetId="5">#REF!</definedName>
    <definedName name="derop_7" localSheetId="11">#REF!</definedName>
    <definedName name="derop_7" localSheetId="2">#REF!</definedName>
    <definedName name="derop_7" localSheetId="3">#REF!</definedName>
    <definedName name="derop_7">#REF!</definedName>
    <definedName name="derop_8" localSheetId="1">#REF!</definedName>
    <definedName name="derop_8" localSheetId="5">#REF!</definedName>
    <definedName name="derop_8" localSheetId="11">#REF!</definedName>
    <definedName name="derop_8" localSheetId="2">#REF!</definedName>
    <definedName name="derop_8" localSheetId="3">#REF!</definedName>
    <definedName name="derop_8">#REF!</definedName>
    <definedName name="derop_9" localSheetId="1">#REF!</definedName>
    <definedName name="derop_9" localSheetId="5">#REF!</definedName>
    <definedName name="derop_9" localSheetId="11">#REF!</definedName>
    <definedName name="derop_9" localSheetId="2">#REF!</definedName>
    <definedName name="derop_9" localSheetId="3">#REF!</definedName>
    <definedName name="derop_9">#REF!</definedName>
    <definedName name="DERRETIDO_BCO" localSheetId="1">#REF!</definedName>
    <definedName name="DERRETIDO_BCO" localSheetId="5">#REF!</definedName>
    <definedName name="DERRETIDO_BCO" localSheetId="11">#REF!</definedName>
    <definedName name="DERRETIDO_BCO" localSheetId="2">#REF!</definedName>
    <definedName name="DERRETIDO_BCO" localSheetId="3">#REF!</definedName>
    <definedName name="DERRETIDO_BCO">#REF!</definedName>
    <definedName name="DERRETIDO_BCO_10" localSheetId="1">#REF!</definedName>
    <definedName name="DERRETIDO_BCO_10" localSheetId="5">#REF!</definedName>
    <definedName name="DERRETIDO_BCO_10" localSheetId="11">#REF!</definedName>
    <definedName name="DERRETIDO_BCO_10" localSheetId="2">#REF!</definedName>
    <definedName name="DERRETIDO_BCO_10" localSheetId="3">#REF!</definedName>
    <definedName name="DERRETIDO_BCO_10">#REF!</definedName>
    <definedName name="DERRETIDO_BCO_11" localSheetId="1">#REF!</definedName>
    <definedName name="DERRETIDO_BCO_11" localSheetId="5">#REF!</definedName>
    <definedName name="DERRETIDO_BCO_11" localSheetId="11">#REF!</definedName>
    <definedName name="DERRETIDO_BCO_11" localSheetId="2">#REF!</definedName>
    <definedName name="DERRETIDO_BCO_11" localSheetId="3">#REF!</definedName>
    <definedName name="DERRETIDO_BCO_11">#REF!</definedName>
    <definedName name="DERRETIDO_BCO_6" localSheetId="1">#REF!</definedName>
    <definedName name="DERRETIDO_BCO_6" localSheetId="5">#REF!</definedName>
    <definedName name="DERRETIDO_BCO_6" localSheetId="11">#REF!</definedName>
    <definedName name="DERRETIDO_BCO_6" localSheetId="2">#REF!</definedName>
    <definedName name="DERRETIDO_BCO_6" localSheetId="3">#REF!</definedName>
    <definedName name="DERRETIDO_BCO_6">#REF!</definedName>
    <definedName name="DERRETIDO_BCO_7" localSheetId="1">#REF!</definedName>
    <definedName name="DERRETIDO_BCO_7" localSheetId="5">#REF!</definedName>
    <definedName name="DERRETIDO_BCO_7" localSheetId="11">#REF!</definedName>
    <definedName name="DERRETIDO_BCO_7" localSheetId="2">#REF!</definedName>
    <definedName name="DERRETIDO_BCO_7" localSheetId="3">#REF!</definedName>
    <definedName name="DERRETIDO_BCO_7">#REF!</definedName>
    <definedName name="DERRETIDO_BCO_8" localSheetId="1">#REF!</definedName>
    <definedName name="DERRETIDO_BCO_8" localSheetId="5">#REF!</definedName>
    <definedName name="DERRETIDO_BCO_8" localSheetId="11">#REF!</definedName>
    <definedName name="DERRETIDO_BCO_8" localSheetId="2">#REF!</definedName>
    <definedName name="DERRETIDO_BCO_8" localSheetId="3">#REF!</definedName>
    <definedName name="DERRETIDO_BCO_8">#REF!</definedName>
    <definedName name="DERRETIDO_BCO_9" localSheetId="1">#REF!</definedName>
    <definedName name="DERRETIDO_BCO_9" localSheetId="5">#REF!</definedName>
    <definedName name="DERRETIDO_BCO_9" localSheetId="11">#REF!</definedName>
    <definedName name="DERRETIDO_BCO_9" localSheetId="2">#REF!</definedName>
    <definedName name="DERRETIDO_BCO_9" localSheetId="3">#REF!</definedName>
    <definedName name="DERRETIDO_BCO_9">#REF!</definedName>
    <definedName name="DESAGUE_DOBLE_FREGADERO_PVC" localSheetId="1">#REF!</definedName>
    <definedName name="DESAGUE_DOBLE_FREGADERO_PVC" localSheetId="5">#REF!</definedName>
    <definedName name="DESAGUE_DOBLE_FREGADERO_PVC" localSheetId="11">#REF!</definedName>
    <definedName name="DESAGUE_DOBLE_FREGADERO_PVC" localSheetId="2">#REF!</definedName>
    <definedName name="DESAGUE_DOBLE_FREGADERO_PVC" localSheetId="3">#REF!</definedName>
    <definedName name="DESAGUE_DOBLE_FREGADERO_PVC">#REF!</definedName>
    <definedName name="DESAGUE_DOBLE_FREGADERO_PVC_10" localSheetId="1">#REF!</definedName>
    <definedName name="DESAGUE_DOBLE_FREGADERO_PVC_10" localSheetId="5">#REF!</definedName>
    <definedName name="DESAGUE_DOBLE_FREGADERO_PVC_10" localSheetId="11">#REF!</definedName>
    <definedName name="DESAGUE_DOBLE_FREGADERO_PVC_10" localSheetId="2">#REF!</definedName>
    <definedName name="DESAGUE_DOBLE_FREGADERO_PVC_10" localSheetId="3">#REF!</definedName>
    <definedName name="DESAGUE_DOBLE_FREGADERO_PVC_10">#REF!</definedName>
    <definedName name="DESAGUE_DOBLE_FREGADERO_PVC_11" localSheetId="1">#REF!</definedName>
    <definedName name="DESAGUE_DOBLE_FREGADERO_PVC_11" localSheetId="5">#REF!</definedName>
    <definedName name="DESAGUE_DOBLE_FREGADERO_PVC_11" localSheetId="11">#REF!</definedName>
    <definedName name="DESAGUE_DOBLE_FREGADERO_PVC_11" localSheetId="2">#REF!</definedName>
    <definedName name="DESAGUE_DOBLE_FREGADERO_PVC_11" localSheetId="3">#REF!</definedName>
    <definedName name="DESAGUE_DOBLE_FREGADERO_PVC_11">#REF!</definedName>
    <definedName name="DESAGUE_DOBLE_FREGADERO_PVC_6" localSheetId="1">#REF!</definedName>
    <definedName name="DESAGUE_DOBLE_FREGADERO_PVC_6" localSheetId="5">#REF!</definedName>
    <definedName name="DESAGUE_DOBLE_FREGADERO_PVC_6" localSheetId="11">#REF!</definedName>
    <definedName name="DESAGUE_DOBLE_FREGADERO_PVC_6" localSheetId="2">#REF!</definedName>
    <definedName name="DESAGUE_DOBLE_FREGADERO_PVC_6" localSheetId="3">#REF!</definedName>
    <definedName name="DESAGUE_DOBLE_FREGADERO_PVC_6">#REF!</definedName>
    <definedName name="DESAGUE_DOBLE_FREGADERO_PVC_7" localSheetId="1">#REF!</definedName>
    <definedName name="DESAGUE_DOBLE_FREGADERO_PVC_7" localSheetId="5">#REF!</definedName>
    <definedName name="DESAGUE_DOBLE_FREGADERO_PVC_7" localSheetId="11">#REF!</definedName>
    <definedName name="DESAGUE_DOBLE_FREGADERO_PVC_7" localSheetId="2">#REF!</definedName>
    <definedName name="DESAGUE_DOBLE_FREGADERO_PVC_7" localSheetId="3">#REF!</definedName>
    <definedName name="DESAGUE_DOBLE_FREGADERO_PVC_7">#REF!</definedName>
    <definedName name="DESAGUE_DOBLE_FREGADERO_PVC_8" localSheetId="1">#REF!</definedName>
    <definedName name="DESAGUE_DOBLE_FREGADERO_PVC_8" localSheetId="5">#REF!</definedName>
    <definedName name="DESAGUE_DOBLE_FREGADERO_PVC_8" localSheetId="11">#REF!</definedName>
    <definedName name="DESAGUE_DOBLE_FREGADERO_PVC_8" localSheetId="2">#REF!</definedName>
    <definedName name="DESAGUE_DOBLE_FREGADERO_PVC_8" localSheetId="3">#REF!</definedName>
    <definedName name="DESAGUE_DOBLE_FREGADERO_PVC_8">#REF!</definedName>
    <definedName name="DESAGUE_DOBLE_FREGADERO_PVC_9" localSheetId="1">#REF!</definedName>
    <definedName name="DESAGUE_DOBLE_FREGADERO_PVC_9" localSheetId="5">#REF!</definedName>
    <definedName name="DESAGUE_DOBLE_FREGADERO_PVC_9" localSheetId="11">#REF!</definedName>
    <definedName name="DESAGUE_DOBLE_FREGADERO_PVC_9" localSheetId="2">#REF!</definedName>
    <definedName name="DESAGUE_DOBLE_FREGADERO_PVC_9" localSheetId="3">#REF!</definedName>
    <definedName name="DESAGUE_DOBLE_FREGADERO_PVC_9">#REF!</definedName>
    <definedName name="DESCRIPCION">#N/A</definedName>
    <definedName name="DESCRIPCION_6">NA()</definedName>
    <definedName name="desencofrado" localSheetId="1">#REF!</definedName>
    <definedName name="desencofrado" localSheetId="5">#REF!</definedName>
    <definedName name="desencofrado" localSheetId="11">#REF!</definedName>
    <definedName name="desencofrado" localSheetId="2">#REF!</definedName>
    <definedName name="desencofrado" localSheetId="3">#REF!</definedName>
    <definedName name="desencofrado">#REF!</definedName>
    <definedName name="desencofrado_8" localSheetId="1">#REF!</definedName>
    <definedName name="desencofrado_8" localSheetId="5">#REF!</definedName>
    <definedName name="desencofrado_8" localSheetId="11">#REF!</definedName>
    <definedName name="desencofrado_8" localSheetId="2">#REF!</definedName>
    <definedName name="desencofrado_8" localSheetId="3">#REF!</definedName>
    <definedName name="desencofrado_8">#REF!</definedName>
    <definedName name="DESENCOFRADO_COLS" localSheetId="1">#REF!</definedName>
    <definedName name="DESENCOFRADO_COLS">#REF!</definedName>
    <definedName name="DESENCOFRADO_COLS_10" localSheetId="1">#REF!</definedName>
    <definedName name="DESENCOFRADO_COLS_10" localSheetId="5">#REF!</definedName>
    <definedName name="DESENCOFRADO_COLS_10" localSheetId="11">#REF!</definedName>
    <definedName name="DESENCOFRADO_COLS_10" localSheetId="2">#REF!</definedName>
    <definedName name="DESENCOFRADO_COLS_10" localSheetId="3">#REF!</definedName>
    <definedName name="DESENCOFRADO_COLS_10">#REF!</definedName>
    <definedName name="DESENCOFRADO_COLS_11" localSheetId="1">#REF!</definedName>
    <definedName name="DESENCOFRADO_COLS_11" localSheetId="5">#REF!</definedName>
    <definedName name="DESENCOFRADO_COLS_11" localSheetId="11">#REF!</definedName>
    <definedName name="DESENCOFRADO_COLS_11" localSheetId="2">#REF!</definedName>
    <definedName name="DESENCOFRADO_COLS_11" localSheetId="3">#REF!</definedName>
    <definedName name="DESENCOFRADO_COLS_11">#REF!</definedName>
    <definedName name="DESENCOFRADO_COLS_5" localSheetId="1">#REF!</definedName>
    <definedName name="DESENCOFRADO_COLS_5" localSheetId="5">#REF!</definedName>
    <definedName name="DESENCOFRADO_COLS_5" localSheetId="11">#REF!</definedName>
    <definedName name="DESENCOFRADO_COLS_5" localSheetId="2">#REF!</definedName>
    <definedName name="DESENCOFRADO_COLS_5" localSheetId="3">#REF!</definedName>
    <definedName name="DESENCOFRADO_COLS_5">#REF!</definedName>
    <definedName name="DESENCOFRADO_COLS_6" localSheetId="1">#REF!</definedName>
    <definedName name="DESENCOFRADO_COLS_6" localSheetId="5">#REF!</definedName>
    <definedName name="DESENCOFRADO_COLS_6" localSheetId="11">#REF!</definedName>
    <definedName name="DESENCOFRADO_COLS_6" localSheetId="2">#REF!</definedName>
    <definedName name="DESENCOFRADO_COLS_6" localSheetId="3">#REF!</definedName>
    <definedName name="DESENCOFRADO_COLS_6">#REF!</definedName>
    <definedName name="DESENCOFRADO_COLS_7" localSheetId="1">#REF!</definedName>
    <definedName name="DESENCOFRADO_COLS_7" localSheetId="5">#REF!</definedName>
    <definedName name="DESENCOFRADO_COLS_7" localSheetId="11">#REF!</definedName>
    <definedName name="DESENCOFRADO_COLS_7" localSheetId="2">#REF!</definedName>
    <definedName name="DESENCOFRADO_COLS_7" localSheetId="3">#REF!</definedName>
    <definedName name="DESENCOFRADO_COLS_7">#REF!</definedName>
    <definedName name="DESENCOFRADO_COLS_8" localSheetId="1">#REF!</definedName>
    <definedName name="DESENCOFRADO_COLS_8" localSheetId="5">#REF!</definedName>
    <definedName name="DESENCOFRADO_COLS_8" localSheetId="11">#REF!</definedName>
    <definedName name="DESENCOFRADO_COLS_8" localSheetId="2">#REF!</definedName>
    <definedName name="DESENCOFRADO_COLS_8" localSheetId="3">#REF!</definedName>
    <definedName name="DESENCOFRADO_COLS_8">#REF!</definedName>
    <definedName name="DESENCOFRADO_COLS_9" localSheetId="1">#REF!</definedName>
    <definedName name="DESENCOFRADO_COLS_9" localSheetId="5">#REF!</definedName>
    <definedName name="DESENCOFRADO_COLS_9" localSheetId="11">#REF!</definedName>
    <definedName name="DESENCOFRADO_COLS_9" localSheetId="2">#REF!</definedName>
    <definedName name="DESENCOFRADO_COLS_9" localSheetId="3">#REF!</definedName>
    <definedName name="DESENCOFRADO_COLS_9">#REF!</definedName>
    <definedName name="DESENCOFRADO_LOSA" localSheetId="1">#REF!</definedName>
    <definedName name="DESENCOFRADO_LOSA" localSheetId="5">#REF!</definedName>
    <definedName name="DESENCOFRADO_LOSA" localSheetId="11">#REF!</definedName>
    <definedName name="DESENCOFRADO_LOSA" localSheetId="2">#REF!</definedName>
    <definedName name="DESENCOFRADO_LOSA" localSheetId="3">#REF!</definedName>
    <definedName name="DESENCOFRADO_LOSA">#REF!</definedName>
    <definedName name="DESENCOFRADO_LOSA_10" localSheetId="1">#REF!</definedName>
    <definedName name="DESENCOFRADO_LOSA_10" localSheetId="5">#REF!</definedName>
    <definedName name="DESENCOFRADO_LOSA_10" localSheetId="11">#REF!</definedName>
    <definedName name="DESENCOFRADO_LOSA_10" localSheetId="2">#REF!</definedName>
    <definedName name="DESENCOFRADO_LOSA_10" localSheetId="3">#REF!</definedName>
    <definedName name="DESENCOFRADO_LOSA_10">#REF!</definedName>
    <definedName name="DESENCOFRADO_LOSA_11" localSheetId="1">#REF!</definedName>
    <definedName name="DESENCOFRADO_LOSA_11" localSheetId="5">#REF!</definedName>
    <definedName name="DESENCOFRADO_LOSA_11" localSheetId="11">#REF!</definedName>
    <definedName name="DESENCOFRADO_LOSA_11" localSheetId="2">#REF!</definedName>
    <definedName name="DESENCOFRADO_LOSA_11" localSheetId="3">#REF!</definedName>
    <definedName name="DESENCOFRADO_LOSA_11">#REF!</definedName>
    <definedName name="DESENCOFRADO_LOSA_6" localSheetId="1">#REF!</definedName>
    <definedName name="DESENCOFRADO_LOSA_6" localSheetId="5">#REF!</definedName>
    <definedName name="DESENCOFRADO_LOSA_6" localSheetId="11">#REF!</definedName>
    <definedName name="DESENCOFRADO_LOSA_6" localSheetId="2">#REF!</definedName>
    <definedName name="DESENCOFRADO_LOSA_6" localSheetId="3">#REF!</definedName>
    <definedName name="DESENCOFRADO_LOSA_6">#REF!</definedName>
    <definedName name="DESENCOFRADO_LOSA_7" localSheetId="1">#REF!</definedName>
    <definedName name="DESENCOFRADO_LOSA_7" localSheetId="5">#REF!</definedName>
    <definedName name="DESENCOFRADO_LOSA_7" localSheetId="11">#REF!</definedName>
    <definedName name="DESENCOFRADO_LOSA_7" localSheetId="2">#REF!</definedName>
    <definedName name="DESENCOFRADO_LOSA_7" localSheetId="3">#REF!</definedName>
    <definedName name="DESENCOFRADO_LOSA_7">#REF!</definedName>
    <definedName name="DESENCOFRADO_LOSA_8" localSheetId="1">#REF!</definedName>
    <definedName name="DESENCOFRADO_LOSA_8" localSheetId="5">#REF!</definedName>
    <definedName name="DESENCOFRADO_LOSA_8" localSheetId="11">#REF!</definedName>
    <definedName name="DESENCOFRADO_LOSA_8" localSheetId="2">#REF!</definedName>
    <definedName name="DESENCOFRADO_LOSA_8" localSheetId="3">#REF!</definedName>
    <definedName name="DESENCOFRADO_LOSA_8">#REF!</definedName>
    <definedName name="DESENCOFRADO_LOSA_9" localSheetId="1">#REF!</definedName>
    <definedName name="DESENCOFRADO_LOSA_9" localSheetId="5">#REF!</definedName>
    <definedName name="DESENCOFRADO_LOSA_9" localSheetId="11">#REF!</definedName>
    <definedName name="DESENCOFRADO_LOSA_9" localSheetId="2">#REF!</definedName>
    <definedName name="DESENCOFRADO_LOSA_9" localSheetId="3">#REF!</definedName>
    <definedName name="DESENCOFRADO_LOSA_9">#REF!</definedName>
    <definedName name="DESENCOFRADO_MURO" localSheetId="1">#REF!</definedName>
    <definedName name="DESENCOFRADO_MURO" localSheetId="5">#REF!</definedName>
    <definedName name="DESENCOFRADO_MURO" localSheetId="11">#REF!</definedName>
    <definedName name="DESENCOFRADO_MURO" localSheetId="2">#REF!</definedName>
    <definedName name="DESENCOFRADO_MURO" localSheetId="3">#REF!</definedName>
    <definedName name="DESENCOFRADO_MURO">#REF!</definedName>
    <definedName name="DESENCOFRADO_MURO_10" localSheetId="1">#REF!</definedName>
    <definedName name="DESENCOFRADO_MURO_10" localSheetId="5">#REF!</definedName>
    <definedName name="DESENCOFRADO_MURO_10" localSheetId="11">#REF!</definedName>
    <definedName name="DESENCOFRADO_MURO_10" localSheetId="2">#REF!</definedName>
    <definedName name="DESENCOFRADO_MURO_10" localSheetId="3">#REF!</definedName>
    <definedName name="DESENCOFRADO_MURO_10">#REF!</definedName>
    <definedName name="DESENCOFRADO_MURO_11" localSheetId="1">#REF!</definedName>
    <definedName name="DESENCOFRADO_MURO_11" localSheetId="5">#REF!</definedName>
    <definedName name="DESENCOFRADO_MURO_11" localSheetId="11">#REF!</definedName>
    <definedName name="DESENCOFRADO_MURO_11" localSheetId="2">#REF!</definedName>
    <definedName name="DESENCOFRADO_MURO_11" localSheetId="3">#REF!</definedName>
    <definedName name="DESENCOFRADO_MURO_11">#REF!</definedName>
    <definedName name="DESENCOFRADO_MURO_6" localSheetId="1">#REF!</definedName>
    <definedName name="DESENCOFRADO_MURO_6" localSheetId="5">#REF!</definedName>
    <definedName name="DESENCOFRADO_MURO_6" localSheetId="11">#REF!</definedName>
    <definedName name="DESENCOFRADO_MURO_6" localSheetId="2">#REF!</definedName>
    <definedName name="DESENCOFRADO_MURO_6" localSheetId="3">#REF!</definedName>
    <definedName name="DESENCOFRADO_MURO_6">#REF!</definedName>
    <definedName name="DESENCOFRADO_MURO_7" localSheetId="1">#REF!</definedName>
    <definedName name="DESENCOFRADO_MURO_7" localSheetId="5">#REF!</definedName>
    <definedName name="DESENCOFRADO_MURO_7" localSheetId="11">#REF!</definedName>
    <definedName name="DESENCOFRADO_MURO_7" localSheetId="2">#REF!</definedName>
    <definedName name="DESENCOFRADO_MURO_7" localSheetId="3">#REF!</definedName>
    <definedName name="DESENCOFRADO_MURO_7">#REF!</definedName>
    <definedName name="DESENCOFRADO_MURO_8" localSheetId="1">#REF!</definedName>
    <definedName name="DESENCOFRADO_MURO_8" localSheetId="5">#REF!</definedName>
    <definedName name="DESENCOFRADO_MURO_8" localSheetId="11">#REF!</definedName>
    <definedName name="DESENCOFRADO_MURO_8" localSheetId="2">#REF!</definedName>
    <definedName name="DESENCOFRADO_MURO_8" localSheetId="3">#REF!</definedName>
    <definedName name="DESENCOFRADO_MURO_8">#REF!</definedName>
    <definedName name="DESENCOFRADO_MURO_9" localSheetId="1">#REF!</definedName>
    <definedName name="DESENCOFRADO_MURO_9" localSheetId="5">#REF!</definedName>
    <definedName name="DESENCOFRADO_MURO_9" localSheetId="11">#REF!</definedName>
    <definedName name="DESENCOFRADO_MURO_9" localSheetId="2">#REF!</definedName>
    <definedName name="DESENCOFRADO_MURO_9" localSheetId="3">#REF!</definedName>
    <definedName name="DESENCOFRADO_MURO_9">#REF!</definedName>
    <definedName name="DESENCOFRADO_VIGA" localSheetId="1">#REF!</definedName>
    <definedName name="DESENCOFRADO_VIGA" localSheetId="5">#REF!</definedName>
    <definedName name="DESENCOFRADO_VIGA" localSheetId="11">#REF!</definedName>
    <definedName name="DESENCOFRADO_VIGA" localSheetId="2">#REF!</definedName>
    <definedName name="DESENCOFRADO_VIGA" localSheetId="3">#REF!</definedName>
    <definedName name="DESENCOFRADO_VIGA">#REF!</definedName>
    <definedName name="DESENCOFRADO_VIGA_10" localSheetId="1">#REF!</definedName>
    <definedName name="DESENCOFRADO_VIGA_10" localSheetId="5">#REF!</definedName>
    <definedName name="DESENCOFRADO_VIGA_10" localSheetId="11">#REF!</definedName>
    <definedName name="DESENCOFRADO_VIGA_10" localSheetId="2">#REF!</definedName>
    <definedName name="DESENCOFRADO_VIGA_10" localSheetId="3">#REF!</definedName>
    <definedName name="DESENCOFRADO_VIGA_10">#REF!</definedName>
    <definedName name="DESENCOFRADO_VIGA_11" localSheetId="1">#REF!</definedName>
    <definedName name="DESENCOFRADO_VIGA_11" localSheetId="5">#REF!</definedName>
    <definedName name="DESENCOFRADO_VIGA_11" localSheetId="11">#REF!</definedName>
    <definedName name="DESENCOFRADO_VIGA_11" localSheetId="2">#REF!</definedName>
    <definedName name="DESENCOFRADO_VIGA_11" localSheetId="3">#REF!</definedName>
    <definedName name="DESENCOFRADO_VIGA_11">#REF!</definedName>
    <definedName name="DESENCOFRADO_VIGA_6" localSheetId="1">#REF!</definedName>
    <definedName name="DESENCOFRADO_VIGA_6" localSheetId="5">#REF!</definedName>
    <definedName name="DESENCOFRADO_VIGA_6" localSheetId="11">#REF!</definedName>
    <definedName name="DESENCOFRADO_VIGA_6" localSheetId="2">#REF!</definedName>
    <definedName name="DESENCOFRADO_VIGA_6" localSheetId="3">#REF!</definedName>
    <definedName name="DESENCOFRADO_VIGA_6">#REF!</definedName>
    <definedName name="DESENCOFRADO_VIGA_7" localSheetId="1">#REF!</definedName>
    <definedName name="DESENCOFRADO_VIGA_7" localSheetId="5">#REF!</definedName>
    <definedName name="DESENCOFRADO_VIGA_7" localSheetId="11">#REF!</definedName>
    <definedName name="DESENCOFRADO_VIGA_7" localSheetId="2">#REF!</definedName>
    <definedName name="DESENCOFRADO_VIGA_7" localSheetId="3">#REF!</definedName>
    <definedName name="DESENCOFRADO_VIGA_7">#REF!</definedName>
    <definedName name="DESENCOFRADO_VIGA_8" localSheetId="1">#REF!</definedName>
    <definedName name="DESENCOFRADO_VIGA_8" localSheetId="5">#REF!</definedName>
    <definedName name="DESENCOFRADO_VIGA_8" localSheetId="11">#REF!</definedName>
    <definedName name="DESENCOFRADO_VIGA_8" localSheetId="2">#REF!</definedName>
    <definedName name="DESENCOFRADO_VIGA_8" localSheetId="3">#REF!</definedName>
    <definedName name="DESENCOFRADO_VIGA_8">#REF!</definedName>
    <definedName name="DESENCOFRADO_VIGA_9" localSheetId="1">#REF!</definedName>
    <definedName name="DESENCOFRADO_VIGA_9" localSheetId="5">#REF!</definedName>
    <definedName name="DESENCOFRADO_VIGA_9" localSheetId="11">#REF!</definedName>
    <definedName name="DESENCOFRADO_VIGA_9" localSheetId="2">#REF!</definedName>
    <definedName name="DESENCOFRADO_VIGA_9" localSheetId="3">#REF!</definedName>
    <definedName name="DESENCOFRADO_VIGA_9">#REF!</definedName>
    <definedName name="desencofradovigas" localSheetId="1">#REF!</definedName>
    <definedName name="desencofradovigas" localSheetId="5">#REF!</definedName>
    <definedName name="desencofradovigas" localSheetId="11">#REF!</definedName>
    <definedName name="desencofradovigas" localSheetId="2">#REF!</definedName>
    <definedName name="desencofradovigas" localSheetId="3">#REF!</definedName>
    <definedName name="desencofradovigas">#REF!</definedName>
    <definedName name="desencofradovigas_8" localSheetId="1">#REF!</definedName>
    <definedName name="desencofradovigas_8" localSheetId="5">#REF!</definedName>
    <definedName name="desencofradovigas_8" localSheetId="11">#REF!</definedName>
    <definedName name="desencofradovigas_8" localSheetId="2">#REF!</definedName>
    <definedName name="desencofradovigas_8" localSheetId="3">#REF!</definedName>
    <definedName name="desencofradovigas_8">#REF!</definedName>
    <definedName name="dfd" localSheetId="1">#REF!</definedName>
    <definedName name="dfd" localSheetId="5">#REF!</definedName>
    <definedName name="dfd" localSheetId="11">#REF!</definedName>
    <definedName name="dfd" localSheetId="2">#REF!</definedName>
    <definedName name="dfd" localSheetId="3">#REF!</definedName>
    <definedName name="dfd">#REF!</definedName>
    <definedName name="DIA" localSheetId="1">#REF!</definedName>
    <definedName name="DIA" localSheetId="5">#REF!</definedName>
    <definedName name="DIA" localSheetId="11">#REF!</definedName>
    <definedName name="DIA" localSheetId="2">#REF!</definedName>
    <definedName name="DIA" localSheetId="3">#REF!</definedName>
    <definedName name="DIA">#REF!</definedName>
    <definedName name="DIA_10" localSheetId="1">#REF!</definedName>
    <definedName name="DIA_10" localSheetId="5">#REF!</definedName>
    <definedName name="DIA_10" localSheetId="11">#REF!</definedName>
    <definedName name="DIA_10" localSheetId="2">#REF!</definedName>
    <definedName name="DIA_10" localSheetId="3">#REF!</definedName>
    <definedName name="DIA_10">#REF!</definedName>
    <definedName name="DIA_11" localSheetId="1">#REF!</definedName>
    <definedName name="DIA_11" localSheetId="5">#REF!</definedName>
    <definedName name="DIA_11" localSheetId="11">#REF!</definedName>
    <definedName name="DIA_11" localSheetId="2">#REF!</definedName>
    <definedName name="DIA_11" localSheetId="3">#REF!</definedName>
    <definedName name="DIA_11">#REF!</definedName>
    <definedName name="DIA_6" localSheetId="1">#REF!</definedName>
    <definedName name="DIA_6" localSheetId="5">#REF!</definedName>
    <definedName name="DIA_6" localSheetId="11">#REF!</definedName>
    <definedName name="DIA_6" localSheetId="2">#REF!</definedName>
    <definedName name="DIA_6" localSheetId="3">#REF!</definedName>
    <definedName name="DIA_6">#REF!</definedName>
    <definedName name="DIA_7" localSheetId="1">#REF!</definedName>
    <definedName name="DIA_7" localSheetId="5">#REF!</definedName>
    <definedName name="DIA_7" localSheetId="11">#REF!</definedName>
    <definedName name="DIA_7" localSheetId="2">#REF!</definedName>
    <definedName name="DIA_7" localSheetId="3">#REF!</definedName>
    <definedName name="DIA_7">#REF!</definedName>
    <definedName name="DIA_8" localSheetId="1">#REF!</definedName>
    <definedName name="DIA_8" localSheetId="5">#REF!</definedName>
    <definedName name="DIA_8" localSheetId="11">#REF!</definedName>
    <definedName name="DIA_8" localSheetId="2">#REF!</definedName>
    <definedName name="DIA_8" localSheetId="3">#REF!</definedName>
    <definedName name="DIA_8">#REF!</definedName>
    <definedName name="DIA_9" localSheetId="1">#REF!</definedName>
    <definedName name="DIA_9" localSheetId="5">#REF!</definedName>
    <definedName name="DIA_9" localSheetId="11">#REF!</definedName>
    <definedName name="DIA_9" localSheetId="2">#REF!</definedName>
    <definedName name="DIA_9" localSheetId="3">#REF!</definedName>
    <definedName name="DIA_9">#REF!</definedName>
    <definedName name="DIOS" localSheetId="1">#REF!</definedName>
    <definedName name="DIOS" localSheetId="5">#REF!</definedName>
    <definedName name="DIOS" localSheetId="11">#REF!</definedName>
    <definedName name="DIOS" localSheetId="2">#REF!</definedName>
    <definedName name="DIOS" localSheetId="3">#REF!</definedName>
    <definedName name="DIOS">#REF!</definedName>
    <definedName name="DISTRIBUCION_DE_AREAS_POR_NIVEL" localSheetId="1">#REF!</definedName>
    <definedName name="DISTRIBUCION_DE_AREAS_POR_NIVEL" localSheetId="5">#REF!</definedName>
    <definedName name="DISTRIBUCION_DE_AREAS_POR_NIVEL" localSheetId="11">#REF!</definedName>
    <definedName name="DISTRIBUCION_DE_AREAS_POR_NIVEL" localSheetId="2">#REF!</definedName>
    <definedName name="DISTRIBUCION_DE_AREAS_POR_NIVEL" localSheetId="3">#REF!</definedName>
    <definedName name="DISTRIBUCION_DE_AREAS_POR_NIVEL">#REF!</definedName>
    <definedName name="DISTRIBUCION_DE_AREAS_POR_NIVEL_8" localSheetId="1">#REF!</definedName>
    <definedName name="DISTRIBUCION_DE_AREAS_POR_NIVEL_8" localSheetId="5">#REF!</definedName>
    <definedName name="DISTRIBUCION_DE_AREAS_POR_NIVEL_8" localSheetId="11">#REF!</definedName>
    <definedName name="DISTRIBUCION_DE_AREAS_POR_NIVEL_8" localSheetId="2">#REF!</definedName>
    <definedName name="DISTRIBUCION_DE_AREAS_POR_NIVEL_8" localSheetId="3">#REF!</definedName>
    <definedName name="DISTRIBUCION_DE_AREAS_POR_NIVEL_8">#REF!</definedName>
    <definedName name="donatelo" localSheetId="1">[17]INS!#REF!</definedName>
    <definedName name="donatelo">[17]INS!#REF!</definedName>
    <definedName name="donatelo_10" localSheetId="1">#REF!</definedName>
    <definedName name="donatelo_10" localSheetId="5">#REF!</definedName>
    <definedName name="donatelo_10" localSheetId="11">#REF!</definedName>
    <definedName name="donatelo_10" localSheetId="2">#REF!</definedName>
    <definedName name="donatelo_10" localSheetId="3">#REF!</definedName>
    <definedName name="donatelo_10">#REF!</definedName>
    <definedName name="donatelo_11" localSheetId="1">#REF!</definedName>
    <definedName name="donatelo_11" localSheetId="5">#REF!</definedName>
    <definedName name="donatelo_11" localSheetId="11">#REF!</definedName>
    <definedName name="donatelo_11" localSheetId="2">#REF!</definedName>
    <definedName name="donatelo_11" localSheetId="3">#REF!</definedName>
    <definedName name="donatelo_11">#REF!</definedName>
    <definedName name="donatelo_5" localSheetId="1">#REF!</definedName>
    <definedName name="donatelo_5" localSheetId="5">#REF!</definedName>
    <definedName name="donatelo_5" localSheetId="11">#REF!</definedName>
    <definedName name="donatelo_5" localSheetId="2">#REF!</definedName>
    <definedName name="donatelo_5" localSheetId="3">#REF!</definedName>
    <definedName name="donatelo_5">#REF!</definedName>
    <definedName name="donatelo_6" localSheetId="1">#REF!</definedName>
    <definedName name="donatelo_6" localSheetId="5">#REF!</definedName>
    <definedName name="donatelo_6" localSheetId="11">#REF!</definedName>
    <definedName name="donatelo_6" localSheetId="2">#REF!</definedName>
    <definedName name="donatelo_6" localSheetId="3">#REF!</definedName>
    <definedName name="donatelo_6">#REF!</definedName>
    <definedName name="donatelo_7" localSheetId="1">#REF!</definedName>
    <definedName name="donatelo_7" localSheetId="5">#REF!</definedName>
    <definedName name="donatelo_7" localSheetId="11">#REF!</definedName>
    <definedName name="donatelo_7" localSheetId="2">#REF!</definedName>
    <definedName name="donatelo_7" localSheetId="3">#REF!</definedName>
    <definedName name="donatelo_7">#REF!</definedName>
    <definedName name="donatelo_8" localSheetId="1">#REF!</definedName>
    <definedName name="donatelo_8" localSheetId="5">#REF!</definedName>
    <definedName name="donatelo_8" localSheetId="11">#REF!</definedName>
    <definedName name="donatelo_8" localSheetId="2">#REF!</definedName>
    <definedName name="donatelo_8" localSheetId="3">#REF!</definedName>
    <definedName name="donatelo_8">#REF!</definedName>
    <definedName name="donatelo_9" localSheetId="1">#REF!</definedName>
    <definedName name="donatelo_9" localSheetId="5">#REF!</definedName>
    <definedName name="donatelo_9" localSheetId="11">#REF!</definedName>
    <definedName name="donatelo_9" localSheetId="2">#REF!</definedName>
    <definedName name="donatelo_9" localSheetId="3">#REF!</definedName>
    <definedName name="donatelo_9">#REF!</definedName>
    <definedName name="DUCHA_PLASTICA_CALIENTE_CROMO_12" localSheetId="1">#REF!</definedName>
    <definedName name="DUCHA_PLASTICA_CALIENTE_CROMO_12" localSheetId="5">#REF!</definedName>
    <definedName name="DUCHA_PLASTICA_CALIENTE_CROMO_12" localSheetId="11">#REF!</definedName>
    <definedName name="DUCHA_PLASTICA_CALIENTE_CROMO_12" localSheetId="2">#REF!</definedName>
    <definedName name="DUCHA_PLASTICA_CALIENTE_CROMO_12" localSheetId="3">#REF!</definedName>
    <definedName name="DUCHA_PLASTICA_CALIENTE_CROMO_12">#REF!</definedName>
    <definedName name="DUCHA_PLASTICA_CALIENTE_CROMO_12_10" localSheetId="1">#REF!</definedName>
    <definedName name="DUCHA_PLASTICA_CALIENTE_CROMO_12_10" localSheetId="5">#REF!</definedName>
    <definedName name="DUCHA_PLASTICA_CALIENTE_CROMO_12_10" localSheetId="11">#REF!</definedName>
    <definedName name="DUCHA_PLASTICA_CALIENTE_CROMO_12_10" localSheetId="2">#REF!</definedName>
    <definedName name="DUCHA_PLASTICA_CALIENTE_CROMO_12_10" localSheetId="3">#REF!</definedName>
    <definedName name="DUCHA_PLASTICA_CALIENTE_CROMO_12_10">#REF!</definedName>
    <definedName name="DUCHA_PLASTICA_CALIENTE_CROMO_12_11" localSheetId="1">#REF!</definedName>
    <definedName name="DUCHA_PLASTICA_CALIENTE_CROMO_12_11" localSheetId="5">#REF!</definedName>
    <definedName name="DUCHA_PLASTICA_CALIENTE_CROMO_12_11" localSheetId="11">#REF!</definedName>
    <definedName name="DUCHA_PLASTICA_CALIENTE_CROMO_12_11" localSheetId="2">#REF!</definedName>
    <definedName name="DUCHA_PLASTICA_CALIENTE_CROMO_12_11" localSheetId="3">#REF!</definedName>
    <definedName name="DUCHA_PLASTICA_CALIENTE_CROMO_12_11">#REF!</definedName>
    <definedName name="DUCHA_PLASTICA_CALIENTE_CROMO_12_6" localSheetId="1">#REF!</definedName>
    <definedName name="DUCHA_PLASTICA_CALIENTE_CROMO_12_6" localSheetId="5">#REF!</definedName>
    <definedName name="DUCHA_PLASTICA_CALIENTE_CROMO_12_6" localSheetId="11">#REF!</definedName>
    <definedName name="DUCHA_PLASTICA_CALIENTE_CROMO_12_6" localSheetId="2">#REF!</definedName>
    <definedName name="DUCHA_PLASTICA_CALIENTE_CROMO_12_6" localSheetId="3">#REF!</definedName>
    <definedName name="DUCHA_PLASTICA_CALIENTE_CROMO_12_6">#REF!</definedName>
    <definedName name="DUCHA_PLASTICA_CALIENTE_CROMO_12_7" localSheetId="1">#REF!</definedName>
    <definedName name="DUCHA_PLASTICA_CALIENTE_CROMO_12_7" localSheetId="5">#REF!</definedName>
    <definedName name="DUCHA_PLASTICA_CALIENTE_CROMO_12_7" localSheetId="11">#REF!</definedName>
    <definedName name="DUCHA_PLASTICA_CALIENTE_CROMO_12_7" localSheetId="2">#REF!</definedName>
    <definedName name="DUCHA_PLASTICA_CALIENTE_CROMO_12_7" localSheetId="3">#REF!</definedName>
    <definedName name="DUCHA_PLASTICA_CALIENTE_CROMO_12_7">#REF!</definedName>
    <definedName name="DUCHA_PLASTICA_CALIENTE_CROMO_12_8" localSheetId="1">#REF!</definedName>
    <definedName name="DUCHA_PLASTICA_CALIENTE_CROMO_12_8" localSheetId="5">#REF!</definedName>
    <definedName name="DUCHA_PLASTICA_CALIENTE_CROMO_12_8" localSheetId="11">#REF!</definedName>
    <definedName name="DUCHA_PLASTICA_CALIENTE_CROMO_12_8" localSheetId="2">#REF!</definedName>
    <definedName name="DUCHA_PLASTICA_CALIENTE_CROMO_12_8" localSheetId="3">#REF!</definedName>
    <definedName name="DUCHA_PLASTICA_CALIENTE_CROMO_12_8">#REF!</definedName>
    <definedName name="DUCHA_PLASTICA_CALIENTE_CROMO_12_9" localSheetId="1">#REF!</definedName>
    <definedName name="DUCHA_PLASTICA_CALIENTE_CROMO_12_9" localSheetId="5">#REF!</definedName>
    <definedName name="DUCHA_PLASTICA_CALIENTE_CROMO_12_9" localSheetId="11">#REF!</definedName>
    <definedName name="DUCHA_PLASTICA_CALIENTE_CROMO_12_9" localSheetId="2">#REF!</definedName>
    <definedName name="DUCHA_PLASTICA_CALIENTE_CROMO_12_9" localSheetId="3">#REF!</definedName>
    <definedName name="DUCHA_PLASTICA_CALIENTE_CROMO_12_9">#REF!</definedName>
    <definedName name="e" localSheetId="1">#REF!</definedName>
    <definedName name="e" localSheetId="5">#REF!</definedName>
    <definedName name="e" localSheetId="11">#REF!</definedName>
    <definedName name="e" localSheetId="2">#REF!</definedName>
    <definedName name="e" localSheetId="3">#REF!</definedName>
    <definedName name="e">#REF!</definedName>
    <definedName name="ELECTRODOS" localSheetId="1">#REF!</definedName>
    <definedName name="ELECTRODOS" localSheetId="5">#REF!</definedName>
    <definedName name="ELECTRODOS" localSheetId="11">#REF!</definedName>
    <definedName name="ELECTRODOS" localSheetId="2">#REF!</definedName>
    <definedName name="ELECTRODOS" localSheetId="3">#REF!</definedName>
    <definedName name="ELECTRODOS">#REF!</definedName>
    <definedName name="ELECTRODOS_10" localSheetId="1">#REF!</definedName>
    <definedName name="ELECTRODOS_10" localSheetId="5">#REF!</definedName>
    <definedName name="ELECTRODOS_10" localSheetId="11">#REF!</definedName>
    <definedName name="ELECTRODOS_10" localSheetId="2">#REF!</definedName>
    <definedName name="ELECTRODOS_10" localSheetId="3">#REF!</definedName>
    <definedName name="ELECTRODOS_10">#REF!</definedName>
    <definedName name="ELECTRODOS_11" localSheetId="1">#REF!</definedName>
    <definedName name="ELECTRODOS_11" localSheetId="5">#REF!</definedName>
    <definedName name="ELECTRODOS_11" localSheetId="11">#REF!</definedName>
    <definedName name="ELECTRODOS_11" localSheetId="2">#REF!</definedName>
    <definedName name="ELECTRODOS_11" localSheetId="3">#REF!</definedName>
    <definedName name="ELECTRODOS_11">#REF!</definedName>
    <definedName name="ELECTRODOS_6" localSheetId="1">#REF!</definedName>
    <definedName name="ELECTRODOS_6" localSheetId="5">#REF!</definedName>
    <definedName name="ELECTRODOS_6" localSheetId="11">#REF!</definedName>
    <definedName name="ELECTRODOS_6" localSheetId="2">#REF!</definedName>
    <definedName name="ELECTRODOS_6" localSheetId="3">#REF!</definedName>
    <definedName name="ELECTRODOS_6">#REF!</definedName>
    <definedName name="ELECTRODOS_7" localSheetId="1">#REF!</definedName>
    <definedName name="ELECTRODOS_7" localSheetId="5">#REF!</definedName>
    <definedName name="ELECTRODOS_7" localSheetId="11">#REF!</definedName>
    <definedName name="ELECTRODOS_7" localSheetId="2">#REF!</definedName>
    <definedName name="ELECTRODOS_7" localSheetId="3">#REF!</definedName>
    <definedName name="ELECTRODOS_7">#REF!</definedName>
    <definedName name="ELECTRODOS_8" localSheetId="1">#REF!</definedName>
    <definedName name="ELECTRODOS_8" localSheetId="5">#REF!</definedName>
    <definedName name="ELECTRODOS_8" localSheetId="11">#REF!</definedName>
    <definedName name="ELECTRODOS_8" localSheetId="2">#REF!</definedName>
    <definedName name="ELECTRODOS_8" localSheetId="3">#REF!</definedName>
    <definedName name="ELECTRODOS_8">#REF!</definedName>
    <definedName name="ELECTRODOS_9" localSheetId="1">#REF!</definedName>
    <definedName name="ELECTRODOS_9" localSheetId="5">#REF!</definedName>
    <definedName name="ELECTRODOS_9" localSheetId="11">#REF!</definedName>
    <definedName name="ELECTRODOS_9" localSheetId="2">#REF!</definedName>
    <definedName name="ELECTRODOS_9" localSheetId="3">#REF!</definedName>
    <definedName name="ELECTRODOS_9">#REF!</definedName>
    <definedName name="Empalme_de_Pilotes_3">#N/A</definedName>
    <definedName name="ENCACHE" localSheetId="1">#REF!</definedName>
    <definedName name="ENCACHE" localSheetId="5">#REF!</definedName>
    <definedName name="ENCACHE" localSheetId="11">#REF!</definedName>
    <definedName name="ENCACHE" localSheetId="2">#REF!</definedName>
    <definedName name="ENCACHE" localSheetId="3">#REF!</definedName>
    <definedName name="ENCACHE">#REF!</definedName>
    <definedName name="ENCACHE_10" localSheetId="1">#REF!</definedName>
    <definedName name="ENCACHE_10" localSheetId="5">#REF!</definedName>
    <definedName name="ENCACHE_10" localSheetId="11">#REF!</definedName>
    <definedName name="ENCACHE_10" localSheetId="2">#REF!</definedName>
    <definedName name="ENCACHE_10" localSheetId="3">#REF!</definedName>
    <definedName name="ENCACHE_10">#REF!</definedName>
    <definedName name="ENCACHE_11" localSheetId="1">#REF!</definedName>
    <definedName name="ENCACHE_11" localSheetId="5">#REF!</definedName>
    <definedName name="ENCACHE_11" localSheetId="11">#REF!</definedName>
    <definedName name="ENCACHE_11" localSheetId="2">#REF!</definedName>
    <definedName name="ENCACHE_11" localSheetId="3">#REF!</definedName>
    <definedName name="ENCACHE_11">#REF!</definedName>
    <definedName name="ENCACHE_6" localSheetId="1">#REF!</definedName>
    <definedName name="ENCACHE_6" localSheetId="5">#REF!</definedName>
    <definedName name="ENCACHE_6" localSheetId="11">#REF!</definedName>
    <definedName name="ENCACHE_6" localSheetId="2">#REF!</definedName>
    <definedName name="ENCACHE_6" localSheetId="3">#REF!</definedName>
    <definedName name="ENCACHE_6">#REF!</definedName>
    <definedName name="ENCACHE_7" localSheetId="1">#REF!</definedName>
    <definedName name="ENCACHE_7" localSheetId="5">#REF!</definedName>
    <definedName name="ENCACHE_7" localSheetId="11">#REF!</definedName>
    <definedName name="ENCACHE_7" localSheetId="2">#REF!</definedName>
    <definedName name="ENCACHE_7" localSheetId="3">#REF!</definedName>
    <definedName name="ENCACHE_7">#REF!</definedName>
    <definedName name="ENCACHE_8" localSheetId="1">#REF!</definedName>
    <definedName name="ENCACHE_8" localSheetId="5">#REF!</definedName>
    <definedName name="ENCACHE_8" localSheetId="11">#REF!</definedName>
    <definedName name="ENCACHE_8" localSheetId="2">#REF!</definedName>
    <definedName name="ENCACHE_8" localSheetId="3">#REF!</definedName>
    <definedName name="ENCACHE_8">#REF!</definedName>
    <definedName name="ENCACHE_9" localSheetId="1">#REF!</definedName>
    <definedName name="ENCACHE_9" localSheetId="5">#REF!</definedName>
    <definedName name="ENCACHE_9" localSheetId="11">#REF!</definedName>
    <definedName name="ENCACHE_9" localSheetId="2">#REF!</definedName>
    <definedName name="ENCACHE_9" localSheetId="3">#REF!</definedName>
    <definedName name="ENCACHE_9">#REF!</definedName>
    <definedName name="ENCOF_COLS_1" localSheetId="1">#REF!</definedName>
    <definedName name="ENCOF_COLS_1">#REF!</definedName>
    <definedName name="ENCOF_COLS_1_10" localSheetId="1">#REF!</definedName>
    <definedName name="ENCOF_COLS_1_10" localSheetId="5">#REF!</definedName>
    <definedName name="ENCOF_COLS_1_10" localSheetId="11">#REF!</definedName>
    <definedName name="ENCOF_COLS_1_10" localSheetId="2">#REF!</definedName>
    <definedName name="ENCOF_COLS_1_10" localSheetId="3">#REF!</definedName>
    <definedName name="ENCOF_COLS_1_10">#REF!</definedName>
    <definedName name="ENCOF_COLS_1_11" localSheetId="1">#REF!</definedName>
    <definedName name="ENCOF_COLS_1_11" localSheetId="5">#REF!</definedName>
    <definedName name="ENCOF_COLS_1_11" localSheetId="11">#REF!</definedName>
    <definedName name="ENCOF_COLS_1_11" localSheetId="2">#REF!</definedName>
    <definedName name="ENCOF_COLS_1_11" localSheetId="3">#REF!</definedName>
    <definedName name="ENCOF_COLS_1_11">#REF!</definedName>
    <definedName name="ENCOF_COLS_1_5" localSheetId="1">#REF!</definedName>
    <definedName name="ENCOF_COLS_1_5" localSheetId="5">#REF!</definedName>
    <definedName name="ENCOF_COLS_1_5" localSheetId="11">#REF!</definedName>
    <definedName name="ENCOF_COLS_1_5" localSheetId="2">#REF!</definedName>
    <definedName name="ENCOF_COLS_1_5" localSheetId="3">#REF!</definedName>
    <definedName name="ENCOF_COLS_1_5">#REF!</definedName>
    <definedName name="ENCOF_COLS_1_6" localSheetId="1">#REF!</definedName>
    <definedName name="ENCOF_COLS_1_6" localSheetId="5">#REF!</definedName>
    <definedName name="ENCOF_COLS_1_6" localSheetId="11">#REF!</definedName>
    <definedName name="ENCOF_COLS_1_6" localSheetId="2">#REF!</definedName>
    <definedName name="ENCOF_COLS_1_6" localSheetId="3">#REF!</definedName>
    <definedName name="ENCOF_COLS_1_6">#REF!</definedName>
    <definedName name="ENCOF_COLS_1_7" localSheetId="1">#REF!</definedName>
    <definedName name="ENCOF_COLS_1_7" localSheetId="5">#REF!</definedName>
    <definedName name="ENCOF_COLS_1_7" localSheetId="11">#REF!</definedName>
    <definedName name="ENCOF_COLS_1_7" localSheetId="2">#REF!</definedName>
    <definedName name="ENCOF_COLS_1_7" localSheetId="3">#REF!</definedName>
    <definedName name="ENCOF_COLS_1_7">#REF!</definedName>
    <definedName name="ENCOF_COLS_1_8" localSheetId="1">#REF!</definedName>
    <definedName name="ENCOF_COLS_1_8" localSheetId="5">#REF!</definedName>
    <definedName name="ENCOF_COLS_1_8" localSheetId="11">#REF!</definedName>
    <definedName name="ENCOF_COLS_1_8" localSheetId="2">#REF!</definedName>
    <definedName name="ENCOF_COLS_1_8" localSheetId="3">#REF!</definedName>
    <definedName name="ENCOF_COLS_1_8">#REF!</definedName>
    <definedName name="ENCOF_COLS_1_9" localSheetId="1">#REF!</definedName>
    <definedName name="ENCOF_COLS_1_9" localSheetId="5">#REF!</definedName>
    <definedName name="ENCOF_COLS_1_9" localSheetId="11">#REF!</definedName>
    <definedName name="ENCOF_COLS_1_9" localSheetId="2">#REF!</definedName>
    <definedName name="ENCOF_COLS_1_9" localSheetId="3">#REF!</definedName>
    <definedName name="ENCOF_COLS_1_9">#REF!</definedName>
    <definedName name="ENCOF_DES_TC_COL_VIGA_AMARRE" localSheetId="1">#REF!</definedName>
    <definedName name="ENCOF_DES_TC_COL_VIGA_AMARRE" localSheetId="5">#REF!</definedName>
    <definedName name="ENCOF_DES_TC_COL_VIGA_AMARRE" localSheetId="11">#REF!</definedName>
    <definedName name="ENCOF_DES_TC_COL_VIGA_AMARRE" localSheetId="2">#REF!</definedName>
    <definedName name="ENCOF_DES_TC_COL_VIGA_AMARRE" localSheetId="3">#REF!</definedName>
    <definedName name="ENCOF_DES_TC_COL_VIGA_AMARRE">#REF!</definedName>
    <definedName name="ENCOF_DES_TC_COL_VIGA_AMARRE_10" localSheetId="1">#REF!</definedName>
    <definedName name="ENCOF_DES_TC_COL_VIGA_AMARRE_10" localSheetId="5">#REF!</definedName>
    <definedName name="ENCOF_DES_TC_COL_VIGA_AMARRE_10" localSheetId="11">#REF!</definedName>
    <definedName name="ENCOF_DES_TC_COL_VIGA_AMARRE_10" localSheetId="2">#REF!</definedName>
    <definedName name="ENCOF_DES_TC_COL_VIGA_AMARRE_10" localSheetId="3">#REF!</definedName>
    <definedName name="ENCOF_DES_TC_COL_VIGA_AMARRE_10">#REF!</definedName>
    <definedName name="ENCOF_DES_TC_COL_VIGA_AMARRE_11" localSheetId="1">#REF!</definedName>
    <definedName name="ENCOF_DES_TC_COL_VIGA_AMARRE_11" localSheetId="5">#REF!</definedName>
    <definedName name="ENCOF_DES_TC_COL_VIGA_AMARRE_11" localSheetId="11">#REF!</definedName>
    <definedName name="ENCOF_DES_TC_COL_VIGA_AMARRE_11" localSheetId="2">#REF!</definedName>
    <definedName name="ENCOF_DES_TC_COL_VIGA_AMARRE_11" localSheetId="3">#REF!</definedName>
    <definedName name="ENCOF_DES_TC_COL_VIGA_AMARRE_11">#REF!</definedName>
    <definedName name="ENCOF_DES_TC_COL_VIGA_AMARRE_6" localSheetId="1">#REF!</definedName>
    <definedName name="ENCOF_DES_TC_COL_VIGA_AMARRE_6" localSheetId="5">#REF!</definedName>
    <definedName name="ENCOF_DES_TC_COL_VIGA_AMARRE_6" localSheetId="11">#REF!</definedName>
    <definedName name="ENCOF_DES_TC_COL_VIGA_AMARRE_6" localSheetId="2">#REF!</definedName>
    <definedName name="ENCOF_DES_TC_COL_VIGA_AMARRE_6" localSheetId="3">#REF!</definedName>
    <definedName name="ENCOF_DES_TC_COL_VIGA_AMARRE_6">#REF!</definedName>
    <definedName name="ENCOF_DES_TC_COL_VIGA_AMARRE_7" localSheetId="1">#REF!</definedName>
    <definedName name="ENCOF_DES_TC_COL_VIGA_AMARRE_7" localSheetId="5">#REF!</definedName>
    <definedName name="ENCOF_DES_TC_COL_VIGA_AMARRE_7" localSheetId="11">#REF!</definedName>
    <definedName name="ENCOF_DES_TC_COL_VIGA_AMARRE_7" localSheetId="2">#REF!</definedName>
    <definedName name="ENCOF_DES_TC_COL_VIGA_AMARRE_7" localSheetId="3">#REF!</definedName>
    <definedName name="ENCOF_DES_TC_COL_VIGA_AMARRE_7">#REF!</definedName>
    <definedName name="ENCOF_DES_TC_COL_VIGA_AMARRE_8" localSheetId="1">#REF!</definedName>
    <definedName name="ENCOF_DES_TC_COL_VIGA_AMARRE_8" localSheetId="5">#REF!</definedName>
    <definedName name="ENCOF_DES_TC_COL_VIGA_AMARRE_8" localSheetId="11">#REF!</definedName>
    <definedName name="ENCOF_DES_TC_COL_VIGA_AMARRE_8" localSheetId="2">#REF!</definedName>
    <definedName name="ENCOF_DES_TC_COL_VIGA_AMARRE_8" localSheetId="3">#REF!</definedName>
    <definedName name="ENCOF_DES_TC_COL_VIGA_AMARRE_8">#REF!</definedName>
    <definedName name="ENCOF_DES_TC_COL_VIGA_AMARRE_9" localSheetId="1">#REF!</definedName>
    <definedName name="ENCOF_DES_TC_COL_VIGA_AMARRE_9" localSheetId="5">#REF!</definedName>
    <definedName name="ENCOF_DES_TC_COL_VIGA_AMARRE_9" localSheetId="11">#REF!</definedName>
    <definedName name="ENCOF_DES_TC_COL_VIGA_AMARRE_9" localSheetId="2">#REF!</definedName>
    <definedName name="ENCOF_DES_TC_COL_VIGA_AMARRE_9" localSheetId="3">#REF!</definedName>
    <definedName name="ENCOF_DES_TC_COL_VIGA_AMARRE_9">#REF!</definedName>
    <definedName name="ENCOF_DES_TC_COL50" localSheetId="1">#REF!</definedName>
    <definedName name="ENCOF_DES_TC_COL50" localSheetId="5">#REF!</definedName>
    <definedName name="ENCOF_DES_TC_COL50" localSheetId="11">#REF!</definedName>
    <definedName name="ENCOF_DES_TC_COL50" localSheetId="2">#REF!</definedName>
    <definedName name="ENCOF_DES_TC_COL50" localSheetId="3">#REF!</definedName>
    <definedName name="ENCOF_DES_TC_COL50">#REF!</definedName>
    <definedName name="ENCOF_DES_TC_COL50_10" localSheetId="1">#REF!</definedName>
    <definedName name="ENCOF_DES_TC_COL50_10" localSheetId="5">#REF!</definedName>
    <definedName name="ENCOF_DES_TC_COL50_10" localSheetId="11">#REF!</definedName>
    <definedName name="ENCOF_DES_TC_COL50_10" localSheetId="2">#REF!</definedName>
    <definedName name="ENCOF_DES_TC_COL50_10" localSheetId="3">#REF!</definedName>
    <definedName name="ENCOF_DES_TC_COL50_10">#REF!</definedName>
    <definedName name="ENCOF_DES_TC_COL50_11" localSheetId="1">#REF!</definedName>
    <definedName name="ENCOF_DES_TC_COL50_11" localSheetId="5">#REF!</definedName>
    <definedName name="ENCOF_DES_TC_COL50_11" localSheetId="11">#REF!</definedName>
    <definedName name="ENCOF_DES_TC_COL50_11" localSheetId="2">#REF!</definedName>
    <definedName name="ENCOF_DES_TC_COL50_11" localSheetId="3">#REF!</definedName>
    <definedName name="ENCOF_DES_TC_COL50_11">#REF!</definedName>
    <definedName name="ENCOF_DES_TC_COL50_6" localSheetId="1">#REF!</definedName>
    <definedName name="ENCOF_DES_TC_COL50_6" localSheetId="5">#REF!</definedName>
    <definedName name="ENCOF_DES_TC_COL50_6" localSheetId="11">#REF!</definedName>
    <definedName name="ENCOF_DES_TC_COL50_6" localSheetId="2">#REF!</definedName>
    <definedName name="ENCOF_DES_TC_COL50_6" localSheetId="3">#REF!</definedName>
    <definedName name="ENCOF_DES_TC_COL50_6">#REF!</definedName>
    <definedName name="ENCOF_DES_TC_COL50_7" localSheetId="1">#REF!</definedName>
    <definedName name="ENCOF_DES_TC_COL50_7" localSheetId="5">#REF!</definedName>
    <definedName name="ENCOF_DES_TC_COL50_7" localSheetId="11">#REF!</definedName>
    <definedName name="ENCOF_DES_TC_COL50_7" localSheetId="2">#REF!</definedName>
    <definedName name="ENCOF_DES_TC_COL50_7" localSheetId="3">#REF!</definedName>
    <definedName name="ENCOF_DES_TC_COL50_7">#REF!</definedName>
    <definedName name="ENCOF_DES_TC_COL50_8" localSheetId="1">#REF!</definedName>
    <definedName name="ENCOF_DES_TC_COL50_8" localSheetId="5">#REF!</definedName>
    <definedName name="ENCOF_DES_TC_COL50_8" localSheetId="11">#REF!</definedName>
    <definedName name="ENCOF_DES_TC_COL50_8" localSheetId="2">#REF!</definedName>
    <definedName name="ENCOF_DES_TC_COL50_8" localSheetId="3">#REF!</definedName>
    <definedName name="ENCOF_DES_TC_COL50_8">#REF!</definedName>
    <definedName name="ENCOF_DES_TC_COL50_9" localSheetId="1">#REF!</definedName>
    <definedName name="ENCOF_DES_TC_COL50_9" localSheetId="5">#REF!</definedName>
    <definedName name="ENCOF_DES_TC_COL50_9" localSheetId="11">#REF!</definedName>
    <definedName name="ENCOF_DES_TC_COL50_9" localSheetId="2">#REF!</definedName>
    <definedName name="ENCOF_DES_TC_COL50_9" localSheetId="3">#REF!</definedName>
    <definedName name="ENCOF_DES_TC_COL50_9">#REF!</definedName>
    <definedName name="ENCOF_DES_TC_DINTEL_ML" localSheetId="1">#REF!</definedName>
    <definedName name="ENCOF_DES_TC_DINTEL_ML" localSheetId="5">#REF!</definedName>
    <definedName name="ENCOF_DES_TC_DINTEL_ML" localSheetId="11">#REF!</definedName>
    <definedName name="ENCOF_DES_TC_DINTEL_ML" localSheetId="2">#REF!</definedName>
    <definedName name="ENCOF_DES_TC_DINTEL_ML" localSheetId="3">#REF!</definedName>
    <definedName name="ENCOF_DES_TC_DINTEL_ML">#REF!</definedName>
    <definedName name="ENCOF_DES_TC_DINTEL_ML_10" localSheetId="1">#REF!</definedName>
    <definedName name="ENCOF_DES_TC_DINTEL_ML_10" localSheetId="5">#REF!</definedName>
    <definedName name="ENCOF_DES_TC_DINTEL_ML_10" localSheetId="11">#REF!</definedName>
    <definedName name="ENCOF_DES_TC_DINTEL_ML_10" localSheetId="2">#REF!</definedName>
    <definedName name="ENCOF_DES_TC_DINTEL_ML_10" localSheetId="3">#REF!</definedName>
    <definedName name="ENCOF_DES_TC_DINTEL_ML_10">#REF!</definedName>
    <definedName name="ENCOF_DES_TC_DINTEL_ML_11" localSheetId="1">#REF!</definedName>
    <definedName name="ENCOF_DES_TC_DINTEL_ML_11" localSheetId="5">#REF!</definedName>
    <definedName name="ENCOF_DES_TC_DINTEL_ML_11" localSheetId="11">#REF!</definedName>
    <definedName name="ENCOF_DES_TC_DINTEL_ML_11" localSheetId="2">#REF!</definedName>
    <definedName name="ENCOF_DES_TC_DINTEL_ML_11" localSheetId="3">#REF!</definedName>
    <definedName name="ENCOF_DES_TC_DINTEL_ML_11">#REF!</definedName>
    <definedName name="ENCOF_DES_TC_DINTEL_ML_6" localSheetId="1">#REF!</definedName>
    <definedName name="ENCOF_DES_TC_DINTEL_ML_6" localSheetId="5">#REF!</definedName>
    <definedName name="ENCOF_DES_TC_DINTEL_ML_6" localSheetId="11">#REF!</definedName>
    <definedName name="ENCOF_DES_TC_DINTEL_ML_6" localSheetId="2">#REF!</definedName>
    <definedName name="ENCOF_DES_TC_DINTEL_ML_6" localSheetId="3">#REF!</definedName>
    <definedName name="ENCOF_DES_TC_DINTEL_ML_6">#REF!</definedName>
    <definedName name="ENCOF_DES_TC_DINTEL_ML_7" localSheetId="1">#REF!</definedName>
    <definedName name="ENCOF_DES_TC_DINTEL_ML_7" localSheetId="5">#REF!</definedName>
    <definedName name="ENCOF_DES_TC_DINTEL_ML_7" localSheetId="11">#REF!</definedName>
    <definedName name="ENCOF_DES_TC_DINTEL_ML_7" localSheetId="2">#REF!</definedName>
    <definedName name="ENCOF_DES_TC_DINTEL_ML_7" localSheetId="3">#REF!</definedName>
    <definedName name="ENCOF_DES_TC_DINTEL_ML_7">#REF!</definedName>
    <definedName name="ENCOF_DES_TC_DINTEL_ML_8" localSheetId="1">#REF!</definedName>
    <definedName name="ENCOF_DES_TC_DINTEL_ML_8" localSheetId="5">#REF!</definedName>
    <definedName name="ENCOF_DES_TC_DINTEL_ML_8" localSheetId="11">#REF!</definedName>
    <definedName name="ENCOF_DES_TC_DINTEL_ML_8" localSheetId="2">#REF!</definedName>
    <definedName name="ENCOF_DES_TC_DINTEL_ML_8" localSheetId="3">#REF!</definedName>
    <definedName name="ENCOF_DES_TC_DINTEL_ML_8">#REF!</definedName>
    <definedName name="ENCOF_DES_TC_DINTEL_ML_9" localSheetId="1">#REF!</definedName>
    <definedName name="ENCOF_DES_TC_DINTEL_ML_9" localSheetId="5">#REF!</definedName>
    <definedName name="ENCOF_DES_TC_DINTEL_ML_9" localSheetId="11">#REF!</definedName>
    <definedName name="ENCOF_DES_TC_DINTEL_ML_9" localSheetId="2">#REF!</definedName>
    <definedName name="ENCOF_DES_TC_DINTEL_ML_9" localSheetId="3">#REF!</definedName>
    <definedName name="ENCOF_DES_TC_DINTEL_ML_9">#REF!</definedName>
    <definedName name="ENCOF_DES_TC_MUROS" localSheetId="1">#REF!</definedName>
    <definedName name="ENCOF_DES_TC_MUROS" localSheetId="5">#REF!</definedName>
    <definedName name="ENCOF_DES_TC_MUROS" localSheetId="11">#REF!</definedName>
    <definedName name="ENCOF_DES_TC_MUROS" localSheetId="2">#REF!</definedName>
    <definedName name="ENCOF_DES_TC_MUROS" localSheetId="3">#REF!</definedName>
    <definedName name="ENCOF_DES_TC_MUROS">#REF!</definedName>
    <definedName name="ENCOF_DES_TC_MUROS_10" localSheetId="1">#REF!</definedName>
    <definedName name="ENCOF_DES_TC_MUROS_10" localSheetId="5">#REF!</definedName>
    <definedName name="ENCOF_DES_TC_MUROS_10" localSheetId="11">#REF!</definedName>
    <definedName name="ENCOF_DES_TC_MUROS_10" localSheetId="2">#REF!</definedName>
    <definedName name="ENCOF_DES_TC_MUROS_10" localSheetId="3">#REF!</definedName>
    <definedName name="ENCOF_DES_TC_MUROS_10">#REF!</definedName>
    <definedName name="ENCOF_DES_TC_MUROS_11" localSheetId="1">#REF!</definedName>
    <definedName name="ENCOF_DES_TC_MUROS_11" localSheetId="5">#REF!</definedName>
    <definedName name="ENCOF_DES_TC_MUROS_11" localSheetId="11">#REF!</definedName>
    <definedName name="ENCOF_DES_TC_MUROS_11" localSheetId="2">#REF!</definedName>
    <definedName name="ENCOF_DES_TC_MUROS_11" localSheetId="3">#REF!</definedName>
    <definedName name="ENCOF_DES_TC_MUROS_11">#REF!</definedName>
    <definedName name="ENCOF_DES_TC_MUROS_6" localSheetId="1">#REF!</definedName>
    <definedName name="ENCOF_DES_TC_MUROS_6" localSheetId="5">#REF!</definedName>
    <definedName name="ENCOF_DES_TC_MUROS_6" localSheetId="11">#REF!</definedName>
    <definedName name="ENCOF_DES_TC_MUROS_6" localSheetId="2">#REF!</definedName>
    <definedName name="ENCOF_DES_TC_MUROS_6" localSheetId="3">#REF!</definedName>
    <definedName name="ENCOF_DES_TC_MUROS_6">#REF!</definedName>
    <definedName name="ENCOF_DES_TC_MUROS_7" localSheetId="1">#REF!</definedName>
    <definedName name="ENCOF_DES_TC_MUROS_7" localSheetId="5">#REF!</definedName>
    <definedName name="ENCOF_DES_TC_MUROS_7" localSheetId="11">#REF!</definedName>
    <definedName name="ENCOF_DES_TC_MUROS_7" localSheetId="2">#REF!</definedName>
    <definedName name="ENCOF_DES_TC_MUROS_7" localSheetId="3">#REF!</definedName>
    <definedName name="ENCOF_DES_TC_MUROS_7">#REF!</definedName>
    <definedName name="ENCOF_DES_TC_MUROS_8" localSheetId="1">#REF!</definedName>
    <definedName name="ENCOF_DES_TC_MUROS_8" localSheetId="5">#REF!</definedName>
    <definedName name="ENCOF_DES_TC_MUROS_8" localSheetId="11">#REF!</definedName>
    <definedName name="ENCOF_DES_TC_MUROS_8" localSheetId="2">#REF!</definedName>
    <definedName name="ENCOF_DES_TC_MUROS_8" localSheetId="3">#REF!</definedName>
    <definedName name="ENCOF_DES_TC_MUROS_8">#REF!</definedName>
    <definedName name="ENCOF_DES_TC_MUROS_9" localSheetId="1">#REF!</definedName>
    <definedName name="ENCOF_DES_TC_MUROS_9" localSheetId="5">#REF!</definedName>
    <definedName name="ENCOF_DES_TC_MUROS_9" localSheetId="11">#REF!</definedName>
    <definedName name="ENCOF_DES_TC_MUROS_9" localSheetId="2">#REF!</definedName>
    <definedName name="ENCOF_DES_TC_MUROS_9" localSheetId="3">#REF!</definedName>
    <definedName name="ENCOF_DES_TC_MUROS_9">#REF!</definedName>
    <definedName name="ENCOF_TC_LOSA" localSheetId="1">#REF!</definedName>
    <definedName name="ENCOF_TC_LOSA" localSheetId="5">#REF!</definedName>
    <definedName name="ENCOF_TC_LOSA" localSheetId="11">#REF!</definedName>
    <definedName name="ENCOF_TC_LOSA" localSheetId="2">#REF!</definedName>
    <definedName name="ENCOF_TC_LOSA" localSheetId="3">#REF!</definedName>
    <definedName name="ENCOF_TC_LOSA">#REF!</definedName>
    <definedName name="ENCOF_TC_LOSA_10" localSheetId="1">#REF!</definedName>
    <definedName name="ENCOF_TC_LOSA_10" localSheetId="5">#REF!</definedName>
    <definedName name="ENCOF_TC_LOSA_10" localSheetId="11">#REF!</definedName>
    <definedName name="ENCOF_TC_LOSA_10" localSheetId="2">#REF!</definedName>
    <definedName name="ENCOF_TC_LOSA_10" localSheetId="3">#REF!</definedName>
    <definedName name="ENCOF_TC_LOSA_10">#REF!</definedName>
    <definedName name="ENCOF_TC_LOSA_11" localSheetId="1">#REF!</definedName>
    <definedName name="ENCOF_TC_LOSA_11" localSheetId="5">#REF!</definedName>
    <definedName name="ENCOF_TC_LOSA_11" localSheetId="11">#REF!</definedName>
    <definedName name="ENCOF_TC_LOSA_11" localSheetId="2">#REF!</definedName>
    <definedName name="ENCOF_TC_LOSA_11" localSheetId="3">#REF!</definedName>
    <definedName name="ENCOF_TC_LOSA_11">#REF!</definedName>
    <definedName name="ENCOF_TC_LOSA_6" localSheetId="1">#REF!</definedName>
    <definedName name="ENCOF_TC_LOSA_6" localSheetId="5">#REF!</definedName>
    <definedName name="ENCOF_TC_LOSA_6" localSheetId="11">#REF!</definedName>
    <definedName name="ENCOF_TC_LOSA_6" localSheetId="2">#REF!</definedName>
    <definedName name="ENCOF_TC_LOSA_6" localSheetId="3">#REF!</definedName>
    <definedName name="ENCOF_TC_LOSA_6">#REF!</definedName>
    <definedName name="ENCOF_TC_LOSA_7" localSheetId="1">#REF!</definedName>
    <definedName name="ENCOF_TC_LOSA_7" localSheetId="5">#REF!</definedName>
    <definedName name="ENCOF_TC_LOSA_7" localSheetId="11">#REF!</definedName>
    <definedName name="ENCOF_TC_LOSA_7" localSheetId="2">#REF!</definedName>
    <definedName name="ENCOF_TC_LOSA_7" localSheetId="3">#REF!</definedName>
    <definedName name="ENCOF_TC_LOSA_7">#REF!</definedName>
    <definedName name="ENCOF_TC_LOSA_8" localSheetId="1">#REF!</definedName>
    <definedName name="ENCOF_TC_LOSA_8" localSheetId="5">#REF!</definedName>
    <definedName name="ENCOF_TC_LOSA_8" localSheetId="11">#REF!</definedName>
    <definedName name="ENCOF_TC_LOSA_8" localSheetId="2">#REF!</definedName>
    <definedName name="ENCOF_TC_LOSA_8" localSheetId="3">#REF!</definedName>
    <definedName name="ENCOF_TC_LOSA_8">#REF!</definedName>
    <definedName name="ENCOF_TC_LOSA_9" localSheetId="1">#REF!</definedName>
    <definedName name="ENCOF_TC_LOSA_9" localSheetId="5">#REF!</definedName>
    <definedName name="ENCOF_TC_LOSA_9" localSheetId="11">#REF!</definedName>
    <definedName name="ENCOF_TC_LOSA_9" localSheetId="2">#REF!</definedName>
    <definedName name="ENCOF_TC_LOSA_9" localSheetId="3">#REF!</definedName>
    <definedName name="ENCOF_TC_LOSA_9">#REF!</definedName>
    <definedName name="ENCOF_TC_MURO_1" localSheetId="1">#REF!</definedName>
    <definedName name="ENCOF_TC_MURO_1" localSheetId="5">#REF!</definedName>
    <definedName name="ENCOF_TC_MURO_1" localSheetId="11">#REF!</definedName>
    <definedName name="ENCOF_TC_MURO_1" localSheetId="2">#REF!</definedName>
    <definedName name="ENCOF_TC_MURO_1" localSheetId="3">#REF!</definedName>
    <definedName name="ENCOF_TC_MURO_1">#REF!</definedName>
    <definedName name="ENCOF_TC_MURO_1_10" localSheetId="1">#REF!</definedName>
    <definedName name="ENCOF_TC_MURO_1_10" localSheetId="5">#REF!</definedName>
    <definedName name="ENCOF_TC_MURO_1_10" localSheetId="11">#REF!</definedName>
    <definedName name="ENCOF_TC_MURO_1_10" localSheetId="2">#REF!</definedName>
    <definedName name="ENCOF_TC_MURO_1_10" localSheetId="3">#REF!</definedName>
    <definedName name="ENCOF_TC_MURO_1_10">#REF!</definedName>
    <definedName name="ENCOF_TC_MURO_1_11" localSheetId="1">#REF!</definedName>
    <definedName name="ENCOF_TC_MURO_1_11" localSheetId="5">#REF!</definedName>
    <definedName name="ENCOF_TC_MURO_1_11" localSheetId="11">#REF!</definedName>
    <definedName name="ENCOF_TC_MURO_1_11" localSheetId="2">#REF!</definedName>
    <definedName name="ENCOF_TC_MURO_1_11" localSheetId="3">#REF!</definedName>
    <definedName name="ENCOF_TC_MURO_1_11">#REF!</definedName>
    <definedName name="ENCOF_TC_MURO_1_6" localSheetId="1">#REF!</definedName>
    <definedName name="ENCOF_TC_MURO_1_6" localSheetId="5">#REF!</definedName>
    <definedName name="ENCOF_TC_MURO_1_6" localSheetId="11">#REF!</definedName>
    <definedName name="ENCOF_TC_MURO_1_6" localSheetId="2">#REF!</definedName>
    <definedName name="ENCOF_TC_MURO_1_6" localSheetId="3">#REF!</definedName>
    <definedName name="ENCOF_TC_MURO_1_6">#REF!</definedName>
    <definedName name="ENCOF_TC_MURO_1_7" localSheetId="1">#REF!</definedName>
    <definedName name="ENCOF_TC_MURO_1_7" localSheetId="5">#REF!</definedName>
    <definedName name="ENCOF_TC_MURO_1_7" localSheetId="11">#REF!</definedName>
    <definedName name="ENCOF_TC_MURO_1_7" localSheetId="2">#REF!</definedName>
    <definedName name="ENCOF_TC_MURO_1_7" localSheetId="3">#REF!</definedName>
    <definedName name="ENCOF_TC_MURO_1_7">#REF!</definedName>
    <definedName name="ENCOF_TC_MURO_1_8" localSheetId="1">#REF!</definedName>
    <definedName name="ENCOF_TC_MURO_1_8" localSheetId="5">#REF!</definedName>
    <definedName name="ENCOF_TC_MURO_1_8" localSheetId="11">#REF!</definedName>
    <definedName name="ENCOF_TC_MURO_1_8" localSheetId="2">#REF!</definedName>
    <definedName name="ENCOF_TC_MURO_1_8" localSheetId="3">#REF!</definedName>
    <definedName name="ENCOF_TC_MURO_1_8">#REF!</definedName>
    <definedName name="ENCOF_TC_MURO_1_9" localSheetId="1">#REF!</definedName>
    <definedName name="ENCOF_TC_MURO_1_9" localSheetId="5">#REF!</definedName>
    <definedName name="ENCOF_TC_MURO_1_9" localSheetId="11">#REF!</definedName>
    <definedName name="ENCOF_TC_MURO_1_9" localSheetId="2">#REF!</definedName>
    <definedName name="ENCOF_TC_MURO_1_9" localSheetId="3">#REF!</definedName>
    <definedName name="ENCOF_TC_MURO_1_9">#REF!</definedName>
    <definedName name="ENCOFRADO_COL_RETALLE_0.10" localSheetId="1">#REF!</definedName>
    <definedName name="ENCOFRADO_COL_RETALLE_0.10" localSheetId="5">#REF!</definedName>
    <definedName name="ENCOFRADO_COL_RETALLE_0.10" localSheetId="11">#REF!</definedName>
    <definedName name="ENCOFRADO_COL_RETALLE_0.10" localSheetId="2">#REF!</definedName>
    <definedName name="ENCOFRADO_COL_RETALLE_0.10" localSheetId="3">#REF!</definedName>
    <definedName name="ENCOFRADO_COL_RETALLE_0.10">#REF!</definedName>
    <definedName name="ENCOFRADO_COL_RETALLE_0.10_10" localSheetId="1">#REF!</definedName>
    <definedName name="ENCOFRADO_COL_RETALLE_0.10_10" localSheetId="5">#REF!</definedName>
    <definedName name="ENCOFRADO_COL_RETALLE_0.10_10" localSheetId="11">#REF!</definedName>
    <definedName name="ENCOFRADO_COL_RETALLE_0.10_10" localSheetId="2">#REF!</definedName>
    <definedName name="ENCOFRADO_COL_RETALLE_0.10_10" localSheetId="3">#REF!</definedName>
    <definedName name="ENCOFRADO_COL_RETALLE_0.10_10">#REF!</definedName>
    <definedName name="ENCOFRADO_COL_RETALLE_0.10_11" localSheetId="1">#REF!</definedName>
    <definedName name="ENCOFRADO_COL_RETALLE_0.10_11" localSheetId="5">#REF!</definedName>
    <definedName name="ENCOFRADO_COL_RETALLE_0.10_11" localSheetId="11">#REF!</definedName>
    <definedName name="ENCOFRADO_COL_RETALLE_0.10_11" localSheetId="2">#REF!</definedName>
    <definedName name="ENCOFRADO_COL_RETALLE_0.10_11" localSheetId="3">#REF!</definedName>
    <definedName name="ENCOFRADO_COL_RETALLE_0.10_11">#REF!</definedName>
    <definedName name="ENCOFRADO_COL_RETALLE_0.10_6" localSheetId="1">#REF!</definedName>
    <definedName name="ENCOFRADO_COL_RETALLE_0.10_6" localSheetId="5">#REF!</definedName>
    <definedName name="ENCOFRADO_COL_RETALLE_0.10_6" localSheetId="11">#REF!</definedName>
    <definedName name="ENCOFRADO_COL_RETALLE_0.10_6" localSheetId="2">#REF!</definedName>
    <definedName name="ENCOFRADO_COL_RETALLE_0.10_6" localSheetId="3">#REF!</definedName>
    <definedName name="ENCOFRADO_COL_RETALLE_0.10_6">#REF!</definedName>
    <definedName name="ENCOFRADO_COL_RETALLE_0.10_7" localSheetId="1">#REF!</definedName>
    <definedName name="ENCOFRADO_COL_RETALLE_0.10_7" localSheetId="5">#REF!</definedName>
    <definedName name="ENCOFRADO_COL_RETALLE_0.10_7" localSheetId="11">#REF!</definedName>
    <definedName name="ENCOFRADO_COL_RETALLE_0.10_7" localSheetId="2">#REF!</definedName>
    <definedName name="ENCOFRADO_COL_RETALLE_0.10_7" localSheetId="3">#REF!</definedName>
    <definedName name="ENCOFRADO_COL_RETALLE_0.10_7">#REF!</definedName>
    <definedName name="ENCOFRADO_COL_RETALLE_0.10_8" localSheetId="1">#REF!</definedName>
    <definedName name="ENCOFRADO_COL_RETALLE_0.10_8" localSheetId="5">#REF!</definedName>
    <definedName name="ENCOFRADO_COL_RETALLE_0.10_8" localSheetId="11">#REF!</definedName>
    <definedName name="ENCOFRADO_COL_RETALLE_0.10_8" localSheetId="2">#REF!</definedName>
    <definedName name="ENCOFRADO_COL_RETALLE_0.10_8" localSheetId="3">#REF!</definedName>
    <definedName name="ENCOFRADO_COL_RETALLE_0.10_8">#REF!</definedName>
    <definedName name="ENCOFRADO_COL_RETALLE_0.10_9" localSheetId="1">#REF!</definedName>
    <definedName name="ENCOFRADO_COL_RETALLE_0.10_9" localSheetId="5">#REF!</definedName>
    <definedName name="ENCOFRADO_COL_RETALLE_0.10_9" localSheetId="11">#REF!</definedName>
    <definedName name="ENCOFRADO_COL_RETALLE_0.10_9" localSheetId="2">#REF!</definedName>
    <definedName name="ENCOFRADO_COL_RETALLE_0.10_9" localSheetId="3">#REF!</definedName>
    <definedName name="ENCOFRADO_COL_RETALLE_0.10_9">#REF!</definedName>
    <definedName name="ENCOFRADO_ESCALERA" localSheetId="1">#REF!</definedName>
    <definedName name="ENCOFRADO_ESCALERA" localSheetId="5">#REF!</definedName>
    <definedName name="ENCOFRADO_ESCALERA" localSheetId="11">#REF!</definedName>
    <definedName name="ENCOFRADO_ESCALERA" localSheetId="2">#REF!</definedName>
    <definedName name="ENCOFRADO_ESCALERA" localSheetId="3">#REF!</definedName>
    <definedName name="ENCOFRADO_ESCALERA">#REF!</definedName>
    <definedName name="ENCOFRADO_ESCALERA_10" localSheetId="1">#REF!</definedName>
    <definedName name="ENCOFRADO_ESCALERA_10" localSheetId="5">#REF!</definedName>
    <definedName name="ENCOFRADO_ESCALERA_10" localSheetId="11">#REF!</definedName>
    <definedName name="ENCOFRADO_ESCALERA_10" localSheetId="2">#REF!</definedName>
    <definedName name="ENCOFRADO_ESCALERA_10" localSheetId="3">#REF!</definedName>
    <definedName name="ENCOFRADO_ESCALERA_10">#REF!</definedName>
    <definedName name="ENCOFRADO_ESCALERA_11" localSheetId="1">#REF!</definedName>
    <definedName name="ENCOFRADO_ESCALERA_11" localSheetId="5">#REF!</definedName>
    <definedName name="ENCOFRADO_ESCALERA_11" localSheetId="11">#REF!</definedName>
    <definedName name="ENCOFRADO_ESCALERA_11" localSheetId="2">#REF!</definedName>
    <definedName name="ENCOFRADO_ESCALERA_11" localSheetId="3">#REF!</definedName>
    <definedName name="ENCOFRADO_ESCALERA_11">#REF!</definedName>
    <definedName name="ENCOFRADO_ESCALERA_6" localSheetId="1">#REF!</definedName>
    <definedName name="ENCOFRADO_ESCALERA_6" localSheetId="5">#REF!</definedName>
    <definedName name="ENCOFRADO_ESCALERA_6" localSheetId="11">#REF!</definedName>
    <definedName name="ENCOFRADO_ESCALERA_6" localSheetId="2">#REF!</definedName>
    <definedName name="ENCOFRADO_ESCALERA_6" localSheetId="3">#REF!</definedName>
    <definedName name="ENCOFRADO_ESCALERA_6">#REF!</definedName>
    <definedName name="ENCOFRADO_ESCALERA_7" localSheetId="1">#REF!</definedName>
    <definedName name="ENCOFRADO_ESCALERA_7" localSheetId="5">#REF!</definedName>
    <definedName name="ENCOFRADO_ESCALERA_7" localSheetId="11">#REF!</definedName>
    <definedName name="ENCOFRADO_ESCALERA_7" localSheetId="2">#REF!</definedName>
    <definedName name="ENCOFRADO_ESCALERA_7" localSheetId="3">#REF!</definedName>
    <definedName name="ENCOFRADO_ESCALERA_7">#REF!</definedName>
    <definedName name="ENCOFRADO_ESCALERA_8" localSheetId="1">#REF!</definedName>
    <definedName name="ENCOFRADO_ESCALERA_8" localSheetId="5">#REF!</definedName>
    <definedName name="ENCOFRADO_ESCALERA_8" localSheetId="11">#REF!</definedName>
    <definedName name="ENCOFRADO_ESCALERA_8" localSheetId="2">#REF!</definedName>
    <definedName name="ENCOFRADO_ESCALERA_8" localSheetId="3">#REF!</definedName>
    <definedName name="ENCOFRADO_ESCALERA_8">#REF!</definedName>
    <definedName name="ENCOFRADO_ESCALERA_9" localSheetId="1">#REF!</definedName>
    <definedName name="ENCOFRADO_ESCALERA_9" localSheetId="5">#REF!</definedName>
    <definedName name="ENCOFRADO_ESCALERA_9" localSheetId="11">#REF!</definedName>
    <definedName name="ENCOFRADO_ESCALERA_9" localSheetId="2">#REF!</definedName>
    <definedName name="ENCOFRADO_ESCALERA_9" localSheetId="3">#REF!</definedName>
    <definedName name="ENCOFRADO_ESCALERA_9">#REF!</definedName>
    <definedName name="ENCOFRADO_LOSA" localSheetId="1">#REF!</definedName>
    <definedName name="ENCOFRADO_LOSA" localSheetId="5">#REF!</definedName>
    <definedName name="ENCOFRADO_LOSA" localSheetId="11">#REF!</definedName>
    <definedName name="ENCOFRADO_LOSA" localSheetId="2">#REF!</definedName>
    <definedName name="ENCOFRADO_LOSA" localSheetId="3">#REF!</definedName>
    <definedName name="ENCOFRADO_LOSA">#REF!</definedName>
    <definedName name="ENCOFRADO_LOSA_10" localSheetId="1">#REF!</definedName>
    <definedName name="ENCOFRADO_LOSA_10" localSheetId="5">#REF!</definedName>
    <definedName name="ENCOFRADO_LOSA_10" localSheetId="11">#REF!</definedName>
    <definedName name="ENCOFRADO_LOSA_10" localSheetId="2">#REF!</definedName>
    <definedName name="ENCOFRADO_LOSA_10" localSheetId="3">#REF!</definedName>
    <definedName name="ENCOFRADO_LOSA_10">#REF!</definedName>
    <definedName name="ENCOFRADO_LOSA_11" localSheetId="1">#REF!</definedName>
    <definedName name="ENCOFRADO_LOSA_11" localSheetId="5">#REF!</definedName>
    <definedName name="ENCOFRADO_LOSA_11" localSheetId="11">#REF!</definedName>
    <definedName name="ENCOFRADO_LOSA_11" localSheetId="2">#REF!</definedName>
    <definedName name="ENCOFRADO_LOSA_11" localSheetId="3">#REF!</definedName>
    <definedName name="ENCOFRADO_LOSA_11">#REF!</definedName>
    <definedName name="ENCOFRADO_LOSA_6" localSheetId="1">#REF!</definedName>
    <definedName name="ENCOFRADO_LOSA_6" localSheetId="5">#REF!</definedName>
    <definedName name="ENCOFRADO_LOSA_6" localSheetId="11">#REF!</definedName>
    <definedName name="ENCOFRADO_LOSA_6" localSheetId="2">#REF!</definedName>
    <definedName name="ENCOFRADO_LOSA_6" localSheetId="3">#REF!</definedName>
    <definedName name="ENCOFRADO_LOSA_6">#REF!</definedName>
    <definedName name="ENCOFRADO_LOSA_7" localSheetId="1">#REF!</definedName>
    <definedName name="ENCOFRADO_LOSA_7" localSheetId="5">#REF!</definedName>
    <definedName name="ENCOFRADO_LOSA_7" localSheetId="11">#REF!</definedName>
    <definedName name="ENCOFRADO_LOSA_7" localSheetId="2">#REF!</definedName>
    <definedName name="ENCOFRADO_LOSA_7" localSheetId="3">#REF!</definedName>
    <definedName name="ENCOFRADO_LOSA_7">#REF!</definedName>
    <definedName name="ENCOFRADO_LOSA_8" localSheetId="1">#REF!</definedName>
    <definedName name="ENCOFRADO_LOSA_8" localSheetId="5">#REF!</definedName>
    <definedName name="ENCOFRADO_LOSA_8" localSheetId="11">#REF!</definedName>
    <definedName name="ENCOFRADO_LOSA_8" localSheetId="2">#REF!</definedName>
    <definedName name="ENCOFRADO_LOSA_8" localSheetId="3">#REF!</definedName>
    <definedName name="ENCOFRADO_LOSA_8">#REF!</definedName>
    <definedName name="ENCOFRADO_LOSA_9" localSheetId="1">#REF!</definedName>
    <definedName name="ENCOFRADO_LOSA_9" localSheetId="5">#REF!</definedName>
    <definedName name="ENCOFRADO_LOSA_9" localSheetId="11">#REF!</definedName>
    <definedName name="ENCOFRADO_LOSA_9" localSheetId="2">#REF!</definedName>
    <definedName name="ENCOFRADO_LOSA_9" localSheetId="3">#REF!</definedName>
    <definedName name="ENCOFRADO_LOSA_9">#REF!</definedName>
    <definedName name="ENCOFRADO_MUROS" localSheetId="1">#REF!</definedName>
    <definedName name="ENCOFRADO_MUROS" localSheetId="5">#REF!</definedName>
    <definedName name="ENCOFRADO_MUROS" localSheetId="11">#REF!</definedName>
    <definedName name="ENCOFRADO_MUROS" localSheetId="2">#REF!</definedName>
    <definedName name="ENCOFRADO_MUROS" localSheetId="3">#REF!</definedName>
    <definedName name="ENCOFRADO_MUROS">#REF!</definedName>
    <definedName name="ENCOFRADO_MUROS_10" localSheetId="1">#REF!</definedName>
    <definedName name="ENCOFRADO_MUROS_10" localSheetId="5">#REF!</definedName>
    <definedName name="ENCOFRADO_MUROS_10" localSheetId="11">#REF!</definedName>
    <definedName name="ENCOFRADO_MUROS_10" localSheetId="2">#REF!</definedName>
    <definedName name="ENCOFRADO_MUROS_10" localSheetId="3">#REF!</definedName>
    <definedName name="ENCOFRADO_MUROS_10">#REF!</definedName>
    <definedName name="ENCOFRADO_MUROS_11" localSheetId="1">#REF!</definedName>
    <definedName name="ENCOFRADO_MUROS_11" localSheetId="5">#REF!</definedName>
    <definedName name="ENCOFRADO_MUROS_11" localSheetId="11">#REF!</definedName>
    <definedName name="ENCOFRADO_MUROS_11" localSheetId="2">#REF!</definedName>
    <definedName name="ENCOFRADO_MUROS_11" localSheetId="3">#REF!</definedName>
    <definedName name="ENCOFRADO_MUROS_11">#REF!</definedName>
    <definedName name="ENCOFRADO_MUROS_6" localSheetId="1">#REF!</definedName>
    <definedName name="ENCOFRADO_MUROS_6" localSheetId="5">#REF!</definedName>
    <definedName name="ENCOFRADO_MUROS_6" localSheetId="11">#REF!</definedName>
    <definedName name="ENCOFRADO_MUROS_6" localSheetId="2">#REF!</definedName>
    <definedName name="ENCOFRADO_MUROS_6" localSheetId="3">#REF!</definedName>
    <definedName name="ENCOFRADO_MUROS_6">#REF!</definedName>
    <definedName name="ENCOFRADO_MUROS_7" localSheetId="1">#REF!</definedName>
    <definedName name="ENCOFRADO_MUROS_7" localSheetId="5">#REF!</definedName>
    <definedName name="ENCOFRADO_MUROS_7" localSheetId="11">#REF!</definedName>
    <definedName name="ENCOFRADO_MUROS_7" localSheetId="2">#REF!</definedName>
    <definedName name="ENCOFRADO_MUROS_7" localSheetId="3">#REF!</definedName>
    <definedName name="ENCOFRADO_MUROS_7">#REF!</definedName>
    <definedName name="ENCOFRADO_MUROS_8" localSheetId="1">#REF!</definedName>
    <definedName name="ENCOFRADO_MUROS_8" localSheetId="5">#REF!</definedName>
    <definedName name="ENCOFRADO_MUROS_8" localSheetId="11">#REF!</definedName>
    <definedName name="ENCOFRADO_MUROS_8" localSheetId="2">#REF!</definedName>
    <definedName name="ENCOFRADO_MUROS_8" localSheetId="3">#REF!</definedName>
    <definedName name="ENCOFRADO_MUROS_8">#REF!</definedName>
    <definedName name="ENCOFRADO_MUROS_9" localSheetId="1">#REF!</definedName>
    <definedName name="ENCOFRADO_MUROS_9" localSheetId="5">#REF!</definedName>
    <definedName name="ENCOFRADO_MUROS_9" localSheetId="11">#REF!</definedName>
    <definedName name="ENCOFRADO_MUROS_9" localSheetId="2">#REF!</definedName>
    <definedName name="ENCOFRADO_MUROS_9" localSheetId="3">#REF!</definedName>
    <definedName name="ENCOFRADO_MUROS_9">#REF!</definedName>
    <definedName name="ENCOFRADO_MUROS_CONFECC" localSheetId="1">#REF!</definedName>
    <definedName name="ENCOFRADO_MUROS_CONFECC" localSheetId="5">#REF!</definedName>
    <definedName name="ENCOFRADO_MUROS_CONFECC" localSheetId="11">#REF!</definedName>
    <definedName name="ENCOFRADO_MUROS_CONFECC" localSheetId="2">#REF!</definedName>
    <definedName name="ENCOFRADO_MUROS_CONFECC" localSheetId="3">#REF!</definedName>
    <definedName name="ENCOFRADO_MUROS_CONFECC">#REF!</definedName>
    <definedName name="ENCOFRADO_MUROS_CONFECC_10" localSheetId="1">#REF!</definedName>
    <definedName name="ENCOFRADO_MUROS_CONFECC_10" localSheetId="5">#REF!</definedName>
    <definedName name="ENCOFRADO_MUROS_CONFECC_10" localSheetId="11">#REF!</definedName>
    <definedName name="ENCOFRADO_MUROS_CONFECC_10" localSheetId="2">#REF!</definedName>
    <definedName name="ENCOFRADO_MUROS_CONFECC_10" localSheetId="3">#REF!</definedName>
    <definedName name="ENCOFRADO_MUROS_CONFECC_10">#REF!</definedName>
    <definedName name="ENCOFRADO_MUROS_CONFECC_11" localSheetId="1">#REF!</definedName>
    <definedName name="ENCOFRADO_MUROS_CONFECC_11" localSheetId="5">#REF!</definedName>
    <definedName name="ENCOFRADO_MUROS_CONFECC_11" localSheetId="11">#REF!</definedName>
    <definedName name="ENCOFRADO_MUROS_CONFECC_11" localSheetId="2">#REF!</definedName>
    <definedName name="ENCOFRADO_MUROS_CONFECC_11" localSheetId="3">#REF!</definedName>
    <definedName name="ENCOFRADO_MUROS_CONFECC_11">#REF!</definedName>
    <definedName name="ENCOFRADO_MUROS_CONFECC_6" localSheetId="1">#REF!</definedName>
    <definedName name="ENCOFRADO_MUROS_CONFECC_6" localSheetId="5">#REF!</definedName>
    <definedName name="ENCOFRADO_MUROS_CONFECC_6" localSheetId="11">#REF!</definedName>
    <definedName name="ENCOFRADO_MUROS_CONFECC_6" localSheetId="2">#REF!</definedName>
    <definedName name="ENCOFRADO_MUROS_CONFECC_6" localSheetId="3">#REF!</definedName>
    <definedName name="ENCOFRADO_MUROS_CONFECC_6">#REF!</definedName>
    <definedName name="ENCOFRADO_MUROS_CONFECC_7" localSheetId="1">#REF!</definedName>
    <definedName name="ENCOFRADO_MUROS_CONFECC_7" localSheetId="5">#REF!</definedName>
    <definedName name="ENCOFRADO_MUROS_CONFECC_7" localSheetId="11">#REF!</definedName>
    <definedName name="ENCOFRADO_MUROS_CONFECC_7" localSheetId="2">#REF!</definedName>
    <definedName name="ENCOFRADO_MUROS_CONFECC_7" localSheetId="3">#REF!</definedName>
    <definedName name="ENCOFRADO_MUROS_CONFECC_7">#REF!</definedName>
    <definedName name="ENCOFRADO_MUROS_CONFECC_8" localSheetId="1">#REF!</definedName>
    <definedName name="ENCOFRADO_MUROS_CONFECC_8" localSheetId="5">#REF!</definedName>
    <definedName name="ENCOFRADO_MUROS_CONFECC_8" localSheetId="11">#REF!</definedName>
    <definedName name="ENCOFRADO_MUROS_CONFECC_8" localSheetId="2">#REF!</definedName>
    <definedName name="ENCOFRADO_MUROS_CONFECC_8" localSheetId="3">#REF!</definedName>
    <definedName name="ENCOFRADO_MUROS_CONFECC_8">#REF!</definedName>
    <definedName name="ENCOFRADO_MUROS_CONFECC_9" localSheetId="1">#REF!</definedName>
    <definedName name="ENCOFRADO_MUROS_CONFECC_9" localSheetId="5">#REF!</definedName>
    <definedName name="ENCOFRADO_MUROS_CONFECC_9" localSheetId="11">#REF!</definedName>
    <definedName name="ENCOFRADO_MUROS_CONFECC_9" localSheetId="2">#REF!</definedName>
    <definedName name="ENCOFRADO_MUROS_CONFECC_9" localSheetId="3">#REF!</definedName>
    <definedName name="ENCOFRADO_MUROS_CONFECC_9">#REF!</definedName>
    <definedName name="ENCOFRADO_MUROS_instalacion" localSheetId="1">#REF!</definedName>
    <definedName name="ENCOFRADO_MUROS_instalacion" localSheetId="5">#REF!</definedName>
    <definedName name="ENCOFRADO_MUROS_instalacion" localSheetId="11">#REF!</definedName>
    <definedName name="ENCOFRADO_MUROS_instalacion" localSheetId="2">#REF!</definedName>
    <definedName name="ENCOFRADO_MUROS_instalacion" localSheetId="3">#REF!</definedName>
    <definedName name="ENCOFRADO_MUROS_instalacion">#REF!</definedName>
    <definedName name="ENCOFRADO_MUROS_instalacion_10" localSheetId="1">#REF!</definedName>
    <definedName name="ENCOFRADO_MUROS_instalacion_10" localSheetId="5">#REF!</definedName>
    <definedName name="ENCOFRADO_MUROS_instalacion_10" localSheetId="11">#REF!</definedName>
    <definedName name="ENCOFRADO_MUROS_instalacion_10" localSheetId="2">#REF!</definedName>
    <definedName name="ENCOFRADO_MUROS_instalacion_10" localSheetId="3">#REF!</definedName>
    <definedName name="ENCOFRADO_MUROS_instalacion_10">#REF!</definedName>
    <definedName name="ENCOFRADO_MUROS_instalacion_11" localSheetId="1">#REF!</definedName>
    <definedName name="ENCOFRADO_MUROS_instalacion_11" localSheetId="5">#REF!</definedName>
    <definedName name="ENCOFRADO_MUROS_instalacion_11" localSheetId="11">#REF!</definedName>
    <definedName name="ENCOFRADO_MUROS_instalacion_11" localSheetId="2">#REF!</definedName>
    <definedName name="ENCOFRADO_MUROS_instalacion_11" localSheetId="3">#REF!</definedName>
    <definedName name="ENCOFRADO_MUROS_instalacion_11">#REF!</definedName>
    <definedName name="ENCOFRADO_MUROS_instalacion_6" localSheetId="1">#REF!</definedName>
    <definedName name="ENCOFRADO_MUROS_instalacion_6" localSheetId="5">#REF!</definedName>
    <definedName name="ENCOFRADO_MUROS_instalacion_6" localSheetId="11">#REF!</definedName>
    <definedName name="ENCOFRADO_MUROS_instalacion_6" localSheetId="2">#REF!</definedName>
    <definedName name="ENCOFRADO_MUROS_instalacion_6" localSheetId="3">#REF!</definedName>
    <definedName name="ENCOFRADO_MUROS_instalacion_6">#REF!</definedName>
    <definedName name="ENCOFRADO_MUROS_instalacion_7" localSheetId="1">#REF!</definedName>
    <definedName name="ENCOFRADO_MUROS_instalacion_7" localSheetId="5">#REF!</definedName>
    <definedName name="ENCOFRADO_MUROS_instalacion_7" localSheetId="11">#REF!</definedName>
    <definedName name="ENCOFRADO_MUROS_instalacion_7" localSheetId="2">#REF!</definedName>
    <definedName name="ENCOFRADO_MUROS_instalacion_7" localSheetId="3">#REF!</definedName>
    <definedName name="ENCOFRADO_MUROS_instalacion_7">#REF!</definedName>
    <definedName name="ENCOFRADO_MUROS_instalacion_8" localSheetId="1">#REF!</definedName>
    <definedName name="ENCOFRADO_MUROS_instalacion_8" localSheetId="5">#REF!</definedName>
    <definedName name="ENCOFRADO_MUROS_instalacion_8" localSheetId="11">#REF!</definedName>
    <definedName name="ENCOFRADO_MUROS_instalacion_8" localSheetId="2">#REF!</definedName>
    <definedName name="ENCOFRADO_MUROS_instalacion_8" localSheetId="3">#REF!</definedName>
    <definedName name="ENCOFRADO_MUROS_instalacion_8">#REF!</definedName>
    <definedName name="ENCOFRADO_MUROS_instalacion_9" localSheetId="1">#REF!</definedName>
    <definedName name="ENCOFRADO_MUROS_instalacion_9" localSheetId="5">#REF!</definedName>
    <definedName name="ENCOFRADO_MUROS_instalacion_9" localSheetId="11">#REF!</definedName>
    <definedName name="ENCOFRADO_MUROS_instalacion_9" localSheetId="2">#REF!</definedName>
    <definedName name="ENCOFRADO_MUROS_instalacion_9" localSheetId="3">#REF!</definedName>
    <definedName name="ENCOFRADO_MUROS_instalacion_9">#REF!</definedName>
    <definedName name="ENCOFRADO_VIGA" localSheetId="1">#REF!</definedName>
    <definedName name="ENCOFRADO_VIGA" localSheetId="5">#REF!</definedName>
    <definedName name="ENCOFRADO_VIGA" localSheetId="11">#REF!</definedName>
    <definedName name="ENCOFRADO_VIGA" localSheetId="2">#REF!</definedName>
    <definedName name="ENCOFRADO_VIGA" localSheetId="3">#REF!</definedName>
    <definedName name="ENCOFRADO_VIGA">#REF!</definedName>
    <definedName name="ENCOFRADO_VIGA_10" localSheetId="1">#REF!</definedName>
    <definedName name="ENCOFRADO_VIGA_10" localSheetId="5">#REF!</definedName>
    <definedName name="ENCOFRADO_VIGA_10" localSheetId="11">#REF!</definedName>
    <definedName name="ENCOFRADO_VIGA_10" localSheetId="2">#REF!</definedName>
    <definedName name="ENCOFRADO_VIGA_10" localSheetId="3">#REF!</definedName>
    <definedName name="ENCOFRADO_VIGA_10">#REF!</definedName>
    <definedName name="ENCOFRADO_VIGA_11" localSheetId="1">#REF!</definedName>
    <definedName name="ENCOFRADO_VIGA_11" localSheetId="5">#REF!</definedName>
    <definedName name="ENCOFRADO_VIGA_11" localSheetId="11">#REF!</definedName>
    <definedName name="ENCOFRADO_VIGA_11" localSheetId="2">#REF!</definedName>
    <definedName name="ENCOFRADO_VIGA_11" localSheetId="3">#REF!</definedName>
    <definedName name="ENCOFRADO_VIGA_11">#REF!</definedName>
    <definedName name="ENCOFRADO_VIGA_6" localSheetId="1">#REF!</definedName>
    <definedName name="ENCOFRADO_VIGA_6" localSheetId="5">#REF!</definedName>
    <definedName name="ENCOFRADO_VIGA_6" localSheetId="11">#REF!</definedName>
    <definedName name="ENCOFRADO_VIGA_6" localSheetId="2">#REF!</definedName>
    <definedName name="ENCOFRADO_VIGA_6" localSheetId="3">#REF!</definedName>
    <definedName name="ENCOFRADO_VIGA_6">#REF!</definedName>
    <definedName name="ENCOFRADO_VIGA_7" localSheetId="1">#REF!</definedName>
    <definedName name="ENCOFRADO_VIGA_7" localSheetId="5">#REF!</definedName>
    <definedName name="ENCOFRADO_VIGA_7" localSheetId="11">#REF!</definedName>
    <definedName name="ENCOFRADO_VIGA_7" localSheetId="2">#REF!</definedName>
    <definedName name="ENCOFRADO_VIGA_7" localSheetId="3">#REF!</definedName>
    <definedName name="ENCOFRADO_VIGA_7">#REF!</definedName>
    <definedName name="ENCOFRADO_VIGA_8" localSheetId="1">#REF!</definedName>
    <definedName name="ENCOFRADO_VIGA_8" localSheetId="5">#REF!</definedName>
    <definedName name="ENCOFRADO_VIGA_8" localSheetId="11">#REF!</definedName>
    <definedName name="ENCOFRADO_VIGA_8" localSheetId="2">#REF!</definedName>
    <definedName name="ENCOFRADO_VIGA_8" localSheetId="3">#REF!</definedName>
    <definedName name="ENCOFRADO_VIGA_8">#REF!</definedName>
    <definedName name="ENCOFRADO_VIGA_9" localSheetId="1">#REF!</definedName>
    <definedName name="ENCOFRADO_VIGA_9" localSheetId="5">#REF!</definedName>
    <definedName name="ENCOFRADO_VIGA_9" localSheetId="11">#REF!</definedName>
    <definedName name="ENCOFRADO_VIGA_9" localSheetId="2">#REF!</definedName>
    <definedName name="ENCOFRADO_VIGA_9" localSheetId="3">#REF!</definedName>
    <definedName name="ENCOFRADO_VIGA_9">#REF!</definedName>
    <definedName name="ENCOFRADO_VIGA_AMARRE_20x20" localSheetId="1">#REF!</definedName>
    <definedName name="ENCOFRADO_VIGA_AMARRE_20x20" localSheetId="5">#REF!</definedName>
    <definedName name="ENCOFRADO_VIGA_AMARRE_20x20" localSheetId="11">#REF!</definedName>
    <definedName name="ENCOFRADO_VIGA_AMARRE_20x20" localSheetId="2">#REF!</definedName>
    <definedName name="ENCOFRADO_VIGA_AMARRE_20x20" localSheetId="3">#REF!</definedName>
    <definedName name="ENCOFRADO_VIGA_AMARRE_20x20">#REF!</definedName>
    <definedName name="ENCOFRADO_VIGA_AMARRE_20x20_10" localSheetId="1">#REF!</definedName>
    <definedName name="ENCOFRADO_VIGA_AMARRE_20x20_10" localSheetId="5">#REF!</definedName>
    <definedName name="ENCOFRADO_VIGA_AMARRE_20x20_10" localSheetId="11">#REF!</definedName>
    <definedName name="ENCOFRADO_VIGA_AMARRE_20x20_10" localSheetId="2">#REF!</definedName>
    <definedName name="ENCOFRADO_VIGA_AMARRE_20x20_10" localSheetId="3">#REF!</definedName>
    <definedName name="ENCOFRADO_VIGA_AMARRE_20x20_10">#REF!</definedName>
    <definedName name="ENCOFRADO_VIGA_AMARRE_20x20_11" localSheetId="1">#REF!</definedName>
    <definedName name="ENCOFRADO_VIGA_AMARRE_20x20_11" localSheetId="5">#REF!</definedName>
    <definedName name="ENCOFRADO_VIGA_AMARRE_20x20_11" localSheetId="11">#REF!</definedName>
    <definedName name="ENCOFRADO_VIGA_AMARRE_20x20_11" localSheetId="2">#REF!</definedName>
    <definedName name="ENCOFRADO_VIGA_AMARRE_20x20_11" localSheetId="3">#REF!</definedName>
    <definedName name="ENCOFRADO_VIGA_AMARRE_20x20_11">#REF!</definedName>
    <definedName name="ENCOFRADO_VIGA_AMARRE_20x20_6" localSheetId="1">#REF!</definedName>
    <definedName name="ENCOFRADO_VIGA_AMARRE_20x20_6" localSheetId="5">#REF!</definedName>
    <definedName name="ENCOFRADO_VIGA_AMARRE_20x20_6" localSheetId="11">#REF!</definedName>
    <definedName name="ENCOFRADO_VIGA_AMARRE_20x20_6" localSheetId="2">#REF!</definedName>
    <definedName name="ENCOFRADO_VIGA_AMARRE_20x20_6" localSheetId="3">#REF!</definedName>
    <definedName name="ENCOFRADO_VIGA_AMARRE_20x20_6">#REF!</definedName>
    <definedName name="ENCOFRADO_VIGA_AMARRE_20x20_7" localSheetId="1">#REF!</definedName>
    <definedName name="ENCOFRADO_VIGA_AMARRE_20x20_7" localSheetId="5">#REF!</definedName>
    <definedName name="ENCOFRADO_VIGA_AMARRE_20x20_7" localSheetId="11">#REF!</definedName>
    <definedName name="ENCOFRADO_VIGA_AMARRE_20x20_7" localSheetId="2">#REF!</definedName>
    <definedName name="ENCOFRADO_VIGA_AMARRE_20x20_7" localSheetId="3">#REF!</definedName>
    <definedName name="ENCOFRADO_VIGA_AMARRE_20x20_7">#REF!</definedName>
    <definedName name="ENCOFRADO_VIGA_AMARRE_20x20_8" localSheetId="1">#REF!</definedName>
    <definedName name="ENCOFRADO_VIGA_AMARRE_20x20_8" localSheetId="5">#REF!</definedName>
    <definedName name="ENCOFRADO_VIGA_AMARRE_20x20_8" localSheetId="11">#REF!</definedName>
    <definedName name="ENCOFRADO_VIGA_AMARRE_20x20_8" localSheetId="2">#REF!</definedName>
    <definedName name="ENCOFRADO_VIGA_AMARRE_20x20_8" localSheetId="3">#REF!</definedName>
    <definedName name="ENCOFRADO_VIGA_AMARRE_20x20_8">#REF!</definedName>
    <definedName name="ENCOFRADO_VIGA_AMARRE_20x20_9" localSheetId="1">#REF!</definedName>
    <definedName name="ENCOFRADO_VIGA_AMARRE_20x20_9" localSheetId="5">#REF!</definedName>
    <definedName name="ENCOFRADO_VIGA_AMARRE_20x20_9" localSheetId="11">#REF!</definedName>
    <definedName name="ENCOFRADO_VIGA_AMARRE_20x20_9" localSheetId="2">#REF!</definedName>
    <definedName name="ENCOFRADO_VIGA_AMARRE_20x20_9" localSheetId="3">#REF!</definedName>
    <definedName name="ENCOFRADO_VIGA_AMARRE_20x20_9">#REF!</definedName>
    <definedName name="ENCOFRADO_VIGA_FONDO" localSheetId="1">#REF!</definedName>
    <definedName name="ENCOFRADO_VIGA_FONDO" localSheetId="5">#REF!</definedName>
    <definedName name="ENCOFRADO_VIGA_FONDO" localSheetId="11">#REF!</definedName>
    <definedName name="ENCOFRADO_VIGA_FONDO" localSheetId="2">#REF!</definedName>
    <definedName name="ENCOFRADO_VIGA_FONDO" localSheetId="3">#REF!</definedName>
    <definedName name="ENCOFRADO_VIGA_FONDO">#REF!</definedName>
    <definedName name="ENCOFRADO_VIGA_FONDO_10" localSheetId="1">#REF!</definedName>
    <definedName name="ENCOFRADO_VIGA_FONDO_10" localSheetId="5">#REF!</definedName>
    <definedName name="ENCOFRADO_VIGA_FONDO_10" localSheetId="11">#REF!</definedName>
    <definedName name="ENCOFRADO_VIGA_FONDO_10" localSheetId="2">#REF!</definedName>
    <definedName name="ENCOFRADO_VIGA_FONDO_10" localSheetId="3">#REF!</definedName>
    <definedName name="ENCOFRADO_VIGA_FONDO_10">#REF!</definedName>
    <definedName name="ENCOFRADO_VIGA_FONDO_11" localSheetId="1">#REF!</definedName>
    <definedName name="ENCOFRADO_VIGA_FONDO_11" localSheetId="5">#REF!</definedName>
    <definedName name="ENCOFRADO_VIGA_FONDO_11" localSheetId="11">#REF!</definedName>
    <definedName name="ENCOFRADO_VIGA_FONDO_11" localSheetId="2">#REF!</definedName>
    <definedName name="ENCOFRADO_VIGA_FONDO_11" localSheetId="3">#REF!</definedName>
    <definedName name="ENCOFRADO_VIGA_FONDO_11">#REF!</definedName>
    <definedName name="ENCOFRADO_VIGA_FONDO_6" localSheetId="1">#REF!</definedName>
    <definedName name="ENCOFRADO_VIGA_FONDO_6" localSheetId="5">#REF!</definedName>
    <definedName name="ENCOFRADO_VIGA_FONDO_6" localSheetId="11">#REF!</definedName>
    <definedName name="ENCOFRADO_VIGA_FONDO_6" localSheetId="2">#REF!</definedName>
    <definedName name="ENCOFRADO_VIGA_FONDO_6" localSheetId="3">#REF!</definedName>
    <definedName name="ENCOFRADO_VIGA_FONDO_6">#REF!</definedName>
    <definedName name="ENCOFRADO_VIGA_FONDO_7" localSheetId="1">#REF!</definedName>
    <definedName name="ENCOFRADO_VIGA_FONDO_7" localSheetId="5">#REF!</definedName>
    <definedName name="ENCOFRADO_VIGA_FONDO_7" localSheetId="11">#REF!</definedName>
    <definedName name="ENCOFRADO_VIGA_FONDO_7" localSheetId="2">#REF!</definedName>
    <definedName name="ENCOFRADO_VIGA_FONDO_7" localSheetId="3">#REF!</definedName>
    <definedName name="ENCOFRADO_VIGA_FONDO_7">#REF!</definedName>
    <definedName name="ENCOFRADO_VIGA_FONDO_8" localSheetId="1">#REF!</definedName>
    <definedName name="ENCOFRADO_VIGA_FONDO_8" localSheetId="5">#REF!</definedName>
    <definedName name="ENCOFRADO_VIGA_FONDO_8" localSheetId="11">#REF!</definedName>
    <definedName name="ENCOFRADO_VIGA_FONDO_8" localSheetId="2">#REF!</definedName>
    <definedName name="ENCOFRADO_VIGA_FONDO_8" localSheetId="3">#REF!</definedName>
    <definedName name="ENCOFRADO_VIGA_FONDO_8">#REF!</definedName>
    <definedName name="ENCOFRADO_VIGA_FONDO_9" localSheetId="1">#REF!</definedName>
    <definedName name="ENCOFRADO_VIGA_FONDO_9" localSheetId="5">#REF!</definedName>
    <definedName name="ENCOFRADO_VIGA_FONDO_9" localSheetId="11">#REF!</definedName>
    <definedName name="ENCOFRADO_VIGA_FONDO_9" localSheetId="2">#REF!</definedName>
    <definedName name="ENCOFRADO_VIGA_FONDO_9" localSheetId="3">#REF!</definedName>
    <definedName name="ENCOFRADO_VIGA_FONDO_9">#REF!</definedName>
    <definedName name="ENCOFRADO_VIGA_GUARDERA" localSheetId="1">#REF!</definedName>
    <definedName name="ENCOFRADO_VIGA_GUARDERA" localSheetId="5">#REF!</definedName>
    <definedName name="ENCOFRADO_VIGA_GUARDERA" localSheetId="11">#REF!</definedName>
    <definedName name="ENCOFRADO_VIGA_GUARDERA" localSheetId="2">#REF!</definedName>
    <definedName name="ENCOFRADO_VIGA_GUARDERA" localSheetId="3">#REF!</definedName>
    <definedName name="ENCOFRADO_VIGA_GUARDERA">#REF!</definedName>
    <definedName name="ENCOFRADO_VIGA_GUARDERA_10" localSheetId="1">#REF!</definedName>
    <definedName name="ENCOFRADO_VIGA_GUARDERA_10" localSheetId="5">#REF!</definedName>
    <definedName name="ENCOFRADO_VIGA_GUARDERA_10" localSheetId="11">#REF!</definedName>
    <definedName name="ENCOFRADO_VIGA_GUARDERA_10" localSheetId="2">#REF!</definedName>
    <definedName name="ENCOFRADO_VIGA_GUARDERA_10" localSheetId="3">#REF!</definedName>
    <definedName name="ENCOFRADO_VIGA_GUARDERA_10">#REF!</definedName>
    <definedName name="ENCOFRADO_VIGA_GUARDERA_11" localSheetId="1">#REF!</definedName>
    <definedName name="ENCOFRADO_VIGA_GUARDERA_11" localSheetId="5">#REF!</definedName>
    <definedName name="ENCOFRADO_VIGA_GUARDERA_11" localSheetId="11">#REF!</definedName>
    <definedName name="ENCOFRADO_VIGA_GUARDERA_11" localSheetId="2">#REF!</definedName>
    <definedName name="ENCOFRADO_VIGA_GUARDERA_11" localSheetId="3">#REF!</definedName>
    <definedName name="ENCOFRADO_VIGA_GUARDERA_11">#REF!</definedName>
    <definedName name="ENCOFRADO_VIGA_GUARDERA_6" localSheetId="1">#REF!</definedName>
    <definedName name="ENCOFRADO_VIGA_GUARDERA_6" localSheetId="5">#REF!</definedName>
    <definedName name="ENCOFRADO_VIGA_GUARDERA_6" localSheetId="11">#REF!</definedName>
    <definedName name="ENCOFRADO_VIGA_GUARDERA_6" localSheetId="2">#REF!</definedName>
    <definedName name="ENCOFRADO_VIGA_GUARDERA_6" localSheetId="3">#REF!</definedName>
    <definedName name="ENCOFRADO_VIGA_GUARDERA_6">#REF!</definedName>
    <definedName name="ENCOFRADO_VIGA_GUARDERA_7" localSheetId="1">#REF!</definedName>
    <definedName name="ENCOFRADO_VIGA_GUARDERA_7" localSheetId="5">#REF!</definedName>
    <definedName name="ENCOFRADO_VIGA_GUARDERA_7" localSheetId="11">#REF!</definedName>
    <definedName name="ENCOFRADO_VIGA_GUARDERA_7" localSheetId="2">#REF!</definedName>
    <definedName name="ENCOFRADO_VIGA_GUARDERA_7" localSheetId="3">#REF!</definedName>
    <definedName name="ENCOFRADO_VIGA_GUARDERA_7">#REF!</definedName>
    <definedName name="ENCOFRADO_VIGA_GUARDERA_8" localSheetId="1">#REF!</definedName>
    <definedName name="ENCOFRADO_VIGA_GUARDERA_8" localSheetId="5">#REF!</definedName>
    <definedName name="ENCOFRADO_VIGA_GUARDERA_8" localSheetId="11">#REF!</definedName>
    <definedName name="ENCOFRADO_VIGA_GUARDERA_8" localSheetId="2">#REF!</definedName>
    <definedName name="ENCOFRADO_VIGA_GUARDERA_8" localSheetId="3">#REF!</definedName>
    <definedName name="ENCOFRADO_VIGA_GUARDERA_8">#REF!</definedName>
    <definedName name="ENCOFRADO_VIGA_GUARDERA_9" localSheetId="1">#REF!</definedName>
    <definedName name="ENCOFRADO_VIGA_GUARDERA_9" localSheetId="5">#REF!</definedName>
    <definedName name="ENCOFRADO_VIGA_GUARDERA_9" localSheetId="11">#REF!</definedName>
    <definedName name="ENCOFRADO_VIGA_GUARDERA_9" localSheetId="2">#REF!</definedName>
    <definedName name="ENCOFRADO_VIGA_GUARDERA_9" localSheetId="3">#REF!</definedName>
    <definedName name="ENCOFRADO_VIGA_GUARDERA_9">#REF!</definedName>
    <definedName name="encofradocolumna" localSheetId="1">#REF!</definedName>
    <definedName name="encofradocolumna" localSheetId="5">#REF!</definedName>
    <definedName name="encofradocolumna" localSheetId="11">#REF!</definedName>
    <definedName name="encofradocolumna" localSheetId="2">#REF!</definedName>
    <definedName name="encofradocolumna" localSheetId="3">#REF!</definedName>
    <definedName name="encofradocolumna">#REF!</definedName>
    <definedName name="encofradocolumna_6" localSheetId="1">#REF!</definedName>
    <definedName name="encofradocolumna_6" localSheetId="5">#REF!</definedName>
    <definedName name="encofradocolumna_6" localSheetId="11">#REF!</definedName>
    <definedName name="encofradocolumna_6" localSheetId="2">#REF!</definedName>
    <definedName name="encofradocolumna_6" localSheetId="3">#REF!</definedName>
    <definedName name="encofradocolumna_6">#REF!</definedName>
    <definedName name="encofradocolumna_8" localSheetId="1">#REF!</definedName>
    <definedName name="encofradocolumna_8" localSheetId="5">#REF!</definedName>
    <definedName name="encofradocolumna_8" localSheetId="11">#REF!</definedName>
    <definedName name="encofradocolumna_8" localSheetId="2">#REF!</definedName>
    <definedName name="encofradocolumna_8" localSheetId="3">#REF!</definedName>
    <definedName name="encofradocolumna_8">#REF!</definedName>
    <definedName name="encofradorampa" localSheetId="1">#REF!</definedName>
    <definedName name="encofradorampa" localSheetId="5">#REF!</definedName>
    <definedName name="encofradorampa" localSheetId="11">#REF!</definedName>
    <definedName name="encofradorampa" localSheetId="2">#REF!</definedName>
    <definedName name="encofradorampa" localSheetId="3">#REF!</definedName>
    <definedName name="encofradorampa">#REF!</definedName>
    <definedName name="encofradorampa_8" localSheetId="1">#REF!</definedName>
    <definedName name="encofradorampa_8" localSheetId="5">#REF!</definedName>
    <definedName name="encofradorampa_8" localSheetId="11">#REF!</definedName>
    <definedName name="encofradorampa_8" localSheetId="2">#REF!</definedName>
    <definedName name="encofradorampa_8" localSheetId="3">#REF!</definedName>
    <definedName name="encofradorampa_8">#REF!</definedName>
    <definedName name="ESCALON_17x30" localSheetId="1">#REF!</definedName>
    <definedName name="ESCALON_17x30" localSheetId="5">#REF!</definedName>
    <definedName name="ESCALON_17x30" localSheetId="11">#REF!</definedName>
    <definedName name="ESCALON_17x30" localSheetId="2">#REF!</definedName>
    <definedName name="ESCALON_17x30" localSheetId="3">#REF!</definedName>
    <definedName name="ESCALON_17x30">#REF!</definedName>
    <definedName name="ESCALON_17x30_10" localSheetId="1">#REF!</definedName>
    <definedName name="ESCALON_17x30_10" localSheetId="5">#REF!</definedName>
    <definedName name="ESCALON_17x30_10" localSheetId="11">#REF!</definedName>
    <definedName name="ESCALON_17x30_10" localSheetId="2">#REF!</definedName>
    <definedName name="ESCALON_17x30_10" localSheetId="3">#REF!</definedName>
    <definedName name="ESCALON_17x30_10">#REF!</definedName>
    <definedName name="ESCALON_17x30_11" localSheetId="1">#REF!</definedName>
    <definedName name="ESCALON_17x30_11" localSheetId="5">#REF!</definedName>
    <definedName name="ESCALON_17x30_11" localSheetId="11">#REF!</definedName>
    <definedName name="ESCALON_17x30_11" localSheetId="2">#REF!</definedName>
    <definedName name="ESCALON_17x30_11" localSheetId="3">#REF!</definedName>
    <definedName name="ESCALON_17x30_11">#REF!</definedName>
    <definedName name="ESCALON_17x30_6" localSheetId="1">#REF!</definedName>
    <definedName name="ESCALON_17x30_6" localSheetId="5">#REF!</definedName>
    <definedName name="ESCALON_17x30_6" localSheetId="11">#REF!</definedName>
    <definedName name="ESCALON_17x30_6" localSheetId="2">#REF!</definedName>
    <definedName name="ESCALON_17x30_6" localSheetId="3">#REF!</definedName>
    <definedName name="ESCALON_17x30_6">#REF!</definedName>
    <definedName name="ESCALON_17x30_7" localSheetId="1">#REF!</definedName>
    <definedName name="ESCALON_17x30_7" localSheetId="5">#REF!</definedName>
    <definedName name="ESCALON_17x30_7" localSheetId="11">#REF!</definedName>
    <definedName name="ESCALON_17x30_7" localSheetId="2">#REF!</definedName>
    <definedName name="ESCALON_17x30_7" localSheetId="3">#REF!</definedName>
    <definedName name="ESCALON_17x30_7">#REF!</definedName>
    <definedName name="ESCALON_17x30_8" localSheetId="1">#REF!</definedName>
    <definedName name="ESCALON_17x30_8" localSheetId="5">#REF!</definedName>
    <definedName name="ESCALON_17x30_8" localSheetId="11">#REF!</definedName>
    <definedName name="ESCALON_17x30_8" localSheetId="2">#REF!</definedName>
    <definedName name="ESCALON_17x30_8" localSheetId="3">#REF!</definedName>
    <definedName name="ESCALON_17x30_8">#REF!</definedName>
    <definedName name="ESCALON_17x30_9" localSheetId="1">#REF!</definedName>
    <definedName name="ESCALON_17x30_9" localSheetId="5">#REF!</definedName>
    <definedName name="ESCALON_17x30_9" localSheetId="11">#REF!</definedName>
    <definedName name="ESCALON_17x30_9" localSheetId="2">#REF!</definedName>
    <definedName name="ESCALON_17x30_9" localSheetId="3">#REF!</definedName>
    <definedName name="ESCALON_17x30_9">#REF!</definedName>
    <definedName name="ESCOBILLON" localSheetId="1">#REF!</definedName>
    <definedName name="ESCOBILLON" localSheetId="5">#REF!</definedName>
    <definedName name="ESCOBILLON" localSheetId="11">#REF!</definedName>
    <definedName name="ESCOBILLON" localSheetId="2">#REF!</definedName>
    <definedName name="ESCOBILLON" localSheetId="3">#REF!</definedName>
    <definedName name="ESCOBILLON">#REF!</definedName>
    <definedName name="ESCOBILLON_10" localSheetId="1">#REF!</definedName>
    <definedName name="ESCOBILLON_10" localSheetId="5">#REF!</definedName>
    <definedName name="ESCOBILLON_10" localSheetId="11">#REF!</definedName>
    <definedName name="ESCOBILLON_10" localSheetId="2">#REF!</definedName>
    <definedName name="ESCOBILLON_10" localSheetId="3">#REF!</definedName>
    <definedName name="ESCOBILLON_10">#REF!</definedName>
    <definedName name="ESCOBILLON_11" localSheetId="1">#REF!</definedName>
    <definedName name="ESCOBILLON_11" localSheetId="5">#REF!</definedName>
    <definedName name="ESCOBILLON_11" localSheetId="11">#REF!</definedName>
    <definedName name="ESCOBILLON_11" localSheetId="2">#REF!</definedName>
    <definedName name="ESCOBILLON_11" localSheetId="3">#REF!</definedName>
    <definedName name="ESCOBILLON_11">#REF!</definedName>
    <definedName name="ESCOBILLON_13" localSheetId="1">#REF!</definedName>
    <definedName name="ESCOBILLON_13" localSheetId="5">#REF!</definedName>
    <definedName name="ESCOBILLON_13" localSheetId="11">#REF!</definedName>
    <definedName name="ESCOBILLON_13" localSheetId="2">#REF!</definedName>
    <definedName name="ESCOBILLON_13">#REF!</definedName>
    <definedName name="ESCOBILLON_6" localSheetId="1">#REF!</definedName>
    <definedName name="ESCOBILLON_6" localSheetId="5">#REF!</definedName>
    <definedName name="ESCOBILLON_6" localSheetId="11">#REF!</definedName>
    <definedName name="ESCOBILLON_6" localSheetId="2">#REF!</definedName>
    <definedName name="ESCOBILLON_6" localSheetId="3">#REF!</definedName>
    <definedName name="ESCOBILLON_6">#REF!</definedName>
    <definedName name="ESCOBILLON_7" localSheetId="1">#REF!</definedName>
    <definedName name="ESCOBILLON_7" localSheetId="5">#REF!</definedName>
    <definedName name="ESCOBILLON_7" localSheetId="11">#REF!</definedName>
    <definedName name="ESCOBILLON_7" localSheetId="2">#REF!</definedName>
    <definedName name="ESCOBILLON_7" localSheetId="3">#REF!</definedName>
    <definedName name="ESCOBILLON_7">#REF!</definedName>
    <definedName name="ESCOBILLON_8" localSheetId="1">#REF!</definedName>
    <definedName name="ESCOBILLON_8" localSheetId="5">#REF!</definedName>
    <definedName name="ESCOBILLON_8" localSheetId="11">#REF!</definedName>
    <definedName name="ESCOBILLON_8" localSheetId="2">#REF!</definedName>
    <definedName name="ESCOBILLON_8" localSheetId="3">#REF!</definedName>
    <definedName name="ESCOBILLON_8">#REF!</definedName>
    <definedName name="ESCOBILLON_9" localSheetId="1">#REF!</definedName>
    <definedName name="ESCOBILLON_9" localSheetId="5">#REF!</definedName>
    <definedName name="ESCOBILLON_9" localSheetId="11">#REF!</definedName>
    <definedName name="ESCOBILLON_9" localSheetId="2">#REF!</definedName>
    <definedName name="ESCOBILLON_9" localSheetId="3">#REF!</definedName>
    <definedName name="ESCOBILLON_9">#REF!</definedName>
    <definedName name="Eslingas_3">#N/A</definedName>
    <definedName name="ESTAMPADO" localSheetId="1">#REF!</definedName>
    <definedName name="ESTAMPADO" localSheetId="5">#REF!</definedName>
    <definedName name="ESTAMPADO" localSheetId="11">#REF!</definedName>
    <definedName name="ESTAMPADO" localSheetId="2">#REF!</definedName>
    <definedName name="ESTAMPADO" localSheetId="3">#REF!</definedName>
    <definedName name="ESTAMPADO">#REF!</definedName>
    <definedName name="ESTAMPADO_10" localSheetId="1">#REF!</definedName>
    <definedName name="ESTAMPADO_10" localSheetId="5">#REF!</definedName>
    <definedName name="ESTAMPADO_10" localSheetId="11">#REF!</definedName>
    <definedName name="ESTAMPADO_10" localSheetId="2">#REF!</definedName>
    <definedName name="ESTAMPADO_10" localSheetId="3">#REF!</definedName>
    <definedName name="ESTAMPADO_10">#REF!</definedName>
    <definedName name="ESTAMPADO_11" localSheetId="1">#REF!</definedName>
    <definedName name="ESTAMPADO_11" localSheetId="5">#REF!</definedName>
    <definedName name="ESTAMPADO_11" localSheetId="11">#REF!</definedName>
    <definedName name="ESTAMPADO_11" localSheetId="2">#REF!</definedName>
    <definedName name="ESTAMPADO_11" localSheetId="3">#REF!</definedName>
    <definedName name="ESTAMPADO_11">#REF!</definedName>
    <definedName name="ESTAMPADO_6" localSheetId="1">#REF!</definedName>
    <definedName name="ESTAMPADO_6" localSheetId="5">#REF!</definedName>
    <definedName name="ESTAMPADO_6" localSheetId="11">#REF!</definedName>
    <definedName name="ESTAMPADO_6" localSheetId="2">#REF!</definedName>
    <definedName name="ESTAMPADO_6" localSheetId="3">#REF!</definedName>
    <definedName name="ESTAMPADO_6">#REF!</definedName>
    <definedName name="ESTAMPADO_7" localSheetId="1">#REF!</definedName>
    <definedName name="ESTAMPADO_7" localSheetId="5">#REF!</definedName>
    <definedName name="ESTAMPADO_7" localSheetId="11">#REF!</definedName>
    <definedName name="ESTAMPADO_7" localSheetId="2">#REF!</definedName>
    <definedName name="ESTAMPADO_7" localSheetId="3">#REF!</definedName>
    <definedName name="ESTAMPADO_7">#REF!</definedName>
    <definedName name="ESTAMPADO_8" localSheetId="1">#REF!</definedName>
    <definedName name="ESTAMPADO_8" localSheetId="5">#REF!</definedName>
    <definedName name="ESTAMPADO_8" localSheetId="11">#REF!</definedName>
    <definedName name="ESTAMPADO_8" localSheetId="2">#REF!</definedName>
    <definedName name="ESTAMPADO_8" localSheetId="3">#REF!</definedName>
    <definedName name="ESTAMPADO_8">#REF!</definedName>
    <definedName name="ESTAMPADO_9" localSheetId="1">#REF!</definedName>
    <definedName name="ESTAMPADO_9" localSheetId="5">#REF!</definedName>
    <definedName name="ESTAMPADO_9" localSheetId="11">#REF!</definedName>
    <definedName name="ESTAMPADO_9" localSheetId="2">#REF!</definedName>
    <definedName name="ESTAMPADO_9" localSheetId="3">#REF!</definedName>
    <definedName name="ESTAMPADO_9">#REF!</definedName>
    <definedName name="ESTOPA" localSheetId="1">#REF!</definedName>
    <definedName name="ESTOPA" localSheetId="5">#REF!</definedName>
    <definedName name="ESTOPA" localSheetId="11">#REF!</definedName>
    <definedName name="ESTOPA" localSheetId="2">#REF!</definedName>
    <definedName name="ESTOPA" localSheetId="3">#REF!</definedName>
    <definedName name="ESTOPA">#REF!</definedName>
    <definedName name="ESTOPA_10" localSheetId="1">#REF!</definedName>
    <definedName name="ESTOPA_10" localSheetId="5">#REF!</definedName>
    <definedName name="ESTOPA_10" localSheetId="11">#REF!</definedName>
    <definedName name="ESTOPA_10" localSheetId="2">#REF!</definedName>
    <definedName name="ESTOPA_10" localSheetId="3">#REF!</definedName>
    <definedName name="ESTOPA_10">#REF!</definedName>
    <definedName name="ESTOPA_11" localSheetId="1">#REF!</definedName>
    <definedName name="ESTOPA_11" localSheetId="5">#REF!</definedName>
    <definedName name="ESTOPA_11" localSheetId="11">#REF!</definedName>
    <definedName name="ESTOPA_11" localSheetId="2">#REF!</definedName>
    <definedName name="ESTOPA_11" localSheetId="3">#REF!</definedName>
    <definedName name="ESTOPA_11">#REF!</definedName>
    <definedName name="ESTOPA_6" localSheetId="1">#REF!</definedName>
    <definedName name="ESTOPA_6" localSheetId="5">#REF!</definedName>
    <definedName name="ESTOPA_6" localSheetId="11">#REF!</definedName>
    <definedName name="ESTOPA_6" localSheetId="2">#REF!</definedName>
    <definedName name="ESTOPA_6" localSheetId="3">#REF!</definedName>
    <definedName name="ESTOPA_6">#REF!</definedName>
    <definedName name="ESTOPA_7" localSheetId="1">#REF!</definedName>
    <definedName name="ESTOPA_7" localSheetId="5">#REF!</definedName>
    <definedName name="ESTOPA_7" localSheetId="11">#REF!</definedName>
    <definedName name="ESTOPA_7" localSheetId="2">#REF!</definedName>
    <definedName name="ESTOPA_7" localSheetId="3">#REF!</definedName>
    <definedName name="ESTOPA_7">#REF!</definedName>
    <definedName name="ESTOPA_8" localSheetId="1">#REF!</definedName>
    <definedName name="ESTOPA_8" localSheetId="5">#REF!</definedName>
    <definedName name="ESTOPA_8" localSheetId="11">#REF!</definedName>
    <definedName name="ESTOPA_8" localSheetId="2">#REF!</definedName>
    <definedName name="ESTOPA_8" localSheetId="3">#REF!</definedName>
    <definedName name="ESTOPA_8">#REF!</definedName>
    <definedName name="ESTOPA_9" localSheetId="1">#REF!</definedName>
    <definedName name="ESTOPA_9" localSheetId="5">#REF!</definedName>
    <definedName name="ESTOPA_9" localSheetId="11">#REF!</definedName>
    <definedName name="ESTOPA_9" localSheetId="2">#REF!</definedName>
    <definedName name="ESTOPA_9" localSheetId="3">#REF!</definedName>
    <definedName name="ESTOPA_9">#REF!</definedName>
    <definedName name="EXCAVACION" localSheetId="1">#REF!</definedName>
    <definedName name="EXCAVACION" localSheetId="5">#REF!</definedName>
    <definedName name="EXCAVACION" localSheetId="11">#REF!</definedName>
    <definedName name="EXCAVACION" localSheetId="2">#REF!</definedName>
    <definedName name="EXCAVACION">#REF!</definedName>
    <definedName name="Excel_BuiltIn_Extract" localSheetId="1">#REF!</definedName>
    <definedName name="Excel_BuiltIn_Extract" localSheetId="5">#REF!</definedName>
    <definedName name="Excel_BuiltIn_Extract" localSheetId="11">#REF!</definedName>
    <definedName name="Excel_BuiltIn_Extract" localSheetId="2">#REF!</definedName>
    <definedName name="Excel_BuiltIn_Extract" localSheetId="3">#REF!</definedName>
    <definedName name="Excel_BuiltIn_Extract">#REF!</definedName>
    <definedName name="Excel_BuiltIn_Extract_10" localSheetId="1">#REF!</definedName>
    <definedName name="Excel_BuiltIn_Extract_10" localSheetId="5">#REF!</definedName>
    <definedName name="Excel_BuiltIn_Extract_10" localSheetId="11">#REF!</definedName>
    <definedName name="Excel_BuiltIn_Extract_10" localSheetId="2">#REF!</definedName>
    <definedName name="Excel_BuiltIn_Extract_10" localSheetId="3">#REF!</definedName>
    <definedName name="Excel_BuiltIn_Extract_10">#REF!</definedName>
    <definedName name="Excel_BuiltIn_Extract_11" localSheetId="1">#REF!</definedName>
    <definedName name="Excel_BuiltIn_Extract_11" localSheetId="5">#REF!</definedName>
    <definedName name="Excel_BuiltIn_Extract_11" localSheetId="11">#REF!</definedName>
    <definedName name="Excel_BuiltIn_Extract_11" localSheetId="2">#REF!</definedName>
    <definedName name="Excel_BuiltIn_Extract_11" localSheetId="3">#REF!</definedName>
    <definedName name="Excel_BuiltIn_Extract_11">#REF!</definedName>
    <definedName name="Excel_BuiltIn_Extract_5" localSheetId="1">#REF!</definedName>
    <definedName name="Excel_BuiltIn_Extract_5" localSheetId="5">#REF!</definedName>
    <definedName name="Excel_BuiltIn_Extract_5" localSheetId="11">#REF!</definedName>
    <definedName name="Excel_BuiltIn_Extract_5" localSheetId="2">#REF!</definedName>
    <definedName name="Excel_BuiltIn_Extract_5" localSheetId="3">#REF!</definedName>
    <definedName name="Excel_BuiltIn_Extract_5">#REF!</definedName>
    <definedName name="Excel_BuiltIn_Extract_6" localSheetId="1">#REF!</definedName>
    <definedName name="Excel_BuiltIn_Extract_6" localSheetId="5">#REF!</definedName>
    <definedName name="Excel_BuiltIn_Extract_6" localSheetId="11">#REF!</definedName>
    <definedName name="Excel_BuiltIn_Extract_6" localSheetId="2">#REF!</definedName>
    <definedName name="Excel_BuiltIn_Extract_6" localSheetId="3">#REF!</definedName>
    <definedName name="Excel_BuiltIn_Extract_6">#REF!</definedName>
    <definedName name="Excel_BuiltIn_Extract_7" localSheetId="1">#REF!</definedName>
    <definedName name="Excel_BuiltIn_Extract_7" localSheetId="5">#REF!</definedName>
    <definedName name="Excel_BuiltIn_Extract_7" localSheetId="11">#REF!</definedName>
    <definedName name="Excel_BuiltIn_Extract_7" localSheetId="2">#REF!</definedName>
    <definedName name="Excel_BuiltIn_Extract_7" localSheetId="3">#REF!</definedName>
    <definedName name="Excel_BuiltIn_Extract_7">#REF!</definedName>
    <definedName name="Excel_BuiltIn_Extract_8" localSheetId="1">#REF!</definedName>
    <definedName name="Excel_BuiltIn_Extract_8" localSheetId="5">#REF!</definedName>
    <definedName name="Excel_BuiltIn_Extract_8" localSheetId="11">#REF!</definedName>
    <definedName name="Excel_BuiltIn_Extract_8" localSheetId="2">#REF!</definedName>
    <definedName name="Excel_BuiltIn_Extract_8" localSheetId="3">#REF!</definedName>
    <definedName name="Excel_BuiltIn_Extract_8">#REF!</definedName>
    <definedName name="Excel_BuiltIn_Extract_9" localSheetId="1">#REF!</definedName>
    <definedName name="Excel_BuiltIn_Extract_9" localSheetId="5">#REF!</definedName>
    <definedName name="Excel_BuiltIn_Extract_9" localSheetId="11">#REF!</definedName>
    <definedName name="Excel_BuiltIn_Extract_9" localSheetId="2">#REF!</definedName>
    <definedName name="Excel_BuiltIn_Extract_9" localSheetId="3">#REF!</definedName>
    <definedName name="Excel_BuiltIn_Extract_9">#REF!</definedName>
    <definedName name="Excel_BuiltIn_Print_Area" localSheetId="1">#REF!</definedName>
    <definedName name="Excel_BuiltIn_Print_Area" localSheetId="5">#REF!</definedName>
    <definedName name="Excel_BuiltIn_Print_Area" localSheetId="11">#REF!</definedName>
    <definedName name="Excel_BuiltIn_Print_Area" localSheetId="2">#REF!</definedName>
    <definedName name="Excel_BuiltIn_Print_Area" localSheetId="3">#REF!</definedName>
    <definedName name="Excel_BuiltIn_Print_Area">#REF!</definedName>
    <definedName name="Excel_BuiltIn_Print_Area_13" localSheetId="1">#REF!</definedName>
    <definedName name="Excel_BuiltIn_Print_Area_13" localSheetId="5">#REF!</definedName>
    <definedName name="Excel_BuiltIn_Print_Area_13" localSheetId="11">#REF!</definedName>
    <definedName name="Excel_BuiltIn_Print_Area_13" localSheetId="2">#REF!</definedName>
    <definedName name="Excel_BuiltIn_Print_Area_13" localSheetId="3">#REF!</definedName>
    <definedName name="Excel_BuiltIn_Print_Area_13">#REF!</definedName>
    <definedName name="Excel_BuiltIn_Print_Titles">NA()</definedName>
    <definedName name="Excel_BuiltIn_Print_Titles_3" localSheetId="1">#REF!</definedName>
    <definedName name="Excel_BuiltIn_Print_Titles_3" localSheetId="5">#REF!</definedName>
    <definedName name="Excel_BuiltIn_Print_Titles_3" localSheetId="11">#REF!</definedName>
    <definedName name="Excel_BuiltIn_Print_Titles_3" localSheetId="2">#REF!</definedName>
    <definedName name="Excel_BuiltIn_Print_Titles_3" localSheetId="3">#REF!</definedName>
    <definedName name="Excel_BuiltIn_Print_Titles_3">#REF!</definedName>
    <definedName name="expl" localSheetId="1">[11]ADDENDA!#REF!</definedName>
    <definedName name="expl">[11]ADDENDA!#REF!</definedName>
    <definedName name="expl_6" localSheetId="1">#REF!</definedName>
    <definedName name="expl_6" localSheetId="5">#REF!</definedName>
    <definedName name="expl_6" localSheetId="11">#REF!</definedName>
    <definedName name="expl_6" localSheetId="2">#REF!</definedName>
    <definedName name="expl_6" localSheetId="3">#REF!</definedName>
    <definedName name="expl_6">#REF!</definedName>
    <definedName name="expl_8" localSheetId="1">#REF!</definedName>
    <definedName name="expl_8" localSheetId="5">#REF!</definedName>
    <definedName name="expl_8" localSheetId="11">#REF!</definedName>
    <definedName name="expl_8" localSheetId="2">#REF!</definedName>
    <definedName name="expl_8" localSheetId="3">#REF!</definedName>
    <definedName name="expl_8">#REF!</definedName>
    <definedName name="Extracción_IM" localSheetId="1">#REF!</definedName>
    <definedName name="Extracción_IM" localSheetId="5">#REF!</definedName>
    <definedName name="Extracción_IM" localSheetId="7">#REF!</definedName>
    <definedName name="Extracción_IM" localSheetId="11">#REF!</definedName>
    <definedName name="Extracción_IM" localSheetId="2">#REF!</definedName>
    <definedName name="Extracción_IM" localSheetId="3">#REF!</definedName>
    <definedName name="Extracción_IM">#REF!</definedName>
    <definedName name="Extracción_IM_10" localSheetId="1">#REF!</definedName>
    <definedName name="Extracción_IM_10" localSheetId="5">#REF!</definedName>
    <definedName name="Extracción_IM_10" localSheetId="11">#REF!</definedName>
    <definedName name="Extracción_IM_10" localSheetId="2">#REF!</definedName>
    <definedName name="Extracción_IM_10" localSheetId="3">#REF!</definedName>
    <definedName name="Extracción_IM_10">#REF!</definedName>
    <definedName name="Extracción_IM_11" localSheetId="1">#REF!</definedName>
    <definedName name="Extracción_IM_11" localSheetId="5">#REF!</definedName>
    <definedName name="Extracción_IM_11" localSheetId="11">#REF!</definedName>
    <definedName name="Extracción_IM_11" localSheetId="2">#REF!</definedName>
    <definedName name="Extracción_IM_11" localSheetId="3">#REF!</definedName>
    <definedName name="Extracción_IM_11">#REF!</definedName>
    <definedName name="Extracción_IM_5" localSheetId="1">#REF!</definedName>
    <definedName name="Extracción_IM_5" localSheetId="5">#REF!</definedName>
    <definedName name="Extracción_IM_5" localSheetId="11">#REF!</definedName>
    <definedName name="Extracción_IM_5" localSheetId="2">#REF!</definedName>
    <definedName name="Extracción_IM_5" localSheetId="3">#REF!</definedName>
    <definedName name="Extracción_IM_5">#REF!</definedName>
    <definedName name="Extracción_IM_6" localSheetId="1">#REF!</definedName>
    <definedName name="Extracción_IM_6" localSheetId="5">#REF!</definedName>
    <definedName name="Extracción_IM_6" localSheetId="11">#REF!</definedName>
    <definedName name="Extracción_IM_6" localSheetId="2">#REF!</definedName>
    <definedName name="Extracción_IM_6" localSheetId="3">#REF!</definedName>
    <definedName name="Extracción_IM_6">#REF!</definedName>
    <definedName name="Extracción_IM_7" localSheetId="1">#REF!</definedName>
    <definedName name="Extracción_IM_7" localSheetId="5">#REF!</definedName>
    <definedName name="Extracción_IM_7" localSheetId="11">#REF!</definedName>
    <definedName name="Extracción_IM_7" localSheetId="2">#REF!</definedName>
    <definedName name="Extracción_IM_7" localSheetId="3">#REF!</definedName>
    <definedName name="Extracción_IM_7">#REF!</definedName>
    <definedName name="Extracción_IM_8" localSheetId="1">#REF!</definedName>
    <definedName name="Extracción_IM_8" localSheetId="5">#REF!</definedName>
    <definedName name="Extracción_IM_8" localSheetId="11">#REF!</definedName>
    <definedName name="Extracción_IM_8" localSheetId="2">#REF!</definedName>
    <definedName name="Extracción_IM_8" localSheetId="3">#REF!</definedName>
    <definedName name="Extracción_IM_8">#REF!</definedName>
    <definedName name="Extracción_IM_9" localSheetId="1">#REF!</definedName>
    <definedName name="Extracción_IM_9" localSheetId="5">#REF!</definedName>
    <definedName name="Extracción_IM_9" localSheetId="11">#REF!</definedName>
    <definedName name="Extracción_IM_9" localSheetId="2">#REF!</definedName>
    <definedName name="Extracción_IM_9" localSheetId="3">#REF!</definedName>
    <definedName name="Extracción_IM_9">#REF!</definedName>
    <definedName name="FIOR" localSheetId="1">#REF!</definedName>
    <definedName name="FIOR" localSheetId="5">#REF!</definedName>
    <definedName name="FIOR" localSheetId="11">#REF!</definedName>
    <definedName name="FIOR" localSheetId="2">#REF!</definedName>
    <definedName name="FIOR" localSheetId="3">#REF!</definedName>
    <definedName name="FIOR">#REF!</definedName>
    <definedName name="FIOR_8" localSheetId="1">#REF!</definedName>
    <definedName name="FIOR_8" localSheetId="5">#REF!</definedName>
    <definedName name="FIOR_8" localSheetId="11">#REF!</definedName>
    <definedName name="FIOR_8" localSheetId="2">#REF!</definedName>
    <definedName name="FIOR_8" localSheetId="3">#REF!</definedName>
    <definedName name="FIOR_8">#REF!</definedName>
    <definedName name="FREGADERO_DOBLE_ACERO_INOX" localSheetId="1">#REF!</definedName>
    <definedName name="FREGADERO_DOBLE_ACERO_INOX" localSheetId="5">#REF!</definedName>
    <definedName name="FREGADERO_DOBLE_ACERO_INOX" localSheetId="11">#REF!</definedName>
    <definedName name="FREGADERO_DOBLE_ACERO_INOX" localSheetId="2">#REF!</definedName>
    <definedName name="FREGADERO_DOBLE_ACERO_INOX" localSheetId="3">#REF!</definedName>
    <definedName name="FREGADERO_DOBLE_ACERO_INOX">#REF!</definedName>
    <definedName name="FREGADERO_DOBLE_ACERO_INOX_10" localSheetId="1">#REF!</definedName>
    <definedName name="FREGADERO_DOBLE_ACERO_INOX_10" localSheetId="5">#REF!</definedName>
    <definedName name="FREGADERO_DOBLE_ACERO_INOX_10" localSheetId="11">#REF!</definedName>
    <definedName name="FREGADERO_DOBLE_ACERO_INOX_10" localSheetId="2">#REF!</definedName>
    <definedName name="FREGADERO_DOBLE_ACERO_INOX_10" localSheetId="3">#REF!</definedName>
    <definedName name="FREGADERO_DOBLE_ACERO_INOX_10">#REF!</definedName>
    <definedName name="FREGADERO_DOBLE_ACERO_INOX_11" localSheetId="1">#REF!</definedName>
    <definedName name="FREGADERO_DOBLE_ACERO_INOX_11" localSheetId="5">#REF!</definedName>
    <definedName name="FREGADERO_DOBLE_ACERO_INOX_11" localSheetId="11">#REF!</definedName>
    <definedName name="FREGADERO_DOBLE_ACERO_INOX_11" localSheetId="2">#REF!</definedName>
    <definedName name="FREGADERO_DOBLE_ACERO_INOX_11" localSheetId="3">#REF!</definedName>
    <definedName name="FREGADERO_DOBLE_ACERO_INOX_11">#REF!</definedName>
    <definedName name="FREGADERO_DOBLE_ACERO_INOX_6" localSheetId="1">#REF!</definedName>
    <definedName name="FREGADERO_DOBLE_ACERO_INOX_6" localSheetId="5">#REF!</definedName>
    <definedName name="FREGADERO_DOBLE_ACERO_INOX_6" localSheetId="11">#REF!</definedName>
    <definedName name="FREGADERO_DOBLE_ACERO_INOX_6" localSheetId="2">#REF!</definedName>
    <definedName name="FREGADERO_DOBLE_ACERO_INOX_6" localSheetId="3">#REF!</definedName>
    <definedName name="FREGADERO_DOBLE_ACERO_INOX_6">#REF!</definedName>
    <definedName name="FREGADERO_DOBLE_ACERO_INOX_7" localSheetId="1">#REF!</definedName>
    <definedName name="FREGADERO_DOBLE_ACERO_INOX_7" localSheetId="5">#REF!</definedName>
    <definedName name="FREGADERO_DOBLE_ACERO_INOX_7" localSheetId="11">#REF!</definedName>
    <definedName name="FREGADERO_DOBLE_ACERO_INOX_7" localSheetId="2">#REF!</definedName>
    <definedName name="FREGADERO_DOBLE_ACERO_INOX_7" localSheetId="3">#REF!</definedName>
    <definedName name="FREGADERO_DOBLE_ACERO_INOX_7">#REF!</definedName>
    <definedName name="FREGADERO_DOBLE_ACERO_INOX_8" localSheetId="1">#REF!</definedName>
    <definedName name="FREGADERO_DOBLE_ACERO_INOX_8" localSheetId="5">#REF!</definedName>
    <definedName name="FREGADERO_DOBLE_ACERO_INOX_8" localSheetId="11">#REF!</definedName>
    <definedName name="FREGADERO_DOBLE_ACERO_INOX_8" localSheetId="2">#REF!</definedName>
    <definedName name="FREGADERO_DOBLE_ACERO_INOX_8" localSheetId="3">#REF!</definedName>
    <definedName name="FREGADERO_DOBLE_ACERO_INOX_8">#REF!</definedName>
    <definedName name="FREGADERO_DOBLE_ACERO_INOX_9" localSheetId="1">#REF!</definedName>
    <definedName name="FREGADERO_DOBLE_ACERO_INOX_9" localSheetId="5">#REF!</definedName>
    <definedName name="FREGADERO_DOBLE_ACERO_INOX_9" localSheetId="11">#REF!</definedName>
    <definedName name="FREGADERO_DOBLE_ACERO_INOX_9" localSheetId="2">#REF!</definedName>
    <definedName name="FREGADERO_DOBLE_ACERO_INOX_9" localSheetId="3">#REF!</definedName>
    <definedName name="FREGADERO_DOBLE_ACERO_INOX_9">#REF!</definedName>
    <definedName name="FREGADERO_SENCILLO_ACERO_INOX" localSheetId="1">#REF!</definedName>
    <definedName name="FREGADERO_SENCILLO_ACERO_INOX" localSheetId="5">#REF!</definedName>
    <definedName name="FREGADERO_SENCILLO_ACERO_INOX" localSheetId="11">#REF!</definedName>
    <definedName name="FREGADERO_SENCILLO_ACERO_INOX" localSheetId="2">#REF!</definedName>
    <definedName name="FREGADERO_SENCILLO_ACERO_INOX" localSheetId="3">#REF!</definedName>
    <definedName name="FREGADERO_SENCILLO_ACERO_INOX">#REF!</definedName>
    <definedName name="FREGADERO_SENCILLO_ACERO_INOX_10" localSheetId="1">#REF!</definedName>
    <definedName name="FREGADERO_SENCILLO_ACERO_INOX_10" localSheetId="5">#REF!</definedName>
    <definedName name="FREGADERO_SENCILLO_ACERO_INOX_10" localSheetId="11">#REF!</definedName>
    <definedName name="FREGADERO_SENCILLO_ACERO_INOX_10" localSheetId="2">#REF!</definedName>
    <definedName name="FREGADERO_SENCILLO_ACERO_INOX_10" localSheetId="3">#REF!</definedName>
    <definedName name="FREGADERO_SENCILLO_ACERO_INOX_10">#REF!</definedName>
    <definedName name="FREGADERO_SENCILLO_ACERO_INOX_11" localSheetId="1">#REF!</definedName>
    <definedName name="FREGADERO_SENCILLO_ACERO_INOX_11" localSheetId="5">#REF!</definedName>
    <definedName name="FREGADERO_SENCILLO_ACERO_INOX_11" localSheetId="11">#REF!</definedName>
    <definedName name="FREGADERO_SENCILLO_ACERO_INOX_11" localSheetId="2">#REF!</definedName>
    <definedName name="FREGADERO_SENCILLO_ACERO_INOX_11" localSheetId="3">#REF!</definedName>
    <definedName name="FREGADERO_SENCILLO_ACERO_INOX_11">#REF!</definedName>
    <definedName name="FREGADERO_SENCILLO_ACERO_INOX_6" localSheetId="1">#REF!</definedName>
    <definedName name="FREGADERO_SENCILLO_ACERO_INOX_6" localSheetId="5">#REF!</definedName>
    <definedName name="FREGADERO_SENCILLO_ACERO_INOX_6" localSheetId="11">#REF!</definedName>
    <definedName name="FREGADERO_SENCILLO_ACERO_INOX_6" localSheetId="2">#REF!</definedName>
    <definedName name="FREGADERO_SENCILLO_ACERO_INOX_6" localSheetId="3">#REF!</definedName>
    <definedName name="FREGADERO_SENCILLO_ACERO_INOX_6">#REF!</definedName>
    <definedName name="FREGADERO_SENCILLO_ACERO_INOX_7" localSheetId="1">#REF!</definedName>
    <definedName name="FREGADERO_SENCILLO_ACERO_INOX_7" localSheetId="5">#REF!</definedName>
    <definedName name="FREGADERO_SENCILLO_ACERO_INOX_7" localSheetId="11">#REF!</definedName>
    <definedName name="FREGADERO_SENCILLO_ACERO_INOX_7" localSheetId="2">#REF!</definedName>
    <definedName name="FREGADERO_SENCILLO_ACERO_INOX_7" localSheetId="3">#REF!</definedName>
    <definedName name="FREGADERO_SENCILLO_ACERO_INOX_7">#REF!</definedName>
    <definedName name="FREGADERO_SENCILLO_ACERO_INOX_8" localSheetId="1">#REF!</definedName>
    <definedName name="FREGADERO_SENCILLO_ACERO_INOX_8" localSheetId="5">#REF!</definedName>
    <definedName name="FREGADERO_SENCILLO_ACERO_INOX_8" localSheetId="11">#REF!</definedName>
    <definedName name="FREGADERO_SENCILLO_ACERO_INOX_8" localSheetId="2">#REF!</definedName>
    <definedName name="FREGADERO_SENCILLO_ACERO_INOX_8" localSheetId="3">#REF!</definedName>
    <definedName name="FREGADERO_SENCILLO_ACERO_INOX_8">#REF!</definedName>
    <definedName name="FREGADERO_SENCILLO_ACERO_INOX_9" localSheetId="1">#REF!</definedName>
    <definedName name="FREGADERO_SENCILLO_ACERO_INOX_9" localSheetId="5">#REF!</definedName>
    <definedName name="FREGADERO_SENCILLO_ACERO_INOX_9" localSheetId="11">#REF!</definedName>
    <definedName name="FREGADERO_SENCILLO_ACERO_INOX_9" localSheetId="2">#REF!</definedName>
    <definedName name="FREGADERO_SENCILLO_ACERO_INOX_9" localSheetId="3">#REF!</definedName>
    <definedName name="FREGADERO_SENCILLO_ACERO_INOX_9">#REF!</definedName>
    <definedName name="FSDFS" localSheetId="1">#REF!</definedName>
    <definedName name="FSDFS" localSheetId="5">#REF!</definedName>
    <definedName name="FSDFS" localSheetId="11">#REF!</definedName>
    <definedName name="FSDFS" localSheetId="2">#REF!</definedName>
    <definedName name="FSDFS" localSheetId="3">#REF!</definedName>
    <definedName name="FSDFS">#REF!</definedName>
    <definedName name="FSDFS_6" localSheetId="1">#REF!</definedName>
    <definedName name="FSDFS_6" localSheetId="5">#REF!</definedName>
    <definedName name="FSDFS_6" localSheetId="11">#REF!</definedName>
    <definedName name="FSDFS_6" localSheetId="2">#REF!</definedName>
    <definedName name="FSDFS_6" localSheetId="3">#REF!</definedName>
    <definedName name="FSDFS_6">#REF!</definedName>
    <definedName name="GAS_CIL" localSheetId="1">#REF!</definedName>
    <definedName name="GAS_CIL" localSheetId="5">#REF!</definedName>
    <definedName name="GAS_CIL" localSheetId="11">#REF!</definedName>
    <definedName name="GAS_CIL" localSheetId="2">#REF!</definedName>
    <definedName name="GAS_CIL" localSheetId="3">#REF!</definedName>
    <definedName name="GAS_CIL">#REF!</definedName>
    <definedName name="GAS_CIL_10" localSheetId="1">#REF!</definedName>
    <definedName name="GAS_CIL_10" localSheetId="5">#REF!</definedName>
    <definedName name="GAS_CIL_10" localSheetId="11">#REF!</definedName>
    <definedName name="GAS_CIL_10" localSheetId="2">#REF!</definedName>
    <definedName name="GAS_CIL_10" localSheetId="3">#REF!</definedName>
    <definedName name="GAS_CIL_10">#REF!</definedName>
    <definedName name="GAS_CIL_11" localSheetId="1">#REF!</definedName>
    <definedName name="GAS_CIL_11" localSheetId="5">#REF!</definedName>
    <definedName name="GAS_CIL_11" localSheetId="11">#REF!</definedName>
    <definedName name="GAS_CIL_11" localSheetId="2">#REF!</definedName>
    <definedName name="GAS_CIL_11" localSheetId="3">#REF!</definedName>
    <definedName name="GAS_CIL_11">#REF!</definedName>
    <definedName name="GAS_CIL_6" localSheetId="1">#REF!</definedName>
    <definedName name="GAS_CIL_6" localSheetId="5">#REF!</definedName>
    <definedName name="GAS_CIL_6" localSheetId="11">#REF!</definedName>
    <definedName name="GAS_CIL_6" localSheetId="2">#REF!</definedName>
    <definedName name="GAS_CIL_6" localSheetId="3">#REF!</definedName>
    <definedName name="GAS_CIL_6">#REF!</definedName>
    <definedName name="GAS_CIL_7" localSheetId="1">#REF!</definedName>
    <definedName name="GAS_CIL_7" localSheetId="5">#REF!</definedName>
    <definedName name="GAS_CIL_7" localSheetId="11">#REF!</definedName>
    <definedName name="GAS_CIL_7" localSheetId="2">#REF!</definedName>
    <definedName name="GAS_CIL_7" localSheetId="3">#REF!</definedName>
    <definedName name="GAS_CIL_7">#REF!</definedName>
    <definedName name="GAS_CIL_8" localSheetId="1">#REF!</definedName>
    <definedName name="GAS_CIL_8" localSheetId="5">#REF!</definedName>
    <definedName name="GAS_CIL_8" localSheetId="11">#REF!</definedName>
    <definedName name="GAS_CIL_8" localSheetId="2">#REF!</definedName>
    <definedName name="GAS_CIL_8" localSheetId="3">#REF!</definedName>
    <definedName name="GAS_CIL_8">#REF!</definedName>
    <definedName name="GAS_CIL_9" localSheetId="1">#REF!</definedName>
    <definedName name="GAS_CIL_9" localSheetId="5">#REF!</definedName>
    <definedName name="GAS_CIL_9" localSheetId="11">#REF!</definedName>
    <definedName name="GAS_CIL_9" localSheetId="2">#REF!</definedName>
    <definedName name="GAS_CIL_9" localSheetId="3">#REF!</definedName>
    <definedName name="GAS_CIL_9">#REF!</definedName>
    <definedName name="GASOIL" localSheetId="1">#REF!</definedName>
    <definedName name="GASOIL" localSheetId="5">#REF!</definedName>
    <definedName name="GASOIL" localSheetId="11">#REF!</definedName>
    <definedName name="GASOIL" localSheetId="2">#REF!</definedName>
    <definedName name="GASOIL" localSheetId="3">#REF!</definedName>
    <definedName name="GASOIL">#REF!</definedName>
    <definedName name="GASOIL_10" localSheetId="1">#REF!</definedName>
    <definedName name="GASOIL_10" localSheetId="5">#REF!</definedName>
    <definedName name="GASOIL_10" localSheetId="11">#REF!</definedName>
    <definedName name="GASOIL_10" localSheetId="2">#REF!</definedName>
    <definedName name="GASOIL_10" localSheetId="3">#REF!</definedName>
    <definedName name="GASOIL_10">#REF!</definedName>
    <definedName name="GASOIL_11" localSheetId="1">#REF!</definedName>
    <definedName name="GASOIL_11" localSheetId="5">#REF!</definedName>
    <definedName name="GASOIL_11" localSheetId="11">#REF!</definedName>
    <definedName name="GASOIL_11" localSheetId="2">#REF!</definedName>
    <definedName name="GASOIL_11" localSheetId="3">#REF!</definedName>
    <definedName name="GASOIL_11">#REF!</definedName>
    <definedName name="GASOIL_6" localSheetId="1">#REF!</definedName>
    <definedName name="GASOIL_6" localSheetId="5">#REF!</definedName>
    <definedName name="GASOIL_6" localSheetId="11">#REF!</definedName>
    <definedName name="GASOIL_6" localSheetId="2">#REF!</definedName>
    <definedName name="GASOIL_6" localSheetId="3">#REF!</definedName>
    <definedName name="GASOIL_6">#REF!</definedName>
    <definedName name="GASOIL_7" localSheetId="1">#REF!</definedName>
    <definedName name="GASOIL_7" localSheetId="5">#REF!</definedName>
    <definedName name="GASOIL_7" localSheetId="11">#REF!</definedName>
    <definedName name="GASOIL_7" localSheetId="2">#REF!</definedName>
    <definedName name="GASOIL_7" localSheetId="3">#REF!</definedName>
    <definedName name="GASOIL_7">#REF!</definedName>
    <definedName name="GASOIL_8" localSheetId="1">#REF!</definedName>
    <definedName name="GASOIL_8" localSheetId="5">#REF!</definedName>
    <definedName name="GASOIL_8" localSheetId="11">#REF!</definedName>
    <definedName name="GASOIL_8" localSheetId="2">#REF!</definedName>
    <definedName name="GASOIL_8" localSheetId="3">#REF!</definedName>
    <definedName name="GASOIL_8">#REF!</definedName>
    <definedName name="GASOIL_9" localSheetId="1">#REF!</definedName>
    <definedName name="GASOIL_9" localSheetId="5">#REF!</definedName>
    <definedName name="GASOIL_9" localSheetId="11">#REF!</definedName>
    <definedName name="GASOIL_9" localSheetId="2">#REF!</definedName>
    <definedName name="GASOIL_9" localSheetId="3">#REF!</definedName>
    <definedName name="GASOIL_9">#REF!</definedName>
    <definedName name="GASOLINA" localSheetId="3">[10]INS!$D$561</definedName>
    <definedName name="GASOLINA">[9]INS!$D$561</definedName>
    <definedName name="GASOLINA_6" localSheetId="1">#REF!</definedName>
    <definedName name="GASOLINA_6" localSheetId="5">#REF!</definedName>
    <definedName name="GASOLINA_6" localSheetId="11">#REF!</definedName>
    <definedName name="GASOLINA_6" localSheetId="2">#REF!</definedName>
    <definedName name="GASOLINA_6" localSheetId="3">#REF!</definedName>
    <definedName name="GASOLINA_6">#REF!</definedName>
    <definedName name="GASTOSGENERALES_3">"$#REF!.$#REF!$#REF!"</definedName>
    <definedName name="GASTOSGENERALESA_3">"$#REF!.$#REF!$#REF!"</definedName>
    <definedName name="GAVIONES" localSheetId="1">#REF!</definedName>
    <definedName name="GAVIONES" localSheetId="5">#REF!</definedName>
    <definedName name="GAVIONES" localSheetId="11">#REF!</definedName>
    <definedName name="GAVIONES" localSheetId="2">#REF!</definedName>
    <definedName name="GAVIONES" localSheetId="3">#REF!</definedName>
    <definedName name="GAVIONES">#REF!</definedName>
    <definedName name="GAVIONES_10" localSheetId="1">#REF!</definedName>
    <definedName name="GAVIONES_10" localSheetId="5">#REF!</definedName>
    <definedName name="GAVIONES_10" localSheetId="11">#REF!</definedName>
    <definedName name="GAVIONES_10" localSheetId="2">#REF!</definedName>
    <definedName name="GAVIONES_10" localSheetId="3">#REF!</definedName>
    <definedName name="GAVIONES_10">#REF!</definedName>
    <definedName name="GAVIONES_11" localSheetId="1">#REF!</definedName>
    <definedName name="GAVIONES_11" localSheetId="5">#REF!</definedName>
    <definedName name="GAVIONES_11" localSheetId="11">#REF!</definedName>
    <definedName name="GAVIONES_11" localSheetId="2">#REF!</definedName>
    <definedName name="GAVIONES_11" localSheetId="3">#REF!</definedName>
    <definedName name="GAVIONES_11">#REF!</definedName>
    <definedName name="GAVIONES_6" localSheetId="1">#REF!</definedName>
    <definedName name="GAVIONES_6" localSheetId="5">#REF!</definedName>
    <definedName name="GAVIONES_6" localSheetId="11">#REF!</definedName>
    <definedName name="GAVIONES_6" localSheetId="2">#REF!</definedName>
    <definedName name="GAVIONES_6" localSheetId="3">#REF!</definedName>
    <definedName name="GAVIONES_6">#REF!</definedName>
    <definedName name="GAVIONES_7" localSheetId="1">#REF!</definedName>
    <definedName name="GAVIONES_7" localSheetId="5">#REF!</definedName>
    <definedName name="GAVIONES_7" localSheetId="11">#REF!</definedName>
    <definedName name="GAVIONES_7" localSheetId="2">#REF!</definedName>
    <definedName name="GAVIONES_7" localSheetId="3">#REF!</definedName>
    <definedName name="GAVIONES_7">#REF!</definedName>
    <definedName name="GAVIONES_8" localSheetId="1">#REF!</definedName>
    <definedName name="GAVIONES_8" localSheetId="5">#REF!</definedName>
    <definedName name="GAVIONES_8" localSheetId="11">#REF!</definedName>
    <definedName name="GAVIONES_8" localSheetId="2">#REF!</definedName>
    <definedName name="GAVIONES_8" localSheetId="3">#REF!</definedName>
    <definedName name="GAVIONES_8">#REF!</definedName>
    <definedName name="GAVIONES_9" localSheetId="1">#REF!</definedName>
    <definedName name="GAVIONES_9" localSheetId="5">#REF!</definedName>
    <definedName name="GAVIONES_9" localSheetId="11">#REF!</definedName>
    <definedName name="GAVIONES_9" localSheetId="2">#REF!</definedName>
    <definedName name="GAVIONES_9" localSheetId="3">#REF!</definedName>
    <definedName name="GAVIONES_9">#REF!</definedName>
    <definedName name="GENERADOR_DIESEL_400KW" localSheetId="1">#REF!</definedName>
    <definedName name="GENERADOR_DIESEL_400KW" localSheetId="5">#REF!</definedName>
    <definedName name="GENERADOR_DIESEL_400KW" localSheetId="11">#REF!</definedName>
    <definedName name="GENERADOR_DIESEL_400KW" localSheetId="2">#REF!</definedName>
    <definedName name="GENERADOR_DIESEL_400KW" localSheetId="3">#REF!</definedName>
    <definedName name="GENERADOR_DIESEL_400KW">#REF!</definedName>
    <definedName name="GENERADOR_DIESEL_400KW_10" localSheetId="1">#REF!</definedName>
    <definedName name="GENERADOR_DIESEL_400KW_10" localSheetId="5">#REF!</definedName>
    <definedName name="GENERADOR_DIESEL_400KW_10" localSheetId="11">#REF!</definedName>
    <definedName name="GENERADOR_DIESEL_400KW_10" localSheetId="2">#REF!</definedName>
    <definedName name="GENERADOR_DIESEL_400KW_10" localSheetId="3">#REF!</definedName>
    <definedName name="GENERADOR_DIESEL_400KW_10">#REF!</definedName>
    <definedName name="GENERADOR_DIESEL_400KW_11" localSheetId="1">#REF!</definedName>
    <definedName name="GENERADOR_DIESEL_400KW_11" localSheetId="5">#REF!</definedName>
    <definedName name="GENERADOR_DIESEL_400KW_11" localSheetId="11">#REF!</definedName>
    <definedName name="GENERADOR_DIESEL_400KW_11" localSheetId="2">#REF!</definedName>
    <definedName name="GENERADOR_DIESEL_400KW_11" localSheetId="3">#REF!</definedName>
    <definedName name="GENERADOR_DIESEL_400KW_11">#REF!</definedName>
    <definedName name="GENERADOR_DIESEL_400KW_6" localSheetId="1">#REF!</definedName>
    <definedName name="GENERADOR_DIESEL_400KW_6" localSheetId="5">#REF!</definedName>
    <definedName name="GENERADOR_DIESEL_400KW_6" localSheetId="11">#REF!</definedName>
    <definedName name="GENERADOR_DIESEL_400KW_6" localSheetId="2">#REF!</definedName>
    <definedName name="GENERADOR_DIESEL_400KW_6" localSheetId="3">#REF!</definedName>
    <definedName name="GENERADOR_DIESEL_400KW_6">#REF!</definedName>
    <definedName name="GENERADOR_DIESEL_400KW_7" localSheetId="1">#REF!</definedName>
    <definedName name="GENERADOR_DIESEL_400KW_7" localSheetId="5">#REF!</definedName>
    <definedName name="GENERADOR_DIESEL_400KW_7" localSheetId="11">#REF!</definedName>
    <definedName name="GENERADOR_DIESEL_400KW_7" localSheetId="2">#REF!</definedName>
    <definedName name="GENERADOR_DIESEL_400KW_7" localSheetId="3">#REF!</definedName>
    <definedName name="GENERADOR_DIESEL_400KW_7">#REF!</definedName>
    <definedName name="GENERADOR_DIESEL_400KW_8" localSheetId="1">#REF!</definedName>
    <definedName name="GENERADOR_DIESEL_400KW_8" localSheetId="5">#REF!</definedName>
    <definedName name="GENERADOR_DIESEL_400KW_8" localSheetId="11">#REF!</definedName>
    <definedName name="GENERADOR_DIESEL_400KW_8" localSheetId="2">#REF!</definedName>
    <definedName name="GENERADOR_DIESEL_400KW_8" localSheetId="3">#REF!</definedName>
    <definedName name="GENERADOR_DIESEL_400KW_8">#REF!</definedName>
    <definedName name="GENERADOR_DIESEL_400KW_9" localSheetId="1">#REF!</definedName>
    <definedName name="GENERADOR_DIESEL_400KW_9" localSheetId="5">#REF!</definedName>
    <definedName name="GENERADOR_DIESEL_400KW_9" localSheetId="11">#REF!</definedName>
    <definedName name="GENERADOR_DIESEL_400KW_9" localSheetId="2">#REF!</definedName>
    <definedName name="GENERADOR_DIESEL_400KW_9" localSheetId="3">#REF!</definedName>
    <definedName name="GENERADOR_DIESEL_400KW_9">#REF!</definedName>
    <definedName name="GGG" localSheetId="1">#REF!</definedName>
    <definedName name="GGG" localSheetId="5">#REF!</definedName>
    <definedName name="GGG" localSheetId="11">#REF!</definedName>
    <definedName name="GGG" localSheetId="2">#REF!</definedName>
    <definedName name="GGG" localSheetId="3">#REF!</definedName>
    <definedName name="GGG">#REF!</definedName>
    <definedName name="GRANITO_30x30" localSheetId="1">#REF!</definedName>
    <definedName name="GRANITO_30x30" localSheetId="5">#REF!</definedName>
    <definedName name="GRANITO_30x30" localSheetId="11">#REF!</definedName>
    <definedName name="GRANITO_30x30" localSheetId="2">#REF!</definedName>
    <definedName name="GRANITO_30x30" localSheetId="3">#REF!</definedName>
    <definedName name="GRANITO_30x30">#REF!</definedName>
    <definedName name="GRANITO_30x30_10" localSheetId="1">#REF!</definedName>
    <definedName name="GRANITO_30x30_10" localSheetId="5">#REF!</definedName>
    <definedName name="GRANITO_30x30_10" localSheetId="11">#REF!</definedName>
    <definedName name="GRANITO_30x30_10" localSheetId="2">#REF!</definedName>
    <definedName name="GRANITO_30x30_10" localSheetId="3">#REF!</definedName>
    <definedName name="GRANITO_30x30_10">#REF!</definedName>
    <definedName name="GRANITO_30x30_11" localSheetId="1">#REF!</definedName>
    <definedName name="GRANITO_30x30_11" localSheetId="5">#REF!</definedName>
    <definedName name="GRANITO_30x30_11" localSheetId="11">#REF!</definedName>
    <definedName name="GRANITO_30x30_11" localSheetId="2">#REF!</definedName>
    <definedName name="GRANITO_30x30_11" localSheetId="3">#REF!</definedName>
    <definedName name="GRANITO_30x30_11">#REF!</definedName>
    <definedName name="GRANITO_30x30_6" localSheetId="1">#REF!</definedName>
    <definedName name="GRANITO_30x30_6" localSheetId="5">#REF!</definedName>
    <definedName name="GRANITO_30x30_6" localSheetId="11">#REF!</definedName>
    <definedName name="GRANITO_30x30_6" localSheetId="2">#REF!</definedName>
    <definedName name="GRANITO_30x30_6" localSheetId="3">#REF!</definedName>
    <definedName name="GRANITO_30x30_6">#REF!</definedName>
    <definedName name="GRANITO_30x30_7" localSheetId="1">#REF!</definedName>
    <definedName name="GRANITO_30x30_7" localSheetId="5">#REF!</definedName>
    <definedName name="GRANITO_30x30_7" localSheetId="11">#REF!</definedName>
    <definedName name="GRANITO_30x30_7" localSheetId="2">#REF!</definedName>
    <definedName name="GRANITO_30x30_7" localSheetId="3">#REF!</definedName>
    <definedName name="GRANITO_30x30_7">#REF!</definedName>
    <definedName name="GRANITO_30x30_8" localSheetId="1">#REF!</definedName>
    <definedName name="GRANITO_30x30_8" localSheetId="5">#REF!</definedName>
    <definedName name="GRANITO_30x30_8" localSheetId="11">#REF!</definedName>
    <definedName name="GRANITO_30x30_8" localSheetId="2">#REF!</definedName>
    <definedName name="GRANITO_30x30_8" localSheetId="3">#REF!</definedName>
    <definedName name="GRANITO_30x30_8">#REF!</definedName>
    <definedName name="GRANITO_30x30_9" localSheetId="1">#REF!</definedName>
    <definedName name="GRANITO_30x30_9" localSheetId="5">#REF!</definedName>
    <definedName name="GRANITO_30x30_9" localSheetId="11">#REF!</definedName>
    <definedName name="GRANITO_30x30_9" localSheetId="2">#REF!</definedName>
    <definedName name="GRANITO_30x30_9" localSheetId="3">#REF!</definedName>
    <definedName name="GRANITO_30x30_9">#REF!</definedName>
    <definedName name="GRANITO_40x40" localSheetId="1">#REF!</definedName>
    <definedName name="GRANITO_40x40" localSheetId="5">#REF!</definedName>
    <definedName name="GRANITO_40x40" localSheetId="11">#REF!</definedName>
    <definedName name="GRANITO_40x40" localSheetId="2">#REF!</definedName>
    <definedName name="GRANITO_40x40" localSheetId="3">#REF!</definedName>
    <definedName name="GRANITO_40x40">#REF!</definedName>
    <definedName name="GRANITO_40x40_10" localSheetId="1">#REF!</definedName>
    <definedName name="GRANITO_40x40_10" localSheetId="5">#REF!</definedName>
    <definedName name="GRANITO_40x40_10" localSheetId="11">#REF!</definedName>
    <definedName name="GRANITO_40x40_10" localSheetId="2">#REF!</definedName>
    <definedName name="GRANITO_40x40_10" localSheetId="3">#REF!</definedName>
    <definedName name="GRANITO_40x40_10">#REF!</definedName>
    <definedName name="GRANITO_40x40_11" localSheetId="1">#REF!</definedName>
    <definedName name="GRANITO_40x40_11" localSheetId="5">#REF!</definedName>
    <definedName name="GRANITO_40x40_11" localSheetId="11">#REF!</definedName>
    <definedName name="GRANITO_40x40_11" localSheetId="2">#REF!</definedName>
    <definedName name="GRANITO_40x40_11" localSheetId="3">#REF!</definedName>
    <definedName name="GRANITO_40x40_11">#REF!</definedName>
    <definedName name="GRANITO_40x40_6" localSheetId="1">#REF!</definedName>
    <definedName name="GRANITO_40x40_6" localSheetId="5">#REF!</definedName>
    <definedName name="GRANITO_40x40_6" localSheetId="11">#REF!</definedName>
    <definedName name="GRANITO_40x40_6" localSheetId="2">#REF!</definedName>
    <definedName name="GRANITO_40x40_6" localSheetId="3">#REF!</definedName>
    <definedName name="GRANITO_40x40_6">#REF!</definedName>
    <definedName name="GRANITO_40x40_7" localSheetId="1">#REF!</definedName>
    <definedName name="GRANITO_40x40_7" localSheetId="5">#REF!</definedName>
    <definedName name="GRANITO_40x40_7" localSheetId="11">#REF!</definedName>
    <definedName name="GRANITO_40x40_7" localSheetId="2">#REF!</definedName>
    <definedName name="GRANITO_40x40_7" localSheetId="3">#REF!</definedName>
    <definedName name="GRANITO_40x40_7">#REF!</definedName>
    <definedName name="GRANITO_40x40_8" localSheetId="1">#REF!</definedName>
    <definedName name="GRANITO_40x40_8" localSheetId="5">#REF!</definedName>
    <definedName name="GRANITO_40x40_8" localSheetId="11">#REF!</definedName>
    <definedName name="GRANITO_40x40_8" localSheetId="2">#REF!</definedName>
    <definedName name="GRANITO_40x40_8" localSheetId="3">#REF!</definedName>
    <definedName name="GRANITO_40x40_8">#REF!</definedName>
    <definedName name="GRANITO_40x40_9" localSheetId="1">#REF!</definedName>
    <definedName name="GRANITO_40x40_9" localSheetId="5">#REF!</definedName>
    <definedName name="GRANITO_40x40_9" localSheetId="11">#REF!</definedName>
    <definedName name="GRANITO_40x40_9" localSheetId="2">#REF!</definedName>
    <definedName name="GRANITO_40x40_9" localSheetId="3">#REF!</definedName>
    <definedName name="GRANITO_40x40_9">#REF!</definedName>
    <definedName name="GRANITO_FONDO_BCO_30x30" localSheetId="1">#REF!</definedName>
    <definedName name="GRANITO_FONDO_BCO_30x30" localSheetId="5">#REF!</definedName>
    <definedName name="GRANITO_FONDO_BCO_30x30" localSheetId="11">#REF!</definedName>
    <definedName name="GRANITO_FONDO_BCO_30x30" localSheetId="2">#REF!</definedName>
    <definedName name="GRANITO_FONDO_BCO_30x30" localSheetId="3">#REF!</definedName>
    <definedName name="GRANITO_FONDO_BCO_30x30">#REF!</definedName>
    <definedName name="GRANITO_FONDO_BCO_30x30_10" localSheetId="1">#REF!</definedName>
    <definedName name="GRANITO_FONDO_BCO_30x30_10" localSheetId="5">#REF!</definedName>
    <definedName name="GRANITO_FONDO_BCO_30x30_10" localSheetId="11">#REF!</definedName>
    <definedName name="GRANITO_FONDO_BCO_30x30_10" localSheetId="2">#REF!</definedName>
    <definedName name="GRANITO_FONDO_BCO_30x30_10" localSheetId="3">#REF!</definedName>
    <definedName name="GRANITO_FONDO_BCO_30x30_10">#REF!</definedName>
    <definedName name="GRANITO_FONDO_BCO_30x30_11" localSheetId="1">#REF!</definedName>
    <definedName name="GRANITO_FONDO_BCO_30x30_11" localSheetId="5">#REF!</definedName>
    <definedName name="GRANITO_FONDO_BCO_30x30_11" localSheetId="11">#REF!</definedName>
    <definedName name="GRANITO_FONDO_BCO_30x30_11" localSheetId="2">#REF!</definedName>
    <definedName name="GRANITO_FONDO_BCO_30x30_11" localSheetId="3">#REF!</definedName>
    <definedName name="GRANITO_FONDO_BCO_30x30_11">#REF!</definedName>
    <definedName name="GRANITO_FONDO_BCO_30x30_6" localSheetId="1">#REF!</definedName>
    <definedName name="GRANITO_FONDO_BCO_30x30_6" localSheetId="5">#REF!</definedName>
    <definedName name="GRANITO_FONDO_BCO_30x30_6" localSheetId="11">#REF!</definedName>
    <definedName name="GRANITO_FONDO_BCO_30x30_6" localSheetId="2">#REF!</definedName>
    <definedName name="GRANITO_FONDO_BCO_30x30_6" localSheetId="3">#REF!</definedName>
    <definedName name="GRANITO_FONDO_BCO_30x30_6">#REF!</definedName>
    <definedName name="GRANITO_FONDO_BCO_30x30_7" localSheetId="1">#REF!</definedName>
    <definedName name="GRANITO_FONDO_BCO_30x30_7" localSheetId="5">#REF!</definedName>
    <definedName name="GRANITO_FONDO_BCO_30x30_7" localSheetId="11">#REF!</definedName>
    <definedName name="GRANITO_FONDO_BCO_30x30_7" localSheetId="2">#REF!</definedName>
    <definedName name="GRANITO_FONDO_BCO_30x30_7" localSheetId="3">#REF!</definedName>
    <definedName name="GRANITO_FONDO_BCO_30x30_7">#REF!</definedName>
    <definedName name="GRANITO_FONDO_BCO_30x30_8" localSheetId="1">#REF!</definedName>
    <definedName name="GRANITO_FONDO_BCO_30x30_8" localSheetId="5">#REF!</definedName>
    <definedName name="GRANITO_FONDO_BCO_30x30_8" localSheetId="11">#REF!</definedName>
    <definedName name="GRANITO_FONDO_BCO_30x30_8" localSheetId="2">#REF!</definedName>
    <definedName name="GRANITO_FONDO_BCO_30x30_8" localSheetId="3">#REF!</definedName>
    <definedName name="GRANITO_FONDO_BCO_30x30_8">#REF!</definedName>
    <definedName name="GRANITO_FONDO_BCO_30x30_9" localSheetId="1">#REF!</definedName>
    <definedName name="GRANITO_FONDO_BCO_30x30_9" localSheetId="5">#REF!</definedName>
    <definedName name="GRANITO_FONDO_BCO_30x30_9" localSheetId="11">#REF!</definedName>
    <definedName name="GRANITO_FONDO_BCO_30x30_9" localSheetId="2">#REF!</definedName>
    <definedName name="GRANITO_FONDO_BCO_30x30_9" localSheetId="3">#REF!</definedName>
    <definedName name="GRANITO_FONDO_BCO_30x30_9">#REF!</definedName>
    <definedName name="GRANITO_FONDO_GRIS" localSheetId="1">#REF!</definedName>
    <definedName name="GRANITO_FONDO_GRIS" localSheetId="5">#REF!</definedName>
    <definedName name="GRANITO_FONDO_GRIS" localSheetId="11">#REF!</definedName>
    <definedName name="GRANITO_FONDO_GRIS" localSheetId="2">#REF!</definedName>
    <definedName name="GRANITO_FONDO_GRIS" localSheetId="3">#REF!</definedName>
    <definedName name="GRANITO_FONDO_GRIS">#REF!</definedName>
    <definedName name="GRANITO_FONDO_GRIS_10" localSheetId="1">#REF!</definedName>
    <definedName name="GRANITO_FONDO_GRIS_10" localSheetId="5">#REF!</definedName>
    <definedName name="GRANITO_FONDO_GRIS_10" localSheetId="11">#REF!</definedName>
    <definedName name="GRANITO_FONDO_GRIS_10" localSheetId="2">#REF!</definedName>
    <definedName name="GRANITO_FONDO_GRIS_10" localSheetId="3">#REF!</definedName>
    <definedName name="GRANITO_FONDO_GRIS_10">#REF!</definedName>
    <definedName name="GRANITO_FONDO_GRIS_11" localSheetId="1">#REF!</definedName>
    <definedName name="GRANITO_FONDO_GRIS_11" localSheetId="5">#REF!</definedName>
    <definedName name="GRANITO_FONDO_GRIS_11" localSheetId="11">#REF!</definedName>
    <definedName name="GRANITO_FONDO_GRIS_11" localSheetId="2">#REF!</definedName>
    <definedName name="GRANITO_FONDO_GRIS_11" localSheetId="3">#REF!</definedName>
    <definedName name="GRANITO_FONDO_GRIS_11">#REF!</definedName>
    <definedName name="GRANITO_FONDO_GRIS_6" localSheetId="1">#REF!</definedName>
    <definedName name="GRANITO_FONDO_GRIS_6" localSheetId="5">#REF!</definedName>
    <definedName name="GRANITO_FONDO_GRIS_6" localSheetId="11">#REF!</definedName>
    <definedName name="GRANITO_FONDO_GRIS_6" localSheetId="2">#REF!</definedName>
    <definedName name="GRANITO_FONDO_GRIS_6" localSheetId="3">#REF!</definedName>
    <definedName name="GRANITO_FONDO_GRIS_6">#REF!</definedName>
    <definedName name="GRANITO_FONDO_GRIS_7" localSheetId="1">#REF!</definedName>
    <definedName name="GRANITO_FONDO_GRIS_7" localSheetId="5">#REF!</definedName>
    <definedName name="GRANITO_FONDO_GRIS_7" localSheetId="11">#REF!</definedName>
    <definedName name="GRANITO_FONDO_GRIS_7" localSheetId="2">#REF!</definedName>
    <definedName name="GRANITO_FONDO_GRIS_7" localSheetId="3">#REF!</definedName>
    <definedName name="GRANITO_FONDO_GRIS_7">#REF!</definedName>
    <definedName name="GRANITO_FONDO_GRIS_8" localSheetId="1">#REF!</definedName>
    <definedName name="GRANITO_FONDO_GRIS_8" localSheetId="5">#REF!</definedName>
    <definedName name="GRANITO_FONDO_GRIS_8" localSheetId="11">#REF!</definedName>
    <definedName name="GRANITO_FONDO_GRIS_8" localSheetId="2">#REF!</definedName>
    <definedName name="GRANITO_FONDO_GRIS_8" localSheetId="3">#REF!</definedName>
    <definedName name="GRANITO_FONDO_GRIS_8">#REF!</definedName>
    <definedName name="GRANITO_FONDO_GRIS_9" localSheetId="1">#REF!</definedName>
    <definedName name="GRANITO_FONDO_GRIS_9" localSheetId="5">#REF!</definedName>
    <definedName name="GRANITO_FONDO_GRIS_9" localSheetId="11">#REF!</definedName>
    <definedName name="GRANITO_FONDO_GRIS_9" localSheetId="2">#REF!</definedName>
    <definedName name="GRANITO_FONDO_GRIS_9" localSheetId="3">#REF!</definedName>
    <definedName name="GRANITO_FONDO_GRIS_9">#REF!</definedName>
    <definedName name="Grava" localSheetId="1">#REF!</definedName>
    <definedName name="Grava" localSheetId="5">#REF!</definedName>
    <definedName name="Grava" localSheetId="11">#REF!</definedName>
    <definedName name="Grava" localSheetId="2">#REF!</definedName>
    <definedName name="Grava" localSheetId="3">#REF!</definedName>
    <definedName name="Grava">#REF!</definedName>
    <definedName name="Grava_10" localSheetId="1">#REF!</definedName>
    <definedName name="Grava_10" localSheetId="5">#REF!</definedName>
    <definedName name="Grava_10" localSheetId="11">#REF!</definedName>
    <definedName name="Grava_10" localSheetId="2">#REF!</definedName>
    <definedName name="Grava_10" localSheetId="3">#REF!</definedName>
    <definedName name="Grava_10">#REF!</definedName>
    <definedName name="Grava_11" localSheetId="1">#REF!</definedName>
    <definedName name="Grava_11" localSheetId="5">#REF!</definedName>
    <definedName name="Grava_11" localSheetId="11">#REF!</definedName>
    <definedName name="Grava_11" localSheetId="2">#REF!</definedName>
    <definedName name="Grava_11" localSheetId="3">#REF!</definedName>
    <definedName name="Grava_11">#REF!</definedName>
    <definedName name="Grava_6" localSheetId="1">#REF!</definedName>
    <definedName name="Grava_6" localSheetId="5">#REF!</definedName>
    <definedName name="Grava_6" localSheetId="11">#REF!</definedName>
    <definedName name="Grava_6" localSheetId="2">#REF!</definedName>
    <definedName name="Grava_6" localSheetId="3">#REF!</definedName>
    <definedName name="Grava_6">#REF!</definedName>
    <definedName name="Grava_7" localSheetId="1">#REF!</definedName>
    <definedName name="Grava_7" localSheetId="5">#REF!</definedName>
    <definedName name="Grava_7" localSheetId="11">#REF!</definedName>
    <definedName name="Grava_7" localSheetId="2">#REF!</definedName>
    <definedName name="Grava_7" localSheetId="3">#REF!</definedName>
    <definedName name="Grava_7">#REF!</definedName>
    <definedName name="Grava_8" localSheetId="1">#REF!</definedName>
    <definedName name="Grava_8" localSheetId="5">#REF!</definedName>
    <definedName name="Grava_8" localSheetId="11">#REF!</definedName>
    <definedName name="Grava_8" localSheetId="2">#REF!</definedName>
    <definedName name="Grava_8" localSheetId="3">#REF!</definedName>
    <definedName name="Grava_8">#REF!</definedName>
    <definedName name="Grava_9" localSheetId="1">#REF!</definedName>
    <definedName name="Grava_9" localSheetId="5">#REF!</definedName>
    <definedName name="Grava_9" localSheetId="11">#REF!</definedName>
    <definedName name="Grava_9" localSheetId="2">#REF!</definedName>
    <definedName name="Grava_9" localSheetId="3">#REF!</definedName>
    <definedName name="Grava_9">#REF!</definedName>
    <definedName name="GRUA" localSheetId="1">#REF!</definedName>
    <definedName name="GRUA" localSheetId="5">#REF!</definedName>
    <definedName name="GRUA" localSheetId="11">#REF!</definedName>
    <definedName name="GRUA" localSheetId="2">#REF!</definedName>
    <definedName name="GRUA" localSheetId="3">#REF!</definedName>
    <definedName name="GRUA">#REF!</definedName>
    <definedName name="GRUA_10" localSheetId="1">#REF!</definedName>
    <definedName name="GRUA_10" localSheetId="5">#REF!</definedName>
    <definedName name="GRUA_10" localSheetId="11">#REF!</definedName>
    <definedName name="GRUA_10" localSheetId="2">#REF!</definedName>
    <definedName name="GRUA_10" localSheetId="3">#REF!</definedName>
    <definedName name="GRUA_10">#REF!</definedName>
    <definedName name="GRUA_11" localSheetId="1">#REF!</definedName>
    <definedName name="GRUA_11" localSheetId="5">#REF!</definedName>
    <definedName name="GRUA_11" localSheetId="11">#REF!</definedName>
    <definedName name="GRUA_11" localSheetId="2">#REF!</definedName>
    <definedName name="GRUA_11" localSheetId="3">#REF!</definedName>
    <definedName name="GRUA_11">#REF!</definedName>
    <definedName name="GRUA_20" localSheetId="1">#REF!</definedName>
    <definedName name="GRUA_20" localSheetId="5">#REF!</definedName>
    <definedName name="GRUA_20" localSheetId="11">#REF!</definedName>
    <definedName name="GRUA_20" localSheetId="2">#REF!</definedName>
    <definedName name="GRUA_20">#REF!</definedName>
    <definedName name="GRUA_6" localSheetId="1">#REF!</definedName>
    <definedName name="GRUA_6" localSheetId="5">#REF!</definedName>
    <definedName name="GRUA_6" localSheetId="11">#REF!</definedName>
    <definedName name="GRUA_6" localSheetId="2">#REF!</definedName>
    <definedName name="GRUA_6" localSheetId="3">#REF!</definedName>
    <definedName name="GRUA_6">#REF!</definedName>
    <definedName name="GRUA_7" localSheetId="1">#REF!</definedName>
    <definedName name="GRUA_7" localSheetId="5">#REF!</definedName>
    <definedName name="GRUA_7" localSheetId="11">#REF!</definedName>
    <definedName name="GRUA_7" localSheetId="2">#REF!</definedName>
    <definedName name="GRUA_7" localSheetId="3">#REF!</definedName>
    <definedName name="GRUA_7">#REF!</definedName>
    <definedName name="GRUA_8" localSheetId="1">#REF!</definedName>
    <definedName name="GRUA_8" localSheetId="5">#REF!</definedName>
    <definedName name="GRUA_8" localSheetId="11">#REF!</definedName>
    <definedName name="GRUA_8" localSheetId="2">#REF!</definedName>
    <definedName name="GRUA_8" localSheetId="3">#REF!</definedName>
    <definedName name="GRUA_8">#REF!</definedName>
    <definedName name="GRUA_9" localSheetId="1">#REF!</definedName>
    <definedName name="GRUA_9" localSheetId="5">#REF!</definedName>
    <definedName name="GRUA_9" localSheetId="11">#REF!</definedName>
    <definedName name="GRUA_9" localSheetId="2">#REF!</definedName>
    <definedName name="GRUA_9" localSheetId="3">#REF!</definedName>
    <definedName name="GRUA_9">#REF!</definedName>
    <definedName name="Grúa_Manitowoc_2900_3">#N/A</definedName>
    <definedName name="GT" localSheetId="1">#REF!</definedName>
    <definedName name="GT" localSheetId="5">#REF!</definedName>
    <definedName name="GT" localSheetId="11">#REF!</definedName>
    <definedName name="GT" localSheetId="2">#REF!</definedName>
    <definedName name="GT" localSheetId="3">#REF!</definedName>
    <definedName name="GT">#REF!</definedName>
    <definedName name="H" localSheetId="1">[2]M.O.!#REF!</definedName>
    <definedName name="H">[2]M.O.!#REF!</definedName>
    <definedName name="HACHA" localSheetId="1">#REF!</definedName>
    <definedName name="HACHA" localSheetId="5">#REF!</definedName>
    <definedName name="HACHA" localSheetId="11">#REF!</definedName>
    <definedName name="HACHA" localSheetId="2">#REF!</definedName>
    <definedName name="HACHA" localSheetId="3">#REF!</definedName>
    <definedName name="HACHA">#REF!</definedName>
    <definedName name="HACHA_10" localSheetId="1">#REF!</definedName>
    <definedName name="HACHA_10" localSheetId="5">#REF!</definedName>
    <definedName name="HACHA_10" localSheetId="11">#REF!</definedName>
    <definedName name="HACHA_10" localSheetId="2">#REF!</definedName>
    <definedName name="HACHA_10" localSheetId="3">#REF!</definedName>
    <definedName name="HACHA_10">#REF!</definedName>
    <definedName name="HACHA_11" localSheetId="1">#REF!</definedName>
    <definedName name="HACHA_11" localSheetId="5">#REF!</definedName>
    <definedName name="HACHA_11" localSheetId="11">#REF!</definedName>
    <definedName name="HACHA_11" localSheetId="2">#REF!</definedName>
    <definedName name="HACHA_11" localSheetId="3">#REF!</definedName>
    <definedName name="HACHA_11">#REF!</definedName>
    <definedName name="HACHA_6" localSheetId="1">#REF!</definedName>
    <definedName name="HACHA_6" localSheetId="5">#REF!</definedName>
    <definedName name="HACHA_6" localSheetId="11">#REF!</definedName>
    <definedName name="HACHA_6" localSheetId="2">#REF!</definedName>
    <definedName name="HACHA_6" localSheetId="3">#REF!</definedName>
    <definedName name="HACHA_6">#REF!</definedName>
    <definedName name="HACHA_7" localSheetId="1">#REF!</definedName>
    <definedName name="HACHA_7" localSheetId="5">#REF!</definedName>
    <definedName name="HACHA_7" localSheetId="11">#REF!</definedName>
    <definedName name="HACHA_7" localSheetId="2">#REF!</definedName>
    <definedName name="HACHA_7" localSheetId="3">#REF!</definedName>
    <definedName name="HACHA_7">#REF!</definedName>
    <definedName name="HACHA_8" localSheetId="1">#REF!</definedName>
    <definedName name="HACHA_8" localSheetId="5">#REF!</definedName>
    <definedName name="HACHA_8" localSheetId="11">#REF!</definedName>
    <definedName name="HACHA_8" localSheetId="2">#REF!</definedName>
    <definedName name="HACHA_8" localSheetId="3">#REF!</definedName>
    <definedName name="HACHA_8">#REF!</definedName>
    <definedName name="HACHA_9" localSheetId="1">#REF!</definedName>
    <definedName name="HACHA_9" localSheetId="5">#REF!</definedName>
    <definedName name="HACHA_9" localSheetId="11">#REF!</definedName>
    <definedName name="HACHA_9" localSheetId="2">#REF!</definedName>
    <definedName name="HACHA_9" localSheetId="3">#REF!</definedName>
    <definedName name="HACHA_9">#REF!</definedName>
    <definedName name="HERR_MENO" localSheetId="1">#REF!</definedName>
    <definedName name="HERR_MENO" localSheetId="5">#REF!</definedName>
    <definedName name="HERR_MENO" localSheetId="11">#REF!</definedName>
    <definedName name="HERR_MENO" localSheetId="2">#REF!</definedName>
    <definedName name="HERR_MENO" localSheetId="3">#REF!</definedName>
    <definedName name="HERR_MENO">#REF!</definedName>
    <definedName name="HERR_MENO_10" localSheetId="1">#REF!</definedName>
    <definedName name="HERR_MENO_10" localSheetId="5">#REF!</definedName>
    <definedName name="HERR_MENO_10" localSheetId="11">#REF!</definedName>
    <definedName name="HERR_MENO_10" localSheetId="2">#REF!</definedName>
    <definedName name="HERR_MENO_10" localSheetId="3">#REF!</definedName>
    <definedName name="HERR_MENO_10">#REF!</definedName>
    <definedName name="HERR_MENO_11" localSheetId="1">#REF!</definedName>
    <definedName name="HERR_MENO_11" localSheetId="5">#REF!</definedName>
    <definedName name="HERR_MENO_11" localSheetId="11">#REF!</definedName>
    <definedName name="HERR_MENO_11" localSheetId="2">#REF!</definedName>
    <definedName name="HERR_MENO_11" localSheetId="3">#REF!</definedName>
    <definedName name="HERR_MENO_11">#REF!</definedName>
    <definedName name="HERR_MENO_6" localSheetId="1">#REF!</definedName>
    <definedName name="HERR_MENO_6" localSheetId="5">#REF!</definedName>
    <definedName name="HERR_MENO_6" localSheetId="11">#REF!</definedName>
    <definedName name="HERR_MENO_6" localSheetId="2">#REF!</definedName>
    <definedName name="HERR_MENO_6" localSheetId="3">#REF!</definedName>
    <definedName name="HERR_MENO_6">#REF!</definedName>
    <definedName name="HERR_MENO_7" localSheetId="1">#REF!</definedName>
    <definedName name="HERR_MENO_7" localSheetId="5">#REF!</definedName>
    <definedName name="HERR_MENO_7" localSheetId="11">#REF!</definedName>
    <definedName name="HERR_MENO_7" localSheetId="2">#REF!</definedName>
    <definedName name="HERR_MENO_7" localSheetId="3">#REF!</definedName>
    <definedName name="HERR_MENO_7">#REF!</definedName>
    <definedName name="HERR_MENO_8" localSheetId="1">#REF!</definedName>
    <definedName name="HERR_MENO_8" localSheetId="5">#REF!</definedName>
    <definedName name="HERR_MENO_8" localSheetId="11">#REF!</definedName>
    <definedName name="HERR_MENO_8" localSheetId="2">#REF!</definedName>
    <definedName name="HERR_MENO_8" localSheetId="3">#REF!</definedName>
    <definedName name="HERR_MENO_8">#REF!</definedName>
    <definedName name="HERR_MENO_9" localSheetId="1">#REF!</definedName>
    <definedName name="HERR_MENO_9" localSheetId="5">#REF!</definedName>
    <definedName name="HERR_MENO_9" localSheetId="11">#REF!</definedName>
    <definedName name="HERR_MENO_9" localSheetId="2">#REF!</definedName>
    <definedName name="HERR_MENO_9" localSheetId="3">#REF!</definedName>
    <definedName name="HERR_MENO_9">#REF!</definedName>
    <definedName name="HILO" localSheetId="1">#REF!</definedName>
    <definedName name="HILO" localSheetId="5">#REF!</definedName>
    <definedName name="HILO" localSheetId="11">#REF!</definedName>
    <definedName name="HILO" localSheetId="2">#REF!</definedName>
    <definedName name="HILO" localSheetId="3">#REF!</definedName>
    <definedName name="HILO">#REF!</definedName>
    <definedName name="HILO_10" localSheetId="1">#REF!</definedName>
    <definedName name="HILO_10" localSheetId="5">#REF!</definedName>
    <definedName name="HILO_10" localSheetId="11">#REF!</definedName>
    <definedName name="HILO_10" localSheetId="2">#REF!</definedName>
    <definedName name="HILO_10" localSheetId="3">#REF!</definedName>
    <definedName name="HILO_10">#REF!</definedName>
    <definedName name="HILO_11" localSheetId="1">#REF!</definedName>
    <definedName name="HILO_11" localSheetId="5">#REF!</definedName>
    <definedName name="HILO_11" localSheetId="11">#REF!</definedName>
    <definedName name="HILO_11" localSheetId="2">#REF!</definedName>
    <definedName name="HILO_11" localSheetId="3">#REF!</definedName>
    <definedName name="HILO_11">#REF!</definedName>
    <definedName name="HILO_6" localSheetId="1">#REF!</definedName>
    <definedName name="HILO_6" localSheetId="5">#REF!</definedName>
    <definedName name="HILO_6" localSheetId="11">#REF!</definedName>
    <definedName name="HILO_6" localSheetId="2">#REF!</definedName>
    <definedName name="HILO_6" localSheetId="3">#REF!</definedName>
    <definedName name="HILO_6">#REF!</definedName>
    <definedName name="HILO_7" localSheetId="1">#REF!</definedName>
    <definedName name="HILO_7" localSheetId="5">#REF!</definedName>
    <definedName name="HILO_7" localSheetId="11">#REF!</definedName>
    <definedName name="HILO_7" localSheetId="2">#REF!</definedName>
    <definedName name="HILO_7" localSheetId="3">#REF!</definedName>
    <definedName name="HILO_7">#REF!</definedName>
    <definedName name="HILO_8" localSheetId="1">#REF!</definedName>
    <definedName name="HILO_8" localSheetId="5">#REF!</definedName>
    <definedName name="HILO_8" localSheetId="11">#REF!</definedName>
    <definedName name="HILO_8" localSheetId="2">#REF!</definedName>
    <definedName name="HILO_8" localSheetId="3">#REF!</definedName>
    <definedName name="HILO_8">#REF!</definedName>
    <definedName name="HILO_9" localSheetId="1">#REF!</definedName>
    <definedName name="HILO_9" localSheetId="5">#REF!</definedName>
    <definedName name="HILO_9" localSheetId="11">#REF!</definedName>
    <definedName name="HILO_9" localSheetId="2">#REF!</definedName>
    <definedName name="HILO_9" localSheetId="3">#REF!</definedName>
    <definedName name="HILO_9">#REF!</definedName>
    <definedName name="HINCA_3">"$#REF!.$#REF!$#REF!"</definedName>
    <definedName name="Hinca_de_Pilotes_3">#N/A</definedName>
    <definedName name="HINCADEPILOTES_3">#N/A</definedName>
    <definedName name="HORACIO_3">"$#REF!.$L$66:$W$66"</definedName>
    <definedName name="Horm_124_TrompoyWinche" localSheetId="1">#REF!</definedName>
    <definedName name="Horm_124_TrompoyWinche" localSheetId="5">#REF!</definedName>
    <definedName name="Horm_124_TrompoyWinche" localSheetId="11">#REF!</definedName>
    <definedName name="Horm_124_TrompoyWinche" localSheetId="2">#REF!</definedName>
    <definedName name="Horm_124_TrompoyWinche" localSheetId="3">#REF!</definedName>
    <definedName name="Horm_124_TrompoyWinche">#REF!</definedName>
    <definedName name="Horm_124_TrompoyWinche_10" localSheetId="1">#REF!</definedName>
    <definedName name="Horm_124_TrompoyWinche_10" localSheetId="5">#REF!</definedName>
    <definedName name="Horm_124_TrompoyWinche_10" localSheetId="11">#REF!</definedName>
    <definedName name="Horm_124_TrompoyWinche_10" localSheetId="2">#REF!</definedName>
    <definedName name="Horm_124_TrompoyWinche_10" localSheetId="3">#REF!</definedName>
    <definedName name="Horm_124_TrompoyWinche_10">#REF!</definedName>
    <definedName name="Horm_124_TrompoyWinche_11" localSheetId="1">#REF!</definedName>
    <definedName name="Horm_124_TrompoyWinche_11" localSheetId="5">#REF!</definedName>
    <definedName name="Horm_124_TrompoyWinche_11" localSheetId="11">#REF!</definedName>
    <definedName name="Horm_124_TrompoyWinche_11" localSheetId="2">#REF!</definedName>
    <definedName name="Horm_124_TrompoyWinche_11" localSheetId="3">#REF!</definedName>
    <definedName name="Horm_124_TrompoyWinche_11">#REF!</definedName>
    <definedName name="Horm_124_TrompoyWinche_6" localSheetId="1">#REF!</definedName>
    <definedName name="Horm_124_TrompoyWinche_6" localSheetId="5">#REF!</definedName>
    <definedName name="Horm_124_TrompoyWinche_6" localSheetId="11">#REF!</definedName>
    <definedName name="Horm_124_TrompoyWinche_6" localSheetId="2">#REF!</definedName>
    <definedName name="Horm_124_TrompoyWinche_6" localSheetId="3">#REF!</definedName>
    <definedName name="Horm_124_TrompoyWinche_6">#REF!</definedName>
    <definedName name="Horm_124_TrompoyWinche_7" localSheetId="1">#REF!</definedName>
    <definedName name="Horm_124_TrompoyWinche_7" localSheetId="5">#REF!</definedName>
    <definedName name="Horm_124_TrompoyWinche_7" localSheetId="11">#REF!</definedName>
    <definedName name="Horm_124_TrompoyWinche_7" localSheetId="2">#REF!</definedName>
    <definedName name="Horm_124_TrompoyWinche_7" localSheetId="3">#REF!</definedName>
    <definedName name="Horm_124_TrompoyWinche_7">#REF!</definedName>
    <definedName name="Horm_124_TrompoyWinche_8" localSheetId="1">#REF!</definedName>
    <definedName name="Horm_124_TrompoyWinche_8" localSheetId="5">#REF!</definedName>
    <definedName name="Horm_124_TrompoyWinche_8" localSheetId="11">#REF!</definedName>
    <definedName name="Horm_124_TrompoyWinche_8" localSheetId="2">#REF!</definedName>
    <definedName name="Horm_124_TrompoyWinche_8" localSheetId="3">#REF!</definedName>
    <definedName name="Horm_124_TrompoyWinche_8">#REF!</definedName>
    <definedName name="Horm_124_TrompoyWinche_9" localSheetId="1">#REF!</definedName>
    <definedName name="Horm_124_TrompoyWinche_9" localSheetId="5">#REF!</definedName>
    <definedName name="Horm_124_TrompoyWinche_9" localSheetId="11">#REF!</definedName>
    <definedName name="Horm_124_TrompoyWinche_9" localSheetId="2">#REF!</definedName>
    <definedName name="Horm_124_TrompoyWinche_9" localSheetId="3">#REF!</definedName>
    <definedName name="Horm_124_TrompoyWinche_9">#REF!</definedName>
    <definedName name="HORM_IND_180" localSheetId="1">#REF!</definedName>
    <definedName name="HORM_IND_180" localSheetId="5">#REF!</definedName>
    <definedName name="HORM_IND_180" localSheetId="11">#REF!</definedName>
    <definedName name="HORM_IND_180" localSheetId="2">#REF!</definedName>
    <definedName name="HORM_IND_180" localSheetId="3">#REF!</definedName>
    <definedName name="HORM_IND_180">#REF!</definedName>
    <definedName name="HORM_IND_180_10" localSheetId="1">#REF!</definedName>
    <definedName name="HORM_IND_180_10" localSheetId="5">#REF!</definedName>
    <definedName name="HORM_IND_180_10" localSheetId="11">#REF!</definedName>
    <definedName name="HORM_IND_180_10" localSheetId="2">#REF!</definedName>
    <definedName name="HORM_IND_180_10" localSheetId="3">#REF!</definedName>
    <definedName name="HORM_IND_180_10">#REF!</definedName>
    <definedName name="HORM_IND_180_11" localSheetId="1">#REF!</definedName>
    <definedName name="HORM_IND_180_11" localSheetId="5">#REF!</definedName>
    <definedName name="HORM_IND_180_11" localSheetId="11">#REF!</definedName>
    <definedName name="HORM_IND_180_11" localSheetId="2">#REF!</definedName>
    <definedName name="HORM_IND_180_11" localSheetId="3">#REF!</definedName>
    <definedName name="HORM_IND_180_11">#REF!</definedName>
    <definedName name="HORM_IND_180_6" localSheetId="1">#REF!</definedName>
    <definedName name="HORM_IND_180_6" localSheetId="5">#REF!</definedName>
    <definedName name="HORM_IND_180_6" localSheetId="11">#REF!</definedName>
    <definedName name="HORM_IND_180_6" localSheetId="2">#REF!</definedName>
    <definedName name="HORM_IND_180_6" localSheetId="3">#REF!</definedName>
    <definedName name="HORM_IND_180_6">#REF!</definedName>
    <definedName name="HORM_IND_180_7" localSheetId="1">#REF!</definedName>
    <definedName name="HORM_IND_180_7" localSheetId="5">#REF!</definedName>
    <definedName name="HORM_IND_180_7" localSheetId="11">#REF!</definedName>
    <definedName name="HORM_IND_180_7" localSheetId="2">#REF!</definedName>
    <definedName name="HORM_IND_180_7" localSheetId="3">#REF!</definedName>
    <definedName name="HORM_IND_180_7">#REF!</definedName>
    <definedName name="HORM_IND_180_8" localSheetId="1">#REF!</definedName>
    <definedName name="HORM_IND_180_8" localSheetId="5">#REF!</definedName>
    <definedName name="HORM_IND_180_8" localSheetId="11">#REF!</definedName>
    <definedName name="HORM_IND_180_8" localSheetId="2">#REF!</definedName>
    <definedName name="HORM_IND_180_8" localSheetId="3">#REF!</definedName>
    <definedName name="HORM_IND_180_8">#REF!</definedName>
    <definedName name="HORM_IND_180_9" localSheetId="1">#REF!</definedName>
    <definedName name="HORM_IND_180_9" localSheetId="5">#REF!</definedName>
    <definedName name="HORM_IND_180_9" localSheetId="11">#REF!</definedName>
    <definedName name="HORM_IND_180_9" localSheetId="2">#REF!</definedName>
    <definedName name="HORM_IND_180_9" localSheetId="3">#REF!</definedName>
    <definedName name="HORM_IND_180_9">#REF!</definedName>
    <definedName name="HORM_IND_210" localSheetId="1">#REF!</definedName>
    <definedName name="HORM_IND_210" localSheetId="5">#REF!</definedName>
    <definedName name="HORM_IND_210" localSheetId="11">#REF!</definedName>
    <definedName name="HORM_IND_210" localSheetId="2">#REF!</definedName>
    <definedName name="HORM_IND_210" localSheetId="3">#REF!</definedName>
    <definedName name="HORM_IND_210">#REF!</definedName>
    <definedName name="HORM_IND_210_10" localSheetId="1">#REF!</definedName>
    <definedName name="HORM_IND_210_10" localSheetId="5">#REF!</definedName>
    <definedName name="HORM_IND_210_10" localSheetId="11">#REF!</definedName>
    <definedName name="HORM_IND_210_10" localSheetId="2">#REF!</definedName>
    <definedName name="HORM_IND_210_10" localSheetId="3">#REF!</definedName>
    <definedName name="HORM_IND_210_10">#REF!</definedName>
    <definedName name="HORM_IND_210_11" localSheetId="1">#REF!</definedName>
    <definedName name="HORM_IND_210_11" localSheetId="5">#REF!</definedName>
    <definedName name="HORM_IND_210_11" localSheetId="11">#REF!</definedName>
    <definedName name="HORM_IND_210_11" localSheetId="2">#REF!</definedName>
    <definedName name="HORM_IND_210_11" localSheetId="3">#REF!</definedName>
    <definedName name="HORM_IND_210_11">#REF!</definedName>
    <definedName name="HORM_IND_210_6" localSheetId="1">#REF!</definedName>
    <definedName name="HORM_IND_210_6" localSheetId="5">#REF!</definedName>
    <definedName name="HORM_IND_210_6" localSheetId="11">#REF!</definedName>
    <definedName name="HORM_IND_210_6" localSheetId="2">#REF!</definedName>
    <definedName name="HORM_IND_210_6" localSheetId="3">#REF!</definedName>
    <definedName name="HORM_IND_210_6">#REF!</definedName>
    <definedName name="HORM_IND_210_7" localSheetId="1">#REF!</definedName>
    <definedName name="HORM_IND_210_7" localSheetId="5">#REF!</definedName>
    <definedName name="HORM_IND_210_7" localSheetId="11">#REF!</definedName>
    <definedName name="HORM_IND_210_7" localSheetId="2">#REF!</definedName>
    <definedName name="HORM_IND_210_7" localSheetId="3">#REF!</definedName>
    <definedName name="HORM_IND_210_7">#REF!</definedName>
    <definedName name="HORM_IND_210_8" localSheetId="1">#REF!</definedName>
    <definedName name="HORM_IND_210_8" localSheetId="5">#REF!</definedName>
    <definedName name="HORM_IND_210_8" localSheetId="11">#REF!</definedName>
    <definedName name="HORM_IND_210_8" localSheetId="2">#REF!</definedName>
    <definedName name="HORM_IND_210_8" localSheetId="3">#REF!</definedName>
    <definedName name="HORM_IND_210_8">#REF!</definedName>
    <definedName name="HORM_IND_210_9" localSheetId="1">#REF!</definedName>
    <definedName name="HORM_IND_210_9" localSheetId="5">#REF!</definedName>
    <definedName name="HORM_IND_210_9" localSheetId="11">#REF!</definedName>
    <definedName name="HORM_IND_210_9" localSheetId="2">#REF!</definedName>
    <definedName name="HORM_IND_210_9" localSheetId="3">#REF!</definedName>
    <definedName name="HORM_IND_210_9">#REF!</definedName>
    <definedName name="HORM_IND_240" localSheetId="1">#REF!</definedName>
    <definedName name="HORM_IND_240" localSheetId="5">#REF!</definedName>
    <definedName name="HORM_IND_240" localSheetId="11">#REF!</definedName>
    <definedName name="HORM_IND_240" localSheetId="2">#REF!</definedName>
    <definedName name="HORM_IND_240" localSheetId="3">#REF!</definedName>
    <definedName name="HORM_IND_240">#REF!</definedName>
    <definedName name="HORM_IND_240_10" localSheetId="1">#REF!</definedName>
    <definedName name="HORM_IND_240_10" localSheetId="5">#REF!</definedName>
    <definedName name="HORM_IND_240_10" localSheetId="11">#REF!</definedName>
    <definedName name="HORM_IND_240_10" localSheetId="2">#REF!</definedName>
    <definedName name="HORM_IND_240_10" localSheetId="3">#REF!</definedName>
    <definedName name="HORM_IND_240_10">#REF!</definedName>
    <definedName name="HORM_IND_240_11" localSheetId="1">#REF!</definedName>
    <definedName name="HORM_IND_240_11" localSheetId="5">#REF!</definedName>
    <definedName name="HORM_IND_240_11" localSheetId="11">#REF!</definedName>
    <definedName name="HORM_IND_240_11" localSheetId="2">#REF!</definedName>
    <definedName name="HORM_IND_240_11" localSheetId="3">#REF!</definedName>
    <definedName name="HORM_IND_240_11">#REF!</definedName>
    <definedName name="HORM_IND_240_6" localSheetId="1">#REF!</definedName>
    <definedName name="HORM_IND_240_6" localSheetId="5">#REF!</definedName>
    <definedName name="HORM_IND_240_6" localSheetId="11">#REF!</definedName>
    <definedName name="HORM_IND_240_6" localSheetId="2">#REF!</definedName>
    <definedName name="HORM_IND_240_6" localSheetId="3">#REF!</definedName>
    <definedName name="HORM_IND_240_6">#REF!</definedName>
    <definedName name="HORM_IND_240_7" localSheetId="1">#REF!</definedName>
    <definedName name="HORM_IND_240_7" localSheetId="5">#REF!</definedName>
    <definedName name="HORM_IND_240_7" localSheetId="11">#REF!</definedName>
    <definedName name="HORM_IND_240_7" localSheetId="2">#REF!</definedName>
    <definedName name="HORM_IND_240_7" localSheetId="3">#REF!</definedName>
    <definedName name="HORM_IND_240_7">#REF!</definedName>
    <definedName name="HORM_IND_240_8" localSheetId="1">#REF!</definedName>
    <definedName name="HORM_IND_240_8" localSheetId="5">#REF!</definedName>
    <definedName name="HORM_IND_240_8" localSheetId="11">#REF!</definedName>
    <definedName name="HORM_IND_240_8" localSheetId="2">#REF!</definedName>
    <definedName name="HORM_IND_240_8" localSheetId="3">#REF!</definedName>
    <definedName name="HORM_IND_240_8">#REF!</definedName>
    <definedName name="HORM_IND_240_9" localSheetId="1">#REF!</definedName>
    <definedName name="HORM_IND_240_9" localSheetId="5">#REF!</definedName>
    <definedName name="HORM_IND_240_9" localSheetId="11">#REF!</definedName>
    <definedName name="HORM_IND_240_9" localSheetId="2">#REF!</definedName>
    <definedName name="HORM_IND_240_9" localSheetId="3">#REF!</definedName>
    <definedName name="HORM_IND_240_9">#REF!</definedName>
    <definedName name="HORM135_MANUAL">'[16]HORM. Y MORTEROS.'!$H$212</definedName>
    <definedName name="hormigon140" localSheetId="1">#REF!</definedName>
    <definedName name="hormigon140" localSheetId="5">#REF!</definedName>
    <definedName name="hormigon140" localSheetId="11">#REF!</definedName>
    <definedName name="hormigon140" localSheetId="2">#REF!</definedName>
    <definedName name="hormigon140" localSheetId="3">#REF!</definedName>
    <definedName name="hormigon140">#REF!</definedName>
    <definedName name="hormigon140_6" localSheetId="1">#REF!</definedName>
    <definedName name="hormigon140_6" localSheetId="5">#REF!</definedName>
    <definedName name="hormigon140_6" localSheetId="11">#REF!</definedName>
    <definedName name="hormigon140_6" localSheetId="2">#REF!</definedName>
    <definedName name="hormigon140_6" localSheetId="3">#REF!</definedName>
    <definedName name="hormigon140_6">#REF!</definedName>
    <definedName name="hormigon140_8" localSheetId="1">#REF!</definedName>
    <definedName name="hormigon140_8" localSheetId="5">#REF!</definedName>
    <definedName name="hormigon140_8" localSheetId="11">#REF!</definedName>
    <definedName name="hormigon140_8" localSheetId="2">#REF!</definedName>
    <definedName name="hormigon140_8" localSheetId="3">#REF!</definedName>
    <definedName name="hormigon140_8">#REF!</definedName>
    <definedName name="hormigon180" localSheetId="1">#REF!</definedName>
    <definedName name="hormigon180" localSheetId="5">#REF!</definedName>
    <definedName name="hormigon180" localSheetId="11">#REF!</definedName>
    <definedName name="hormigon180" localSheetId="2">#REF!</definedName>
    <definedName name="hormigon180" localSheetId="3">#REF!</definedName>
    <definedName name="hormigon180">#REF!</definedName>
    <definedName name="hormigon180_8" localSheetId="1">#REF!</definedName>
    <definedName name="hormigon180_8" localSheetId="5">#REF!</definedName>
    <definedName name="hormigon180_8" localSheetId="11">#REF!</definedName>
    <definedName name="hormigon180_8" localSheetId="2">#REF!</definedName>
    <definedName name="hormigon180_8" localSheetId="3">#REF!</definedName>
    <definedName name="hormigon180_8">#REF!</definedName>
    <definedName name="hormigon210" localSheetId="1">#REF!</definedName>
    <definedName name="hormigon210" localSheetId="5">#REF!</definedName>
    <definedName name="hormigon210" localSheetId="11">#REF!</definedName>
    <definedName name="hormigon210" localSheetId="2">#REF!</definedName>
    <definedName name="hormigon210" localSheetId="3">#REF!</definedName>
    <definedName name="hormigon210">#REF!</definedName>
    <definedName name="hormigon210_8" localSheetId="1">#REF!</definedName>
    <definedName name="hormigon210_8" localSheetId="5">#REF!</definedName>
    <definedName name="hormigon210_8" localSheetId="11">#REF!</definedName>
    <definedName name="hormigon210_8" localSheetId="2">#REF!</definedName>
    <definedName name="hormigon210_8" localSheetId="3">#REF!</definedName>
    <definedName name="hormigon210_8">#REF!</definedName>
    <definedName name="HORMIGONARMADOGUARDARRUEDASYDEFENSASLATERALES_3">#N/A</definedName>
    <definedName name="HORMIGONARMADOLOSADEAPROCHE_3">#N/A</definedName>
    <definedName name="HORMIGONARMADOLOSADETABLERO_3">#N/A</definedName>
    <definedName name="HORMIGONARMADOVIGUETAS_3">#N/A</definedName>
    <definedName name="ilma" localSheetId="1">[7]M.O.!#REF!</definedName>
    <definedName name="ilma">[7]M.O.!#REF!</definedName>
    <definedName name="impresion_2" localSheetId="1">[18]Directos!#REF!</definedName>
    <definedName name="impresion_2">[18]Directos!#REF!</definedName>
    <definedName name="Imprimir_área_IM" localSheetId="1">#REF!</definedName>
    <definedName name="Imprimir_área_IM" localSheetId="5">#REF!</definedName>
    <definedName name="Imprimir_área_IM" localSheetId="11">#REF!</definedName>
    <definedName name="Imprimir_área_IM" localSheetId="2">#REF!</definedName>
    <definedName name="Imprimir_área_IM" localSheetId="3">#REF!</definedName>
    <definedName name="Imprimir_área_IM">#REF!</definedName>
    <definedName name="Imprimir_área_IM_6" localSheetId="1">#REF!</definedName>
    <definedName name="Imprimir_área_IM_6" localSheetId="5">#REF!</definedName>
    <definedName name="Imprimir_área_IM_6" localSheetId="11">#REF!</definedName>
    <definedName name="Imprimir_área_IM_6" localSheetId="2">#REF!</definedName>
    <definedName name="Imprimir_área_IM_6" localSheetId="3">#REF!</definedName>
    <definedName name="Imprimir_área_IM_6">#REF!</definedName>
    <definedName name="ingeniera">[8]M.O.!$C$10</definedName>
    <definedName name="ingeniera_10" localSheetId="1">#REF!</definedName>
    <definedName name="ingeniera_10" localSheetId="5">#REF!</definedName>
    <definedName name="ingeniera_10" localSheetId="11">#REF!</definedName>
    <definedName name="ingeniera_10" localSheetId="2">#REF!</definedName>
    <definedName name="ingeniera_10" localSheetId="3">#REF!</definedName>
    <definedName name="ingeniera_10">#REF!</definedName>
    <definedName name="ingeniera_11" localSheetId="1">#REF!</definedName>
    <definedName name="ingeniera_11" localSheetId="5">#REF!</definedName>
    <definedName name="ingeniera_11" localSheetId="11">#REF!</definedName>
    <definedName name="ingeniera_11" localSheetId="2">#REF!</definedName>
    <definedName name="ingeniera_11" localSheetId="3">#REF!</definedName>
    <definedName name="ingeniera_11">#REF!</definedName>
    <definedName name="ingeniera_5" localSheetId="1">#REF!</definedName>
    <definedName name="ingeniera_5" localSheetId="5">#REF!</definedName>
    <definedName name="ingeniera_5" localSheetId="11">#REF!</definedName>
    <definedName name="ingeniera_5" localSheetId="2">#REF!</definedName>
    <definedName name="ingeniera_5" localSheetId="3">#REF!</definedName>
    <definedName name="ingeniera_5">#REF!</definedName>
    <definedName name="ingeniera_6" localSheetId="1">#REF!</definedName>
    <definedName name="ingeniera_6" localSheetId="5">#REF!</definedName>
    <definedName name="ingeniera_6" localSheetId="11">#REF!</definedName>
    <definedName name="ingeniera_6" localSheetId="2">#REF!</definedName>
    <definedName name="ingeniera_6" localSheetId="3">#REF!</definedName>
    <definedName name="ingeniera_6">#REF!</definedName>
    <definedName name="ingeniera_7" localSheetId="1">#REF!</definedName>
    <definedName name="ingeniera_7" localSheetId="5">#REF!</definedName>
    <definedName name="ingeniera_7" localSheetId="11">#REF!</definedName>
    <definedName name="ingeniera_7" localSheetId="2">#REF!</definedName>
    <definedName name="ingeniera_7" localSheetId="3">#REF!</definedName>
    <definedName name="ingeniera_7">#REF!</definedName>
    <definedName name="ingeniera_8" localSheetId="1">#REF!</definedName>
    <definedName name="ingeniera_8" localSheetId="5">#REF!</definedName>
    <definedName name="ingeniera_8" localSheetId="11">#REF!</definedName>
    <definedName name="ingeniera_8" localSheetId="2">#REF!</definedName>
    <definedName name="ingeniera_8" localSheetId="3">#REF!</definedName>
    <definedName name="ingeniera_8">#REF!</definedName>
    <definedName name="ingeniera_9" localSheetId="1">#REF!</definedName>
    <definedName name="ingeniera_9" localSheetId="5">#REF!</definedName>
    <definedName name="ingeniera_9" localSheetId="11">#REF!</definedName>
    <definedName name="ingeniera_9" localSheetId="2">#REF!</definedName>
    <definedName name="ingeniera_9" localSheetId="3">#REF!</definedName>
    <definedName name="ingeniera_9">#REF!</definedName>
    <definedName name="INODORO_BCO_TAPA" localSheetId="1">#REF!</definedName>
    <definedName name="INODORO_BCO_TAPA" localSheetId="5">#REF!</definedName>
    <definedName name="INODORO_BCO_TAPA" localSheetId="11">#REF!</definedName>
    <definedName name="INODORO_BCO_TAPA" localSheetId="2">#REF!</definedName>
    <definedName name="INODORO_BCO_TAPA" localSheetId="3">#REF!</definedName>
    <definedName name="INODORO_BCO_TAPA">#REF!</definedName>
    <definedName name="INODORO_BCO_TAPA_10" localSheetId="1">#REF!</definedName>
    <definedName name="INODORO_BCO_TAPA_10" localSheetId="5">#REF!</definedName>
    <definedName name="INODORO_BCO_TAPA_10" localSheetId="11">#REF!</definedName>
    <definedName name="INODORO_BCO_TAPA_10" localSheetId="2">#REF!</definedName>
    <definedName name="INODORO_BCO_TAPA_10" localSheetId="3">#REF!</definedName>
    <definedName name="INODORO_BCO_TAPA_10">#REF!</definedName>
    <definedName name="INODORO_BCO_TAPA_11" localSheetId="1">#REF!</definedName>
    <definedName name="INODORO_BCO_TAPA_11" localSheetId="5">#REF!</definedName>
    <definedName name="INODORO_BCO_TAPA_11" localSheetId="11">#REF!</definedName>
    <definedName name="INODORO_BCO_TAPA_11" localSheetId="2">#REF!</definedName>
    <definedName name="INODORO_BCO_TAPA_11" localSheetId="3">#REF!</definedName>
    <definedName name="INODORO_BCO_TAPA_11">#REF!</definedName>
    <definedName name="INODORO_BCO_TAPA_6" localSheetId="1">#REF!</definedName>
    <definedName name="INODORO_BCO_TAPA_6" localSheetId="5">#REF!</definedName>
    <definedName name="INODORO_BCO_TAPA_6" localSheetId="11">#REF!</definedName>
    <definedName name="INODORO_BCO_TAPA_6" localSheetId="2">#REF!</definedName>
    <definedName name="INODORO_BCO_TAPA_6" localSheetId="3">#REF!</definedName>
    <definedName name="INODORO_BCO_TAPA_6">#REF!</definedName>
    <definedName name="INODORO_BCO_TAPA_7" localSheetId="1">#REF!</definedName>
    <definedName name="INODORO_BCO_TAPA_7" localSheetId="5">#REF!</definedName>
    <definedName name="INODORO_BCO_TAPA_7" localSheetId="11">#REF!</definedName>
    <definedName name="INODORO_BCO_TAPA_7" localSheetId="2">#REF!</definedName>
    <definedName name="INODORO_BCO_TAPA_7" localSheetId="3">#REF!</definedName>
    <definedName name="INODORO_BCO_TAPA_7">#REF!</definedName>
    <definedName name="INODORO_BCO_TAPA_8" localSheetId="1">#REF!</definedName>
    <definedName name="INODORO_BCO_TAPA_8" localSheetId="5">#REF!</definedName>
    <definedName name="INODORO_BCO_TAPA_8" localSheetId="11">#REF!</definedName>
    <definedName name="INODORO_BCO_TAPA_8" localSheetId="2">#REF!</definedName>
    <definedName name="INODORO_BCO_TAPA_8" localSheetId="3">#REF!</definedName>
    <definedName name="INODORO_BCO_TAPA_8">#REF!</definedName>
    <definedName name="INODORO_BCO_TAPA_9" localSheetId="1">#REF!</definedName>
    <definedName name="INODORO_BCO_TAPA_9" localSheetId="5">#REF!</definedName>
    <definedName name="INODORO_BCO_TAPA_9" localSheetId="11">#REF!</definedName>
    <definedName name="INODORO_BCO_TAPA_9" localSheetId="2">#REF!</definedName>
    <definedName name="INODORO_BCO_TAPA_9" localSheetId="3">#REF!</definedName>
    <definedName name="INODORO_BCO_TAPA_9">#REF!</definedName>
    <definedName name="INSUMO_1" localSheetId="3">#REF!</definedName>
    <definedName name="INSUMO_1">'[19]AC. LOS LIMONES ACERO '!$D$2</definedName>
    <definedName name="INSUMO_1_10" localSheetId="1">#REF!</definedName>
    <definedName name="INSUMO_1_10" localSheetId="5">#REF!</definedName>
    <definedName name="INSUMO_1_10" localSheetId="11">#REF!</definedName>
    <definedName name="INSUMO_1_10" localSheetId="2">#REF!</definedName>
    <definedName name="INSUMO_1_10" localSheetId="3">#REF!</definedName>
    <definedName name="INSUMO_1_10">#REF!</definedName>
    <definedName name="INSUMO_1_11" localSheetId="1">#REF!</definedName>
    <definedName name="INSUMO_1_11" localSheetId="5">#REF!</definedName>
    <definedName name="INSUMO_1_11" localSheetId="11">#REF!</definedName>
    <definedName name="INSUMO_1_11" localSheetId="2">#REF!</definedName>
    <definedName name="INSUMO_1_11" localSheetId="3">#REF!</definedName>
    <definedName name="INSUMO_1_11">#REF!</definedName>
    <definedName name="INSUMO_1_6" localSheetId="1">#REF!</definedName>
    <definedName name="INSUMO_1_6" localSheetId="5">#REF!</definedName>
    <definedName name="INSUMO_1_6" localSheetId="11">#REF!</definedName>
    <definedName name="INSUMO_1_6" localSheetId="2">#REF!</definedName>
    <definedName name="INSUMO_1_6" localSheetId="3">#REF!</definedName>
    <definedName name="INSUMO_1_6">#REF!</definedName>
    <definedName name="INSUMO_1_7" localSheetId="1">#REF!</definedName>
    <definedName name="INSUMO_1_7" localSheetId="5">#REF!</definedName>
    <definedName name="INSUMO_1_7" localSheetId="11">#REF!</definedName>
    <definedName name="INSUMO_1_7" localSheetId="2">#REF!</definedName>
    <definedName name="INSUMO_1_7" localSheetId="3">#REF!</definedName>
    <definedName name="INSUMO_1_7">#REF!</definedName>
    <definedName name="INSUMO_1_8" localSheetId="1">#REF!</definedName>
    <definedName name="INSUMO_1_8" localSheetId="5">#REF!</definedName>
    <definedName name="INSUMO_1_8" localSheetId="11">#REF!</definedName>
    <definedName name="INSUMO_1_8" localSheetId="2">#REF!</definedName>
    <definedName name="INSUMO_1_8" localSheetId="3">#REF!</definedName>
    <definedName name="INSUMO_1_8">#REF!</definedName>
    <definedName name="INSUMO_1_9" localSheetId="1">#REF!</definedName>
    <definedName name="INSUMO_1_9" localSheetId="5">#REF!</definedName>
    <definedName name="INSUMO_1_9" localSheetId="11">#REF!</definedName>
    <definedName name="INSUMO_1_9" localSheetId="2">#REF!</definedName>
    <definedName name="INSUMO_1_9" localSheetId="3">#REF!</definedName>
    <definedName name="INSUMO_1_9">#REF!</definedName>
    <definedName name="INTERRUPTOR_3w" localSheetId="1">#REF!</definedName>
    <definedName name="INTERRUPTOR_3w" localSheetId="5">#REF!</definedName>
    <definedName name="INTERRUPTOR_3w" localSheetId="11">#REF!</definedName>
    <definedName name="INTERRUPTOR_3w" localSheetId="2">#REF!</definedName>
    <definedName name="INTERRUPTOR_3w" localSheetId="3">#REF!</definedName>
    <definedName name="INTERRUPTOR_3w">#REF!</definedName>
    <definedName name="INTERRUPTOR_3w_10" localSheetId="1">#REF!</definedName>
    <definedName name="INTERRUPTOR_3w_10" localSheetId="5">#REF!</definedName>
    <definedName name="INTERRUPTOR_3w_10" localSheetId="11">#REF!</definedName>
    <definedName name="INTERRUPTOR_3w_10" localSheetId="2">#REF!</definedName>
    <definedName name="INTERRUPTOR_3w_10" localSheetId="3">#REF!</definedName>
    <definedName name="INTERRUPTOR_3w_10">#REF!</definedName>
    <definedName name="INTERRUPTOR_3w_11" localSheetId="1">#REF!</definedName>
    <definedName name="INTERRUPTOR_3w_11" localSheetId="5">#REF!</definedName>
    <definedName name="INTERRUPTOR_3w_11" localSheetId="11">#REF!</definedName>
    <definedName name="INTERRUPTOR_3w_11" localSheetId="2">#REF!</definedName>
    <definedName name="INTERRUPTOR_3w_11" localSheetId="3">#REF!</definedName>
    <definedName name="INTERRUPTOR_3w_11">#REF!</definedName>
    <definedName name="INTERRUPTOR_3w_6" localSheetId="1">#REF!</definedName>
    <definedName name="INTERRUPTOR_3w_6" localSheetId="5">#REF!</definedName>
    <definedName name="INTERRUPTOR_3w_6" localSheetId="11">#REF!</definedName>
    <definedName name="INTERRUPTOR_3w_6" localSheetId="2">#REF!</definedName>
    <definedName name="INTERRUPTOR_3w_6" localSheetId="3">#REF!</definedName>
    <definedName name="INTERRUPTOR_3w_6">#REF!</definedName>
    <definedName name="INTERRUPTOR_3w_7" localSheetId="1">#REF!</definedName>
    <definedName name="INTERRUPTOR_3w_7" localSheetId="5">#REF!</definedName>
    <definedName name="INTERRUPTOR_3w_7" localSheetId="11">#REF!</definedName>
    <definedName name="INTERRUPTOR_3w_7" localSheetId="2">#REF!</definedName>
    <definedName name="INTERRUPTOR_3w_7" localSheetId="3">#REF!</definedName>
    <definedName name="INTERRUPTOR_3w_7">#REF!</definedName>
    <definedName name="INTERRUPTOR_3w_8" localSheetId="1">#REF!</definedName>
    <definedName name="INTERRUPTOR_3w_8" localSheetId="5">#REF!</definedName>
    <definedName name="INTERRUPTOR_3w_8" localSheetId="11">#REF!</definedName>
    <definedName name="INTERRUPTOR_3w_8" localSheetId="2">#REF!</definedName>
    <definedName name="INTERRUPTOR_3w_8" localSheetId="3">#REF!</definedName>
    <definedName name="INTERRUPTOR_3w_8">#REF!</definedName>
    <definedName name="INTERRUPTOR_3w_9" localSheetId="1">#REF!</definedName>
    <definedName name="INTERRUPTOR_3w_9" localSheetId="5">#REF!</definedName>
    <definedName name="INTERRUPTOR_3w_9" localSheetId="11">#REF!</definedName>
    <definedName name="INTERRUPTOR_3w_9" localSheetId="2">#REF!</definedName>
    <definedName name="INTERRUPTOR_3w_9" localSheetId="3">#REF!</definedName>
    <definedName name="INTERRUPTOR_3w_9">#REF!</definedName>
    <definedName name="INTERRUPTOR_4w" localSheetId="1">#REF!</definedName>
    <definedName name="INTERRUPTOR_4w" localSheetId="5">#REF!</definedName>
    <definedName name="INTERRUPTOR_4w" localSheetId="11">#REF!</definedName>
    <definedName name="INTERRUPTOR_4w" localSheetId="2">#REF!</definedName>
    <definedName name="INTERRUPTOR_4w" localSheetId="3">#REF!</definedName>
    <definedName name="INTERRUPTOR_4w">#REF!</definedName>
    <definedName name="INTERRUPTOR_4w_10" localSheetId="1">#REF!</definedName>
    <definedName name="INTERRUPTOR_4w_10" localSheetId="5">#REF!</definedName>
    <definedName name="INTERRUPTOR_4w_10" localSheetId="11">#REF!</definedName>
    <definedName name="INTERRUPTOR_4w_10" localSheetId="2">#REF!</definedName>
    <definedName name="INTERRUPTOR_4w_10" localSheetId="3">#REF!</definedName>
    <definedName name="INTERRUPTOR_4w_10">#REF!</definedName>
    <definedName name="INTERRUPTOR_4w_11" localSheetId="1">#REF!</definedName>
    <definedName name="INTERRUPTOR_4w_11" localSheetId="5">#REF!</definedName>
    <definedName name="INTERRUPTOR_4w_11" localSheetId="11">#REF!</definedName>
    <definedName name="INTERRUPTOR_4w_11" localSheetId="2">#REF!</definedName>
    <definedName name="INTERRUPTOR_4w_11" localSheetId="3">#REF!</definedName>
    <definedName name="INTERRUPTOR_4w_11">#REF!</definedName>
    <definedName name="INTERRUPTOR_4w_6" localSheetId="1">#REF!</definedName>
    <definedName name="INTERRUPTOR_4w_6" localSheetId="5">#REF!</definedName>
    <definedName name="INTERRUPTOR_4w_6" localSheetId="11">#REF!</definedName>
    <definedName name="INTERRUPTOR_4w_6" localSheetId="2">#REF!</definedName>
    <definedName name="INTERRUPTOR_4w_6" localSheetId="3">#REF!</definedName>
    <definedName name="INTERRUPTOR_4w_6">#REF!</definedName>
    <definedName name="INTERRUPTOR_4w_7" localSheetId="1">#REF!</definedName>
    <definedName name="INTERRUPTOR_4w_7" localSheetId="5">#REF!</definedName>
    <definedName name="INTERRUPTOR_4w_7" localSheetId="11">#REF!</definedName>
    <definedName name="INTERRUPTOR_4w_7" localSheetId="2">#REF!</definedName>
    <definedName name="INTERRUPTOR_4w_7" localSheetId="3">#REF!</definedName>
    <definedName name="INTERRUPTOR_4w_7">#REF!</definedName>
    <definedName name="INTERRUPTOR_4w_8" localSheetId="1">#REF!</definedName>
    <definedName name="INTERRUPTOR_4w_8" localSheetId="5">#REF!</definedName>
    <definedName name="INTERRUPTOR_4w_8" localSheetId="11">#REF!</definedName>
    <definedName name="INTERRUPTOR_4w_8" localSheetId="2">#REF!</definedName>
    <definedName name="INTERRUPTOR_4w_8" localSheetId="3">#REF!</definedName>
    <definedName name="INTERRUPTOR_4w_8">#REF!</definedName>
    <definedName name="INTERRUPTOR_4w_9" localSheetId="1">#REF!</definedName>
    <definedName name="INTERRUPTOR_4w_9" localSheetId="5">#REF!</definedName>
    <definedName name="INTERRUPTOR_4w_9" localSheetId="11">#REF!</definedName>
    <definedName name="INTERRUPTOR_4w_9" localSheetId="2">#REF!</definedName>
    <definedName name="INTERRUPTOR_4w_9" localSheetId="3">#REF!</definedName>
    <definedName name="INTERRUPTOR_4w_9">#REF!</definedName>
    <definedName name="INTERRUPTOR_DOBLE" localSheetId="1">#REF!</definedName>
    <definedName name="INTERRUPTOR_DOBLE" localSheetId="5">#REF!</definedName>
    <definedName name="INTERRUPTOR_DOBLE" localSheetId="11">#REF!</definedName>
    <definedName name="INTERRUPTOR_DOBLE" localSheetId="2">#REF!</definedName>
    <definedName name="INTERRUPTOR_DOBLE" localSheetId="3">#REF!</definedName>
    <definedName name="INTERRUPTOR_DOBLE">#REF!</definedName>
    <definedName name="INTERRUPTOR_DOBLE_10" localSheetId="1">#REF!</definedName>
    <definedName name="INTERRUPTOR_DOBLE_10" localSheetId="5">#REF!</definedName>
    <definedName name="INTERRUPTOR_DOBLE_10" localSheetId="11">#REF!</definedName>
    <definedName name="INTERRUPTOR_DOBLE_10" localSheetId="2">#REF!</definedName>
    <definedName name="INTERRUPTOR_DOBLE_10" localSheetId="3">#REF!</definedName>
    <definedName name="INTERRUPTOR_DOBLE_10">#REF!</definedName>
    <definedName name="INTERRUPTOR_DOBLE_11" localSheetId="1">#REF!</definedName>
    <definedName name="INTERRUPTOR_DOBLE_11" localSheetId="5">#REF!</definedName>
    <definedName name="INTERRUPTOR_DOBLE_11" localSheetId="11">#REF!</definedName>
    <definedName name="INTERRUPTOR_DOBLE_11" localSheetId="2">#REF!</definedName>
    <definedName name="INTERRUPTOR_DOBLE_11" localSheetId="3">#REF!</definedName>
    <definedName name="INTERRUPTOR_DOBLE_11">#REF!</definedName>
    <definedName name="INTERRUPTOR_DOBLE_6" localSheetId="1">#REF!</definedName>
    <definedName name="INTERRUPTOR_DOBLE_6" localSheetId="5">#REF!</definedName>
    <definedName name="INTERRUPTOR_DOBLE_6" localSheetId="11">#REF!</definedName>
    <definedName name="INTERRUPTOR_DOBLE_6" localSheetId="2">#REF!</definedName>
    <definedName name="INTERRUPTOR_DOBLE_6" localSheetId="3">#REF!</definedName>
    <definedName name="INTERRUPTOR_DOBLE_6">#REF!</definedName>
    <definedName name="INTERRUPTOR_DOBLE_7" localSheetId="1">#REF!</definedName>
    <definedName name="INTERRUPTOR_DOBLE_7" localSheetId="5">#REF!</definedName>
    <definedName name="INTERRUPTOR_DOBLE_7" localSheetId="11">#REF!</definedName>
    <definedName name="INTERRUPTOR_DOBLE_7" localSheetId="2">#REF!</definedName>
    <definedName name="INTERRUPTOR_DOBLE_7" localSheetId="3">#REF!</definedName>
    <definedName name="INTERRUPTOR_DOBLE_7">#REF!</definedName>
    <definedName name="INTERRUPTOR_DOBLE_8" localSheetId="1">#REF!</definedName>
    <definedName name="INTERRUPTOR_DOBLE_8" localSheetId="5">#REF!</definedName>
    <definedName name="INTERRUPTOR_DOBLE_8" localSheetId="11">#REF!</definedName>
    <definedName name="INTERRUPTOR_DOBLE_8" localSheetId="2">#REF!</definedName>
    <definedName name="INTERRUPTOR_DOBLE_8" localSheetId="3">#REF!</definedName>
    <definedName name="INTERRUPTOR_DOBLE_8">#REF!</definedName>
    <definedName name="INTERRUPTOR_DOBLE_9" localSheetId="1">#REF!</definedName>
    <definedName name="INTERRUPTOR_DOBLE_9" localSheetId="5">#REF!</definedName>
    <definedName name="INTERRUPTOR_DOBLE_9" localSheetId="11">#REF!</definedName>
    <definedName name="INTERRUPTOR_DOBLE_9" localSheetId="2">#REF!</definedName>
    <definedName name="INTERRUPTOR_DOBLE_9" localSheetId="3">#REF!</definedName>
    <definedName name="INTERRUPTOR_DOBLE_9">#REF!</definedName>
    <definedName name="INTERRUPTOR_SENC" localSheetId="1">#REF!</definedName>
    <definedName name="INTERRUPTOR_SENC" localSheetId="5">#REF!</definedName>
    <definedName name="INTERRUPTOR_SENC" localSheetId="11">#REF!</definedName>
    <definedName name="INTERRUPTOR_SENC" localSheetId="2">#REF!</definedName>
    <definedName name="INTERRUPTOR_SENC" localSheetId="3">#REF!</definedName>
    <definedName name="INTERRUPTOR_SENC">#REF!</definedName>
    <definedName name="INTERRUPTOR_SENC_10" localSheetId="1">#REF!</definedName>
    <definedName name="INTERRUPTOR_SENC_10" localSheetId="5">#REF!</definedName>
    <definedName name="INTERRUPTOR_SENC_10" localSheetId="11">#REF!</definedName>
    <definedName name="INTERRUPTOR_SENC_10" localSheetId="2">#REF!</definedName>
    <definedName name="INTERRUPTOR_SENC_10" localSheetId="3">#REF!</definedName>
    <definedName name="INTERRUPTOR_SENC_10">#REF!</definedName>
    <definedName name="INTERRUPTOR_SENC_11" localSheetId="1">#REF!</definedName>
    <definedName name="INTERRUPTOR_SENC_11" localSheetId="5">#REF!</definedName>
    <definedName name="INTERRUPTOR_SENC_11" localSheetId="11">#REF!</definedName>
    <definedName name="INTERRUPTOR_SENC_11" localSheetId="2">#REF!</definedName>
    <definedName name="INTERRUPTOR_SENC_11" localSheetId="3">#REF!</definedName>
    <definedName name="INTERRUPTOR_SENC_11">#REF!</definedName>
    <definedName name="INTERRUPTOR_SENC_6" localSheetId="1">#REF!</definedName>
    <definedName name="INTERRUPTOR_SENC_6" localSheetId="5">#REF!</definedName>
    <definedName name="INTERRUPTOR_SENC_6" localSheetId="11">#REF!</definedName>
    <definedName name="INTERRUPTOR_SENC_6" localSheetId="2">#REF!</definedName>
    <definedName name="INTERRUPTOR_SENC_6" localSheetId="3">#REF!</definedName>
    <definedName name="INTERRUPTOR_SENC_6">#REF!</definedName>
    <definedName name="INTERRUPTOR_SENC_7" localSheetId="1">#REF!</definedName>
    <definedName name="INTERRUPTOR_SENC_7" localSheetId="5">#REF!</definedName>
    <definedName name="INTERRUPTOR_SENC_7" localSheetId="11">#REF!</definedName>
    <definedName name="INTERRUPTOR_SENC_7" localSheetId="2">#REF!</definedName>
    <definedName name="INTERRUPTOR_SENC_7" localSheetId="3">#REF!</definedName>
    <definedName name="INTERRUPTOR_SENC_7">#REF!</definedName>
    <definedName name="INTERRUPTOR_SENC_8" localSheetId="1">#REF!</definedName>
    <definedName name="INTERRUPTOR_SENC_8" localSheetId="5">#REF!</definedName>
    <definedName name="INTERRUPTOR_SENC_8" localSheetId="11">#REF!</definedName>
    <definedName name="INTERRUPTOR_SENC_8" localSheetId="2">#REF!</definedName>
    <definedName name="INTERRUPTOR_SENC_8" localSheetId="3">#REF!</definedName>
    <definedName name="INTERRUPTOR_SENC_8">#REF!</definedName>
    <definedName name="INTERRUPTOR_SENC_9" localSheetId="1">#REF!</definedName>
    <definedName name="INTERRUPTOR_SENC_9" localSheetId="5">#REF!</definedName>
    <definedName name="INTERRUPTOR_SENC_9" localSheetId="11">#REF!</definedName>
    <definedName name="INTERRUPTOR_SENC_9" localSheetId="2">#REF!</definedName>
    <definedName name="INTERRUPTOR_SENC_9" localSheetId="3">#REF!</definedName>
    <definedName name="INTERRUPTOR_SENC_9">#REF!</definedName>
    <definedName name="Izado_de_Tabletas_3">#N/A</definedName>
    <definedName name="IZAJE_3">"$#REF!.$#REF!$#REF!"</definedName>
    <definedName name="Izaje_de_Vigas_Postensadas_3">#N/A</definedName>
    <definedName name="J" localSheetId="1">#REF!</definedName>
    <definedName name="J">#REF!</definedName>
    <definedName name="JOEL" localSheetId="1">#REF!</definedName>
    <definedName name="JOEL" localSheetId="5">#REF!</definedName>
    <definedName name="JOEL" localSheetId="11">#REF!</definedName>
    <definedName name="JOEL" localSheetId="2">#REF!</definedName>
    <definedName name="JOEL" localSheetId="3">#REF!</definedName>
    <definedName name="JOEL">#REF!</definedName>
    <definedName name="JUNTA_CERA_INODORO" localSheetId="1">#REF!</definedName>
    <definedName name="JUNTA_CERA_INODORO" localSheetId="5">#REF!</definedName>
    <definedName name="JUNTA_CERA_INODORO" localSheetId="11">#REF!</definedName>
    <definedName name="JUNTA_CERA_INODORO" localSheetId="2">#REF!</definedName>
    <definedName name="JUNTA_CERA_INODORO" localSheetId="3">#REF!</definedName>
    <definedName name="JUNTA_CERA_INODORO">#REF!</definedName>
    <definedName name="JUNTA_CERA_INODORO_10" localSheetId="1">#REF!</definedName>
    <definedName name="JUNTA_CERA_INODORO_10" localSheetId="5">#REF!</definedName>
    <definedName name="JUNTA_CERA_INODORO_10" localSheetId="11">#REF!</definedName>
    <definedName name="JUNTA_CERA_INODORO_10" localSheetId="2">#REF!</definedName>
    <definedName name="JUNTA_CERA_INODORO_10" localSheetId="3">#REF!</definedName>
    <definedName name="JUNTA_CERA_INODORO_10">#REF!</definedName>
    <definedName name="JUNTA_CERA_INODORO_11" localSheetId="1">#REF!</definedName>
    <definedName name="JUNTA_CERA_INODORO_11" localSheetId="5">#REF!</definedName>
    <definedName name="JUNTA_CERA_INODORO_11" localSheetId="11">#REF!</definedName>
    <definedName name="JUNTA_CERA_INODORO_11" localSheetId="2">#REF!</definedName>
    <definedName name="JUNTA_CERA_INODORO_11" localSheetId="3">#REF!</definedName>
    <definedName name="JUNTA_CERA_INODORO_11">#REF!</definedName>
    <definedName name="JUNTA_CERA_INODORO_6" localSheetId="1">#REF!</definedName>
    <definedName name="JUNTA_CERA_INODORO_6" localSheetId="5">#REF!</definedName>
    <definedName name="JUNTA_CERA_INODORO_6" localSheetId="11">#REF!</definedName>
    <definedName name="JUNTA_CERA_INODORO_6" localSheetId="2">#REF!</definedName>
    <definedName name="JUNTA_CERA_INODORO_6" localSheetId="3">#REF!</definedName>
    <definedName name="JUNTA_CERA_INODORO_6">#REF!</definedName>
    <definedName name="JUNTA_CERA_INODORO_7" localSheetId="1">#REF!</definedName>
    <definedName name="JUNTA_CERA_INODORO_7" localSheetId="5">#REF!</definedName>
    <definedName name="JUNTA_CERA_INODORO_7" localSheetId="11">#REF!</definedName>
    <definedName name="JUNTA_CERA_INODORO_7" localSheetId="2">#REF!</definedName>
    <definedName name="JUNTA_CERA_INODORO_7" localSheetId="3">#REF!</definedName>
    <definedName name="JUNTA_CERA_INODORO_7">#REF!</definedName>
    <definedName name="JUNTA_CERA_INODORO_8" localSheetId="1">#REF!</definedName>
    <definedName name="JUNTA_CERA_INODORO_8" localSheetId="5">#REF!</definedName>
    <definedName name="JUNTA_CERA_INODORO_8" localSheetId="11">#REF!</definedName>
    <definedName name="JUNTA_CERA_INODORO_8" localSheetId="2">#REF!</definedName>
    <definedName name="JUNTA_CERA_INODORO_8" localSheetId="3">#REF!</definedName>
    <definedName name="JUNTA_CERA_INODORO_8">#REF!</definedName>
    <definedName name="JUNTA_CERA_INODORO_9" localSheetId="1">#REF!</definedName>
    <definedName name="JUNTA_CERA_INODORO_9" localSheetId="5">#REF!</definedName>
    <definedName name="JUNTA_CERA_INODORO_9" localSheetId="11">#REF!</definedName>
    <definedName name="JUNTA_CERA_INODORO_9" localSheetId="2">#REF!</definedName>
    <definedName name="JUNTA_CERA_INODORO_9" localSheetId="3">#REF!</definedName>
    <definedName name="JUNTA_CERA_INODORO_9">#REF!</definedName>
    <definedName name="JUNTA_DRESSER_12" localSheetId="1">#REF!</definedName>
    <definedName name="JUNTA_DRESSER_12" localSheetId="5">#REF!</definedName>
    <definedName name="JUNTA_DRESSER_12" localSheetId="11">#REF!</definedName>
    <definedName name="JUNTA_DRESSER_12" localSheetId="2">#REF!</definedName>
    <definedName name="JUNTA_DRESSER_12" localSheetId="3">#REF!</definedName>
    <definedName name="JUNTA_DRESSER_12">#REF!</definedName>
    <definedName name="JUNTA_DRESSER_12_10" localSheetId="1">#REF!</definedName>
    <definedName name="JUNTA_DRESSER_12_10" localSheetId="5">#REF!</definedName>
    <definedName name="JUNTA_DRESSER_12_10" localSheetId="11">#REF!</definedName>
    <definedName name="JUNTA_DRESSER_12_10" localSheetId="2">#REF!</definedName>
    <definedName name="JUNTA_DRESSER_12_10" localSheetId="3">#REF!</definedName>
    <definedName name="JUNTA_DRESSER_12_10">#REF!</definedName>
    <definedName name="JUNTA_DRESSER_12_11" localSheetId="1">#REF!</definedName>
    <definedName name="JUNTA_DRESSER_12_11" localSheetId="5">#REF!</definedName>
    <definedName name="JUNTA_DRESSER_12_11" localSheetId="11">#REF!</definedName>
    <definedName name="JUNTA_DRESSER_12_11" localSheetId="2">#REF!</definedName>
    <definedName name="JUNTA_DRESSER_12_11" localSheetId="3">#REF!</definedName>
    <definedName name="JUNTA_DRESSER_12_11">#REF!</definedName>
    <definedName name="JUNTA_DRESSER_12_6" localSheetId="1">#REF!</definedName>
    <definedName name="JUNTA_DRESSER_12_6" localSheetId="5">#REF!</definedName>
    <definedName name="JUNTA_DRESSER_12_6" localSheetId="11">#REF!</definedName>
    <definedName name="JUNTA_DRESSER_12_6" localSheetId="2">#REF!</definedName>
    <definedName name="JUNTA_DRESSER_12_6" localSheetId="3">#REF!</definedName>
    <definedName name="JUNTA_DRESSER_12_6">#REF!</definedName>
    <definedName name="JUNTA_DRESSER_12_7" localSheetId="1">#REF!</definedName>
    <definedName name="JUNTA_DRESSER_12_7" localSheetId="5">#REF!</definedName>
    <definedName name="JUNTA_DRESSER_12_7" localSheetId="11">#REF!</definedName>
    <definedName name="JUNTA_DRESSER_12_7" localSheetId="2">#REF!</definedName>
    <definedName name="JUNTA_DRESSER_12_7" localSheetId="3">#REF!</definedName>
    <definedName name="JUNTA_DRESSER_12_7">#REF!</definedName>
    <definedName name="JUNTA_DRESSER_12_8" localSheetId="1">#REF!</definedName>
    <definedName name="JUNTA_DRESSER_12_8" localSheetId="5">#REF!</definedName>
    <definedName name="JUNTA_DRESSER_12_8" localSheetId="11">#REF!</definedName>
    <definedName name="JUNTA_DRESSER_12_8" localSheetId="2">#REF!</definedName>
    <definedName name="JUNTA_DRESSER_12_8" localSheetId="3">#REF!</definedName>
    <definedName name="JUNTA_DRESSER_12_8">#REF!</definedName>
    <definedName name="JUNTA_DRESSER_12_9" localSheetId="1">#REF!</definedName>
    <definedName name="JUNTA_DRESSER_12_9" localSheetId="5">#REF!</definedName>
    <definedName name="JUNTA_DRESSER_12_9" localSheetId="11">#REF!</definedName>
    <definedName name="JUNTA_DRESSER_12_9" localSheetId="2">#REF!</definedName>
    <definedName name="JUNTA_DRESSER_12_9" localSheetId="3">#REF!</definedName>
    <definedName name="JUNTA_DRESSER_12_9">#REF!</definedName>
    <definedName name="JUNTA_DRESSER_16" localSheetId="1">#REF!</definedName>
    <definedName name="JUNTA_DRESSER_16" localSheetId="5">#REF!</definedName>
    <definedName name="JUNTA_DRESSER_16" localSheetId="7">#REF!</definedName>
    <definedName name="JUNTA_DRESSER_16" localSheetId="11">#REF!</definedName>
    <definedName name="JUNTA_DRESSER_16" localSheetId="2">#REF!</definedName>
    <definedName name="JUNTA_DRESSER_16" localSheetId="3">#REF!</definedName>
    <definedName name="JUNTA_DRESSER_16">#REF!</definedName>
    <definedName name="JUNTA_DRESSER_16_10" localSheetId="1">#REF!</definedName>
    <definedName name="JUNTA_DRESSER_16_10" localSheetId="5">#REF!</definedName>
    <definedName name="JUNTA_DRESSER_16_10" localSheetId="11">#REF!</definedName>
    <definedName name="JUNTA_DRESSER_16_10" localSheetId="2">#REF!</definedName>
    <definedName name="JUNTA_DRESSER_16_10" localSheetId="3">#REF!</definedName>
    <definedName name="JUNTA_DRESSER_16_10">#REF!</definedName>
    <definedName name="JUNTA_DRESSER_16_11" localSheetId="1">#REF!</definedName>
    <definedName name="JUNTA_DRESSER_16_11" localSheetId="5">#REF!</definedName>
    <definedName name="JUNTA_DRESSER_16_11" localSheetId="11">#REF!</definedName>
    <definedName name="JUNTA_DRESSER_16_11" localSheetId="2">#REF!</definedName>
    <definedName name="JUNTA_DRESSER_16_11" localSheetId="3">#REF!</definedName>
    <definedName name="JUNTA_DRESSER_16_11">#REF!</definedName>
    <definedName name="JUNTA_DRESSER_16_6" localSheetId="1">#REF!</definedName>
    <definedName name="JUNTA_DRESSER_16_6" localSheetId="5">#REF!</definedName>
    <definedName name="JUNTA_DRESSER_16_6" localSheetId="11">#REF!</definedName>
    <definedName name="JUNTA_DRESSER_16_6" localSheetId="2">#REF!</definedName>
    <definedName name="JUNTA_DRESSER_16_6" localSheetId="3">#REF!</definedName>
    <definedName name="JUNTA_DRESSER_16_6">#REF!</definedName>
    <definedName name="JUNTA_DRESSER_16_7" localSheetId="1">#REF!</definedName>
    <definedName name="JUNTA_DRESSER_16_7" localSheetId="5">#REF!</definedName>
    <definedName name="JUNTA_DRESSER_16_7" localSheetId="11">#REF!</definedName>
    <definedName name="JUNTA_DRESSER_16_7" localSheetId="2">#REF!</definedName>
    <definedName name="JUNTA_DRESSER_16_7" localSheetId="3">#REF!</definedName>
    <definedName name="JUNTA_DRESSER_16_7">#REF!</definedName>
    <definedName name="JUNTA_DRESSER_16_8" localSheetId="1">#REF!</definedName>
    <definedName name="JUNTA_DRESSER_16_8" localSheetId="5">#REF!</definedName>
    <definedName name="JUNTA_DRESSER_16_8" localSheetId="11">#REF!</definedName>
    <definedName name="JUNTA_DRESSER_16_8" localSheetId="2">#REF!</definedName>
    <definedName name="JUNTA_DRESSER_16_8" localSheetId="3">#REF!</definedName>
    <definedName name="JUNTA_DRESSER_16_8">#REF!</definedName>
    <definedName name="JUNTA_DRESSER_16_9" localSheetId="1">#REF!</definedName>
    <definedName name="JUNTA_DRESSER_16_9" localSheetId="5">#REF!</definedName>
    <definedName name="JUNTA_DRESSER_16_9" localSheetId="11">#REF!</definedName>
    <definedName name="JUNTA_DRESSER_16_9" localSheetId="2">#REF!</definedName>
    <definedName name="JUNTA_DRESSER_16_9" localSheetId="3">#REF!</definedName>
    <definedName name="JUNTA_DRESSER_16_9">#REF!</definedName>
    <definedName name="JUNTA_DRESSER_2" localSheetId="1">#REF!</definedName>
    <definedName name="JUNTA_DRESSER_2" localSheetId="5">#REF!</definedName>
    <definedName name="JUNTA_DRESSER_2" localSheetId="11">#REF!</definedName>
    <definedName name="JUNTA_DRESSER_2" localSheetId="2">#REF!</definedName>
    <definedName name="JUNTA_DRESSER_2" localSheetId="3">#REF!</definedName>
    <definedName name="JUNTA_DRESSER_2">#REF!</definedName>
    <definedName name="JUNTA_DRESSER_2_10" localSheetId="1">#REF!</definedName>
    <definedName name="JUNTA_DRESSER_2_10" localSheetId="5">#REF!</definedName>
    <definedName name="JUNTA_DRESSER_2_10" localSheetId="11">#REF!</definedName>
    <definedName name="JUNTA_DRESSER_2_10" localSheetId="2">#REF!</definedName>
    <definedName name="JUNTA_DRESSER_2_10" localSheetId="3">#REF!</definedName>
    <definedName name="JUNTA_DRESSER_2_10">#REF!</definedName>
    <definedName name="JUNTA_DRESSER_2_11" localSheetId="1">#REF!</definedName>
    <definedName name="JUNTA_DRESSER_2_11" localSheetId="5">#REF!</definedName>
    <definedName name="JUNTA_DRESSER_2_11" localSheetId="11">#REF!</definedName>
    <definedName name="JUNTA_DRESSER_2_11" localSheetId="2">#REF!</definedName>
    <definedName name="JUNTA_DRESSER_2_11" localSheetId="3">#REF!</definedName>
    <definedName name="JUNTA_DRESSER_2_11">#REF!</definedName>
    <definedName name="JUNTA_DRESSER_2_6" localSheetId="1">#REF!</definedName>
    <definedName name="JUNTA_DRESSER_2_6" localSheetId="5">#REF!</definedName>
    <definedName name="JUNTA_DRESSER_2_6" localSheetId="11">#REF!</definedName>
    <definedName name="JUNTA_DRESSER_2_6" localSheetId="2">#REF!</definedName>
    <definedName name="JUNTA_DRESSER_2_6" localSheetId="3">#REF!</definedName>
    <definedName name="JUNTA_DRESSER_2_6">#REF!</definedName>
    <definedName name="JUNTA_DRESSER_2_7" localSheetId="1">#REF!</definedName>
    <definedName name="JUNTA_DRESSER_2_7" localSheetId="5">#REF!</definedName>
    <definedName name="JUNTA_DRESSER_2_7" localSheetId="11">#REF!</definedName>
    <definedName name="JUNTA_DRESSER_2_7" localSheetId="2">#REF!</definedName>
    <definedName name="JUNTA_DRESSER_2_7" localSheetId="3">#REF!</definedName>
    <definedName name="JUNTA_DRESSER_2_7">#REF!</definedName>
    <definedName name="JUNTA_DRESSER_2_8" localSheetId="1">#REF!</definedName>
    <definedName name="JUNTA_DRESSER_2_8" localSheetId="5">#REF!</definedName>
    <definedName name="JUNTA_DRESSER_2_8" localSheetId="11">#REF!</definedName>
    <definedName name="JUNTA_DRESSER_2_8" localSheetId="2">#REF!</definedName>
    <definedName name="JUNTA_DRESSER_2_8" localSheetId="3">#REF!</definedName>
    <definedName name="JUNTA_DRESSER_2_8">#REF!</definedName>
    <definedName name="JUNTA_DRESSER_2_9" localSheetId="1">#REF!</definedName>
    <definedName name="JUNTA_DRESSER_2_9" localSheetId="5">#REF!</definedName>
    <definedName name="JUNTA_DRESSER_2_9" localSheetId="11">#REF!</definedName>
    <definedName name="JUNTA_DRESSER_2_9" localSheetId="2">#REF!</definedName>
    <definedName name="JUNTA_DRESSER_2_9" localSheetId="3">#REF!</definedName>
    <definedName name="JUNTA_DRESSER_2_9">#REF!</definedName>
    <definedName name="JUNTA_DRESSER_3" localSheetId="1">#REF!</definedName>
    <definedName name="JUNTA_DRESSER_3" localSheetId="5">#REF!</definedName>
    <definedName name="JUNTA_DRESSER_3" localSheetId="11">#REF!</definedName>
    <definedName name="JUNTA_DRESSER_3" localSheetId="2">#REF!</definedName>
    <definedName name="JUNTA_DRESSER_3" localSheetId="3">#REF!</definedName>
    <definedName name="JUNTA_DRESSER_3">#REF!</definedName>
    <definedName name="JUNTA_DRESSER_3_10" localSheetId="1">#REF!</definedName>
    <definedName name="JUNTA_DRESSER_3_10" localSheetId="5">#REF!</definedName>
    <definedName name="JUNTA_DRESSER_3_10" localSheetId="11">#REF!</definedName>
    <definedName name="JUNTA_DRESSER_3_10" localSheetId="2">#REF!</definedName>
    <definedName name="JUNTA_DRESSER_3_10" localSheetId="3">#REF!</definedName>
    <definedName name="JUNTA_DRESSER_3_10">#REF!</definedName>
    <definedName name="JUNTA_DRESSER_3_11" localSheetId="1">#REF!</definedName>
    <definedName name="JUNTA_DRESSER_3_11" localSheetId="5">#REF!</definedName>
    <definedName name="JUNTA_DRESSER_3_11" localSheetId="11">#REF!</definedName>
    <definedName name="JUNTA_DRESSER_3_11" localSheetId="2">#REF!</definedName>
    <definedName name="JUNTA_DRESSER_3_11" localSheetId="3">#REF!</definedName>
    <definedName name="JUNTA_DRESSER_3_11">#REF!</definedName>
    <definedName name="JUNTA_DRESSER_3_6" localSheetId="1">#REF!</definedName>
    <definedName name="JUNTA_DRESSER_3_6" localSheetId="5">#REF!</definedName>
    <definedName name="JUNTA_DRESSER_3_6" localSheetId="11">#REF!</definedName>
    <definedName name="JUNTA_DRESSER_3_6" localSheetId="2">#REF!</definedName>
    <definedName name="JUNTA_DRESSER_3_6" localSheetId="3">#REF!</definedName>
    <definedName name="JUNTA_DRESSER_3_6">#REF!</definedName>
    <definedName name="JUNTA_DRESSER_3_7" localSheetId="1">#REF!</definedName>
    <definedName name="JUNTA_DRESSER_3_7" localSheetId="5">#REF!</definedName>
    <definedName name="JUNTA_DRESSER_3_7" localSheetId="11">#REF!</definedName>
    <definedName name="JUNTA_DRESSER_3_7" localSheetId="2">#REF!</definedName>
    <definedName name="JUNTA_DRESSER_3_7" localSheetId="3">#REF!</definedName>
    <definedName name="JUNTA_DRESSER_3_7">#REF!</definedName>
    <definedName name="JUNTA_DRESSER_3_8" localSheetId="1">#REF!</definedName>
    <definedName name="JUNTA_DRESSER_3_8" localSheetId="5">#REF!</definedName>
    <definedName name="JUNTA_DRESSER_3_8" localSheetId="11">#REF!</definedName>
    <definedName name="JUNTA_DRESSER_3_8" localSheetId="2">#REF!</definedName>
    <definedName name="JUNTA_DRESSER_3_8" localSheetId="3">#REF!</definedName>
    <definedName name="JUNTA_DRESSER_3_8">#REF!</definedName>
    <definedName name="JUNTA_DRESSER_3_9" localSheetId="1">#REF!</definedName>
    <definedName name="JUNTA_DRESSER_3_9" localSheetId="5">#REF!</definedName>
    <definedName name="JUNTA_DRESSER_3_9" localSheetId="11">#REF!</definedName>
    <definedName name="JUNTA_DRESSER_3_9" localSheetId="2">#REF!</definedName>
    <definedName name="JUNTA_DRESSER_3_9" localSheetId="3">#REF!</definedName>
    <definedName name="JUNTA_DRESSER_3_9">#REF!</definedName>
    <definedName name="JUNTA_DRESSER_4" localSheetId="1">#REF!</definedName>
    <definedName name="JUNTA_DRESSER_4" localSheetId="5">#REF!</definedName>
    <definedName name="JUNTA_DRESSER_4" localSheetId="11">#REF!</definedName>
    <definedName name="JUNTA_DRESSER_4" localSheetId="2">#REF!</definedName>
    <definedName name="JUNTA_DRESSER_4" localSheetId="3">#REF!</definedName>
    <definedName name="JUNTA_DRESSER_4">#REF!</definedName>
    <definedName name="JUNTA_DRESSER_4_10" localSheetId="1">#REF!</definedName>
    <definedName name="JUNTA_DRESSER_4_10" localSheetId="5">#REF!</definedName>
    <definedName name="JUNTA_DRESSER_4_10" localSheetId="11">#REF!</definedName>
    <definedName name="JUNTA_DRESSER_4_10" localSheetId="2">#REF!</definedName>
    <definedName name="JUNTA_DRESSER_4_10" localSheetId="3">#REF!</definedName>
    <definedName name="JUNTA_DRESSER_4_10">#REF!</definedName>
    <definedName name="JUNTA_DRESSER_4_11" localSheetId="1">#REF!</definedName>
    <definedName name="JUNTA_DRESSER_4_11" localSheetId="5">#REF!</definedName>
    <definedName name="JUNTA_DRESSER_4_11" localSheetId="11">#REF!</definedName>
    <definedName name="JUNTA_DRESSER_4_11" localSheetId="2">#REF!</definedName>
    <definedName name="JUNTA_DRESSER_4_11" localSheetId="3">#REF!</definedName>
    <definedName name="JUNTA_DRESSER_4_11">#REF!</definedName>
    <definedName name="JUNTA_DRESSER_4_6" localSheetId="1">#REF!</definedName>
    <definedName name="JUNTA_DRESSER_4_6" localSheetId="5">#REF!</definedName>
    <definedName name="JUNTA_DRESSER_4_6" localSheetId="11">#REF!</definedName>
    <definedName name="JUNTA_DRESSER_4_6" localSheetId="2">#REF!</definedName>
    <definedName name="JUNTA_DRESSER_4_6" localSheetId="3">#REF!</definedName>
    <definedName name="JUNTA_DRESSER_4_6">#REF!</definedName>
    <definedName name="JUNTA_DRESSER_4_7" localSheetId="1">#REF!</definedName>
    <definedName name="JUNTA_DRESSER_4_7" localSheetId="5">#REF!</definedName>
    <definedName name="JUNTA_DRESSER_4_7" localSheetId="11">#REF!</definedName>
    <definedName name="JUNTA_DRESSER_4_7" localSheetId="2">#REF!</definedName>
    <definedName name="JUNTA_DRESSER_4_7" localSheetId="3">#REF!</definedName>
    <definedName name="JUNTA_DRESSER_4_7">#REF!</definedName>
    <definedName name="JUNTA_DRESSER_4_8" localSheetId="1">#REF!</definedName>
    <definedName name="JUNTA_DRESSER_4_8" localSheetId="5">#REF!</definedName>
    <definedName name="JUNTA_DRESSER_4_8" localSheetId="11">#REF!</definedName>
    <definedName name="JUNTA_DRESSER_4_8" localSheetId="2">#REF!</definedName>
    <definedName name="JUNTA_DRESSER_4_8" localSheetId="3">#REF!</definedName>
    <definedName name="JUNTA_DRESSER_4_8">#REF!</definedName>
    <definedName name="JUNTA_DRESSER_4_9" localSheetId="1">#REF!</definedName>
    <definedName name="JUNTA_DRESSER_4_9" localSheetId="5">#REF!</definedName>
    <definedName name="JUNTA_DRESSER_4_9" localSheetId="11">#REF!</definedName>
    <definedName name="JUNTA_DRESSER_4_9" localSheetId="2">#REF!</definedName>
    <definedName name="JUNTA_DRESSER_4_9" localSheetId="3">#REF!</definedName>
    <definedName name="JUNTA_DRESSER_4_9">#REF!</definedName>
    <definedName name="JUNTA_DRESSER_6" localSheetId="1">#REF!</definedName>
    <definedName name="JUNTA_DRESSER_6" localSheetId="5">#REF!</definedName>
    <definedName name="JUNTA_DRESSER_6" localSheetId="7">#REF!</definedName>
    <definedName name="JUNTA_DRESSER_6" localSheetId="11">#REF!</definedName>
    <definedName name="JUNTA_DRESSER_6" localSheetId="2">#REF!</definedName>
    <definedName name="JUNTA_DRESSER_6" localSheetId="3">#REF!</definedName>
    <definedName name="JUNTA_DRESSER_6">#REF!</definedName>
    <definedName name="JUNTA_DRESSER_6_10" localSheetId="1">#REF!</definedName>
    <definedName name="JUNTA_DRESSER_6_10" localSheetId="5">#REF!</definedName>
    <definedName name="JUNTA_DRESSER_6_10" localSheetId="11">#REF!</definedName>
    <definedName name="JUNTA_DRESSER_6_10" localSheetId="2">#REF!</definedName>
    <definedName name="JUNTA_DRESSER_6_10" localSheetId="3">#REF!</definedName>
    <definedName name="JUNTA_DRESSER_6_10">#REF!</definedName>
    <definedName name="JUNTA_DRESSER_6_11" localSheetId="1">#REF!</definedName>
    <definedName name="JUNTA_DRESSER_6_11" localSheetId="5">#REF!</definedName>
    <definedName name="JUNTA_DRESSER_6_11" localSheetId="11">#REF!</definedName>
    <definedName name="JUNTA_DRESSER_6_11" localSheetId="2">#REF!</definedName>
    <definedName name="JUNTA_DRESSER_6_11" localSheetId="3">#REF!</definedName>
    <definedName name="JUNTA_DRESSER_6_11">#REF!</definedName>
    <definedName name="JUNTA_DRESSER_6_6" localSheetId="1">#REF!</definedName>
    <definedName name="JUNTA_DRESSER_6_6" localSheetId="5">#REF!</definedName>
    <definedName name="JUNTA_DRESSER_6_6" localSheetId="11">#REF!</definedName>
    <definedName name="JUNTA_DRESSER_6_6" localSheetId="2">#REF!</definedName>
    <definedName name="JUNTA_DRESSER_6_6" localSheetId="3">#REF!</definedName>
    <definedName name="JUNTA_DRESSER_6_6">#REF!</definedName>
    <definedName name="JUNTA_DRESSER_6_7" localSheetId="1">#REF!</definedName>
    <definedName name="JUNTA_DRESSER_6_7" localSheetId="5">#REF!</definedName>
    <definedName name="JUNTA_DRESSER_6_7" localSheetId="11">#REF!</definedName>
    <definedName name="JUNTA_DRESSER_6_7" localSheetId="2">#REF!</definedName>
    <definedName name="JUNTA_DRESSER_6_7" localSheetId="3">#REF!</definedName>
    <definedName name="JUNTA_DRESSER_6_7">#REF!</definedName>
    <definedName name="JUNTA_DRESSER_6_8" localSheetId="1">#REF!</definedName>
    <definedName name="JUNTA_DRESSER_6_8" localSheetId="5">#REF!</definedName>
    <definedName name="JUNTA_DRESSER_6_8" localSheetId="11">#REF!</definedName>
    <definedName name="JUNTA_DRESSER_6_8" localSheetId="2">#REF!</definedName>
    <definedName name="JUNTA_DRESSER_6_8" localSheetId="3">#REF!</definedName>
    <definedName name="JUNTA_DRESSER_6_8">#REF!</definedName>
    <definedName name="JUNTA_DRESSER_6_9" localSheetId="1">#REF!</definedName>
    <definedName name="JUNTA_DRESSER_6_9" localSheetId="5">#REF!</definedName>
    <definedName name="JUNTA_DRESSER_6_9" localSheetId="11">#REF!</definedName>
    <definedName name="JUNTA_DRESSER_6_9" localSheetId="2">#REF!</definedName>
    <definedName name="JUNTA_DRESSER_6_9" localSheetId="3">#REF!</definedName>
    <definedName name="JUNTA_DRESSER_6_9">#REF!</definedName>
    <definedName name="JUNTA_DRESSER_8" localSheetId="1">#REF!</definedName>
    <definedName name="JUNTA_DRESSER_8" localSheetId="5">#REF!</definedName>
    <definedName name="JUNTA_DRESSER_8" localSheetId="11">#REF!</definedName>
    <definedName name="JUNTA_DRESSER_8" localSheetId="2">#REF!</definedName>
    <definedName name="JUNTA_DRESSER_8" localSheetId="3">#REF!</definedName>
    <definedName name="JUNTA_DRESSER_8">#REF!</definedName>
    <definedName name="JUNTA_DRESSER_8_10" localSheetId="1">#REF!</definedName>
    <definedName name="JUNTA_DRESSER_8_10" localSheetId="5">#REF!</definedName>
    <definedName name="JUNTA_DRESSER_8_10" localSheetId="11">#REF!</definedName>
    <definedName name="JUNTA_DRESSER_8_10" localSheetId="2">#REF!</definedName>
    <definedName name="JUNTA_DRESSER_8_10" localSheetId="3">#REF!</definedName>
    <definedName name="JUNTA_DRESSER_8_10">#REF!</definedName>
    <definedName name="JUNTA_DRESSER_8_11" localSheetId="1">#REF!</definedName>
    <definedName name="JUNTA_DRESSER_8_11" localSheetId="5">#REF!</definedName>
    <definedName name="JUNTA_DRESSER_8_11" localSheetId="11">#REF!</definedName>
    <definedName name="JUNTA_DRESSER_8_11" localSheetId="2">#REF!</definedName>
    <definedName name="JUNTA_DRESSER_8_11" localSheetId="3">#REF!</definedName>
    <definedName name="JUNTA_DRESSER_8_11">#REF!</definedName>
    <definedName name="JUNTA_DRESSER_8_6" localSheetId="1">#REF!</definedName>
    <definedName name="JUNTA_DRESSER_8_6" localSheetId="5">#REF!</definedName>
    <definedName name="JUNTA_DRESSER_8_6" localSheetId="11">#REF!</definedName>
    <definedName name="JUNTA_DRESSER_8_6" localSheetId="2">#REF!</definedName>
    <definedName name="JUNTA_DRESSER_8_6" localSheetId="3">#REF!</definedName>
    <definedName name="JUNTA_DRESSER_8_6">#REF!</definedName>
    <definedName name="JUNTA_DRESSER_8_7" localSheetId="1">#REF!</definedName>
    <definedName name="JUNTA_DRESSER_8_7" localSheetId="5">#REF!</definedName>
    <definedName name="JUNTA_DRESSER_8_7" localSheetId="11">#REF!</definedName>
    <definedName name="JUNTA_DRESSER_8_7" localSheetId="2">#REF!</definedName>
    <definedName name="JUNTA_DRESSER_8_7" localSheetId="3">#REF!</definedName>
    <definedName name="JUNTA_DRESSER_8_7">#REF!</definedName>
    <definedName name="JUNTA_DRESSER_8_8" localSheetId="1">#REF!</definedName>
    <definedName name="JUNTA_DRESSER_8_8" localSheetId="5">#REF!</definedName>
    <definedName name="JUNTA_DRESSER_8_8" localSheetId="11">#REF!</definedName>
    <definedName name="JUNTA_DRESSER_8_8" localSheetId="2">#REF!</definedName>
    <definedName name="JUNTA_DRESSER_8_8" localSheetId="3">#REF!</definedName>
    <definedName name="JUNTA_DRESSER_8_8">#REF!</definedName>
    <definedName name="JUNTA_DRESSER_8_9" localSheetId="1">#REF!</definedName>
    <definedName name="JUNTA_DRESSER_8_9" localSheetId="5">#REF!</definedName>
    <definedName name="JUNTA_DRESSER_8_9" localSheetId="11">#REF!</definedName>
    <definedName name="JUNTA_DRESSER_8_9" localSheetId="2">#REF!</definedName>
    <definedName name="JUNTA_DRESSER_8_9" localSheetId="3">#REF!</definedName>
    <definedName name="JUNTA_DRESSER_8_9">#REF!</definedName>
    <definedName name="JUNTA_WATER_STOP_9" localSheetId="1">#REF!</definedName>
    <definedName name="JUNTA_WATER_STOP_9" localSheetId="5">#REF!</definedName>
    <definedName name="JUNTA_WATER_STOP_9" localSheetId="11">#REF!</definedName>
    <definedName name="JUNTA_WATER_STOP_9" localSheetId="2">#REF!</definedName>
    <definedName name="JUNTA_WATER_STOP_9" localSheetId="3">#REF!</definedName>
    <definedName name="JUNTA_WATER_STOP_9">#REF!</definedName>
    <definedName name="JUNTA_WATER_STOP_9_10" localSheetId="1">#REF!</definedName>
    <definedName name="JUNTA_WATER_STOP_9_10" localSheetId="5">#REF!</definedName>
    <definedName name="JUNTA_WATER_STOP_9_10" localSheetId="11">#REF!</definedName>
    <definedName name="JUNTA_WATER_STOP_9_10" localSheetId="2">#REF!</definedName>
    <definedName name="JUNTA_WATER_STOP_9_10" localSheetId="3">#REF!</definedName>
    <definedName name="JUNTA_WATER_STOP_9_10">#REF!</definedName>
    <definedName name="JUNTA_WATER_STOP_9_11" localSheetId="1">#REF!</definedName>
    <definedName name="JUNTA_WATER_STOP_9_11" localSheetId="5">#REF!</definedName>
    <definedName name="JUNTA_WATER_STOP_9_11" localSheetId="11">#REF!</definedName>
    <definedName name="JUNTA_WATER_STOP_9_11" localSheetId="2">#REF!</definedName>
    <definedName name="JUNTA_WATER_STOP_9_11" localSheetId="3">#REF!</definedName>
    <definedName name="JUNTA_WATER_STOP_9_11">#REF!</definedName>
    <definedName name="JUNTA_WATER_STOP_9_6" localSheetId="1">#REF!</definedName>
    <definedName name="JUNTA_WATER_STOP_9_6" localSheetId="5">#REF!</definedName>
    <definedName name="JUNTA_WATER_STOP_9_6" localSheetId="11">#REF!</definedName>
    <definedName name="JUNTA_WATER_STOP_9_6" localSheetId="2">#REF!</definedName>
    <definedName name="JUNTA_WATER_STOP_9_6" localSheetId="3">#REF!</definedName>
    <definedName name="JUNTA_WATER_STOP_9_6">#REF!</definedName>
    <definedName name="JUNTA_WATER_STOP_9_7" localSheetId="1">#REF!</definedName>
    <definedName name="JUNTA_WATER_STOP_9_7" localSheetId="5">#REF!</definedName>
    <definedName name="JUNTA_WATER_STOP_9_7" localSheetId="11">#REF!</definedName>
    <definedName name="JUNTA_WATER_STOP_9_7" localSheetId="2">#REF!</definedName>
    <definedName name="JUNTA_WATER_STOP_9_7" localSheetId="3">#REF!</definedName>
    <definedName name="JUNTA_WATER_STOP_9_7">#REF!</definedName>
    <definedName name="JUNTA_WATER_STOP_9_8" localSheetId="1">#REF!</definedName>
    <definedName name="JUNTA_WATER_STOP_9_8" localSheetId="5">#REF!</definedName>
    <definedName name="JUNTA_WATER_STOP_9_8" localSheetId="11">#REF!</definedName>
    <definedName name="JUNTA_WATER_STOP_9_8" localSheetId="2">#REF!</definedName>
    <definedName name="JUNTA_WATER_STOP_9_8" localSheetId="3">#REF!</definedName>
    <definedName name="JUNTA_WATER_STOP_9_8">#REF!</definedName>
    <definedName name="JUNTA_WATER_STOP_9_9" localSheetId="1">#REF!</definedName>
    <definedName name="JUNTA_WATER_STOP_9_9" localSheetId="5">#REF!</definedName>
    <definedName name="JUNTA_WATER_STOP_9_9" localSheetId="11">#REF!</definedName>
    <definedName name="JUNTA_WATER_STOP_9_9" localSheetId="2">#REF!</definedName>
    <definedName name="JUNTA_WATER_STOP_9_9" localSheetId="3">#REF!</definedName>
    <definedName name="JUNTA_WATER_STOP_9_9">#REF!</definedName>
    <definedName name="k" localSheetId="1">[7]M.O.!#REF!</definedName>
    <definedName name="k">[7]M.O.!#REF!</definedName>
    <definedName name="L_1" localSheetId="1">#REF!</definedName>
    <definedName name="L_1" localSheetId="5">#REF!</definedName>
    <definedName name="L_1" localSheetId="11">#REF!</definedName>
    <definedName name="L_1" localSheetId="2">#REF!</definedName>
    <definedName name="L_1" localSheetId="3">#REF!</definedName>
    <definedName name="L_1">#REF!</definedName>
    <definedName name="L_2" localSheetId="1">#REF!</definedName>
    <definedName name="L_2" localSheetId="5">#REF!</definedName>
    <definedName name="L_2" localSheetId="11">#REF!</definedName>
    <definedName name="L_2" localSheetId="2">#REF!</definedName>
    <definedName name="L_2" localSheetId="3">#REF!</definedName>
    <definedName name="L_2">#REF!</definedName>
    <definedName name="L_5" localSheetId="1">#REF!</definedName>
    <definedName name="L_5" localSheetId="5">#REF!</definedName>
    <definedName name="L_5" localSheetId="11">#REF!</definedName>
    <definedName name="L_5" localSheetId="2">#REF!</definedName>
    <definedName name="L_5" localSheetId="3">#REF!</definedName>
    <definedName name="L_5">#REF!</definedName>
    <definedName name="LADRILLOS_4x8x2" localSheetId="1">#REF!</definedName>
    <definedName name="LADRILLOS_4x8x2" localSheetId="5">#REF!</definedName>
    <definedName name="LADRILLOS_4x8x2" localSheetId="11">#REF!</definedName>
    <definedName name="LADRILLOS_4x8x2" localSheetId="2">#REF!</definedName>
    <definedName name="LADRILLOS_4x8x2" localSheetId="3">#REF!</definedName>
    <definedName name="LADRILLOS_4x8x2">#REF!</definedName>
    <definedName name="LADRILLOS_4x8x2_10" localSheetId="1">#REF!</definedName>
    <definedName name="LADRILLOS_4x8x2_10" localSheetId="5">#REF!</definedName>
    <definedName name="LADRILLOS_4x8x2_10" localSheetId="11">#REF!</definedName>
    <definedName name="LADRILLOS_4x8x2_10" localSheetId="2">#REF!</definedName>
    <definedName name="LADRILLOS_4x8x2_10" localSheetId="3">#REF!</definedName>
    <definedName name="LADRILLOS_4x8x2_10">#REF!</definedName>
    <definedName name="LADRILLOS_4x8x2_11" localSheetId="1">#REF!</definedName>
    <definedName name="LADRILLOS_4x8x2_11" localSheetId="5">#REF!</definedName>
    <definedName name="LADRILLOS_4x8x2_11" localSheetId="11">#REF!</definedName>
    <definedName name="LADRILLOS_4x8x2_11" localSheetId="2">#REF!</definedName>
    <definedName name="LADRILLOS_4x8x2_11" localSheetId="3">#REF!</definedName>
    <definedName name="LADRILLOS_4x8x2_11">#REF!</definedName>
    <definedName name="LADRILLOS_4x8x2_6" localSheetId="1">#REF!</definedName>
    <definedName name="LADRILLOS_4x8x2_6" localSheetId="5">#REF!</definedName>
    <definedName name="LADRILLOS_4x8x2_6" localSheetId="11">#REF!</definedName>
    <definedName name="LADRILLOS_4x8x2_6" localSheetId="2">#REF!</definedName>
    <definedName name="LADRILLOS_4x8x2_6" localSheetId="3">#REF!</definedName>
    <definedName name="LADRILLOS_4x8x2_6">#REF!</definedName>
    <definedName name="LADRILLOS_4x8x2_7" localSheetId="1">#REF!</definedName>
    <definedName name="LADRILLOS_4x8x2_7" localSheetId="5">#REF!</definedName>
    <definedName name="LADRILLOS_4x8x2_7" localSheetId="11">#REF!</definedName>
    <definedName name="LADRILLOS_4x8x2_7" localSheetId="2">#REF!</definedName>
    <definedName name="LADRILLOS_4x8x2_7" localSheetId="3">#REF!</definedName>
    <definedName name="LADRILLOS_4x8x2_7">#REF!</definedName>
    <definedName name="LADRILLOS_4x8x2_8" localSheetId="1">#REF!</definedName>
    <definedName name="LADRILLOS_4x8x2_8" localSheetId="5">#REF!</definedName>
    <definedName name="LADRILLOS_4x8x2_8" localSheetId="11">#REF!</definedName>
    <definedName name="LADRILLOS_4x8x2_8" localSheetId="2">#REF!</definedName>
    <definedName name="LADRILLOS_4x8x2_8" localSheetId="3">#REF!</definedName>
    <definedName name="LADRILLOS_4x8x2_8">#REF!</definedName>
    <definedName name="LADRILLOS_4x8x2_9" localSheetId="1">#REF!</definedName>
    <definedName name="LADRILLOS_4x8x2_9" localSheetId="5">#REF!</definedName>
    <definedName name="LADRILLOS_4x8x2_9" localSheetId="11">#REF!</definedName>
    <definedName name="LADRILLOS_4x8x2_9" localSheetId="2">#REF!</definedName>
    <definedName name="LADRILLOS_4x8x2_9" localSheetId="3">#REF!</definedName>
    <definedName name="LADRILLOS_4x8x2_9">#REF!</definedName>
    <definedName name="LAMPARA_FLUORESC_2x4" localSheetId="1">#REF!</definedName>
    <definedName name="LAMPARA_FLUORESC_2x4" localSheetId="5">#REF!</definedName>
    <definedName name="LAMPARA_FLUORESC_2x4" localSheetId="11">#REF!</definedName>
    <definedName name="LAMPARA_FLUORESC_2x4" localSheetId="2">#REF!</definedName>
    <definedName name="LAMPARA_FLUORESC_2x4" localSheetId="3">#REF!</definedName>
    <definedName name="LAMPARA_FLUORESC_2x4">#REF!</definedName>
    <definedName name="LAMPARA_FLUORESC_2x4_10" localSheetId="1">#REF!</definedName>
    <definedName name="LAMPARA_FLUORESC_2x4_10" localSheetId="5">#REF!</definedName>
    <definedName name="LAMPARA_FLUORESC_2x4_10" localSheetId="11">#REF!</definedName>
    <definedName name="LAMPARA_FLUORESC_2x4_10" localSheetId="2">#REF!</definedName>
    <definedName name="LAMPARA_FLUORESC_2x4_10" localSheetId="3">#REF!</definedName>
    <definedName name="LAMPARA_FLUORESC_2x4_10">#REF!</definedName>
    <definedName name="LAMPARA_FLUORESC_2x4_11" localSheetId="1">#REF!</definedName>
    <definedName name="LAMPARA_FLUORESC_2x4_11" localSheetId="5">#REF!</definedName>
    <definedName name="LAMPARA_FLUORESC_2x4_11" localSheetId="11">#REF!</definedName>
    <definedName name="LAMPARA_FLUORESC_2x4_11" localSheetId="2">#REF!</definedName>
    <definedName name="LAMPARA_FLUORESC_2x4_11" localSheetId="3">#REF!</definedName>
    <definedName name="LAMPARA_FLUORESC_2x4_11">#REF!</definedName>
    <definedName name="LAMPARA_FLUORESC_2x4_6" localSheetId="1">#REF!</definedName>
    <definedName name="LAMPARA_FLUORESC_2x4_6" localSheetId="5">#REF!</definedName>
    <definedName name="LAMPARA_FLUORESC_2x4_6" localSheetId="11">#REF!</definedName>
    <definedName name="LAMPARA_FLUORESC_2x4_6" localSheetId="2">#REF!</definedName>
    <definedName name="LAMPARA_FLUORESC_2x4_6" localSheetId="3">#REF!</definedName>
    <definedName name="LAMPARA_FLUORESC_2x4_6">#REF!</definedName>
    <definedName name="LAMPARA_FLUORESC_2x4_7" localSheetId="1">#REF!</definedName>
    <definedName name="LAMPARA_FLUORESC_2x4_7" localSheetId="5">#REF!</definedName>
    <definedName name="LAMPARA_FLUORESC_2x4_7" localSheetId="11">#REF!</definedName>
    <definedName name="LAMPARA_FLUORESC_2x4_7" localSheetId="2">#REF!</definedName>
    <definedName name="LAMPARA_FLUORESC_2x4_7" localSheetId="3">#REF!</definedName>
    <definedName name="LAMPARA_FLUORESC_2x4_7">#REF!</definedName>
    <definedName name="LAMPARA_FLUORESC_2x4_8" localSheetId="1">#REF!</definedName>
    <definedName name="LAMPARA_FLUORESC_2x4_8" localSheetId="5">#REF!</definedName>
    <definedName name="LAMPARA_FLUORESC_2x4_8" localSheetId="11">#REF!</definedName>
    <definedName name="LAMPARA_FLUORESC_2x4_8" localSheetId="2">#REF!</definedName>
    <definedName name="LAMPARA_FLUORESC_2x4_8" localSheetId="3">#REF!</definedName>
    <definedName name="LAMPARA_FLUORESC_2x4_8">#REF!</definedName>
    <definedName name="LAMPARA_FLUORESC_2x4_9" localSheetId="1">#REF!</definedName>
    <definedName name="LAMPARA_FLUORESC_2x4_9" localSheetId="5">#REF!</definedName>
    <definedName name="LAMPARA_FLUORESC_2x4_9" localSheetId="11">#REF!</definedName>
    <definedName name="LAMPARA_FLUORESC_2x4_9" localSheetId="2">#REF!</definedName>
    <definedName name="LAMPARA_FLUORESC_2x4_9" localSheetId="3">#REF!</definedName>
    <definedName name="LAMPARA_FLUORESC_2x4_9">#REF!</definedName>
    <definedName name="LAMPARAS_DE_1500W_220V">[12]INSU!$B$41</definedName>
    <definedName name="LAQUEAR_MADERA" localSheetId="1">#REF!</definedName>
    <definedName name="LAQUEAR_MADERA" localSheetId="5">#REF!</definedName>
    <definedName name="LAQUEAR_MADERA" localSheetId="11">#REF!</definedName>
    <definedName name="LAQUEAR_MADERA" localSheetId="2">#REF!</definedName>
    <definedName name="LAQUEAR_MADERA" localSheetId="3">#REF!</definedName>
    <definedName name="LAQUEAR_MADERA">#REF!</definedName>
    <definedName name="LAQUEAR_MADERA_10" localSheetId="1">#REF!</definedName>
    <definedName name="LAQUEAR_MADERA_10" localSheetId="5">#REF!</definedName>
    <definedName name="LAQUEAR_MADERA_10" localSheetId="11">#REF!</definedName>
    <definedName name="LAQUEAR_MADERA_10" localSheetId="2">#REF!</definedName>
    <definedName name="LAQUEAR_MADERA_10" localSheetId="3">#REF!</definedName>
    <definedName name="LAQUEAR_MADERA_10">#REF!</definedName>
    <definedName name="LAQUEAR_MADERA_11" localSheetId="1">#REF!</definedName>
    <definedName name="LAQUEAR_MADERA_11" localSheetId="5">#REF!</definedName>
    <definedName name="LAQUEAR_MADERA_11" localSheetId="11">#REF!</definedName>
    <definedName name="LAQUEAR_MADERA_11" localSheetId="2">#REF!</definedName>
    <definedName name="LAQUEAR_MADERA_11" localSheetId="3">#REF!</definedName>
    <definedName name="LAQUEAR_MADERA_11">#REF!</definedName>
    <definedName name="LAQUEAR_MADERA_6" localSheetId="1">#REF!</definedName>
    <definedName name="LAQUEAR_MADERA_6" localSheetId="5">#REF!</definedName>
    <definedName name="LAQUEAR_MADERA_6" localSheetId="11">#REF!</definedName>
    <definedName name="LAQUEAR_MADERA_6" localSheetId="2">#REF!</definedName>
    <definedName name="LAQUEAR_MADERA_6" localSheetId="3">#REF!</definedName>
    <definedName name="LAQUEAR_MADERA_6">#REF!</definedName>
    <definedName name="LAQUEAR_MADERA_7" localSheetId="1">#REF!</definedName>
    <definedName name="LAQUEAR_MADERA_7" localSheetId="5">#REF!</definedName>
    <definedName name="LAQUEAR_MADERA_7" localSheetId="11">#REF!</definedName>
    <definedName name="LAQUEAR_MADERA_7" localSheetId="2">#REF!</definedName>
    <definedName name="LAQUEAR_MADERA_7" localSheetId="3">#REF!</definedName>
    <definedName name="LAQUEAR_MADERA_7">#REF!</definedName>
    <definedName name="LAQUEAR_MADERA_8" localSheetId="1">#REF!</definedName>
    <definedName name="LAQUEAR_MADERA_8" localSheetId="5">#REF!</definedName>
    <definedName name="LAQUEAR_MADERA_8" localSheetId="11">#REF!</definedName>
    <definedName name="LAQUEAR_MADERA_8" localSheetId="2">#REF!</definedName>
    <definedName name="LAQUEAR_MADERA_8" localSheetId="3">#REF!</definedName>
    <definedName name="LAQUEAR_MADERA_8">#REF!</definedName>
    <definedName name="LAQUEAR_MADERA_9" localSheetId="1">#REF!</definedName>
    <definedName name="LAQUEAR_MADERA_9" localSheetId="5">#REF!</definedName>
    <definedName name="LAQUEAR_MADERA_9" localSheetId="11">#REF!</definedName>
    <definedName name="LAQUEAR_MADERA_9" localSheetId="2">#REF!</definedName>
    <definedName name="LAQUEAR_MADERA_9" localSheetId="3">#REF!</definedName>
    <definedName name="LAQUEAR_MADERA_9">#REF!</definedName>
    <definedName name="LAVADERO_DOBLE" localSheetId="1">#REF!</definedName>
    <definedName name="LAVADERO_DOBLE" localSheetId="5">#REF!</definedName>
    <definedName name="LAVADERO_DOBLE" localSheetId="11">#REF!</definedName>
    <definedName name="LAVADERO_DOBLE" localSheetId="2">#REF!</definedName>
    <definedName name="LAVADERO_DOBLE" localSheetId="3">#REF!</definedName>
    <definedName name="LAVADERO_DOBLE">#REF!</definedName>
    <definedName name="LAVADERO_DOBLE_10" localSheetId="1">#REF!</definedName>
    <definedName name="LAVADERO_DOBLE_10" localSheetId="5">#REF!</definedName>
    <definedName name="LAVADERO_DOBLE_10" localSheetId="11">#REF!</definedName>
    <definedName name="LAVADERO_DOBLE_10" localSheetId="2">#REF!</definedName>
    <definedName name="LAVADERO_DOBLE_10" localSheetId="3">#REF!</definedName>
    <definedName name="LAVADERO_DOBLE_10">#REF!</definedName>
    <definedName name="LAVADERO_DOBLE_11" localSheetId="1">#REF!</definedName>
    <definedName name="LAVADERO_DOBLE_11" localSheetId="5">#REF!</definedName>
    <definedName name="LAVADERO_DOBLE_11" localSheetId="11">#REF!</definedName>
    <definedName name="LAVADERO_DOBLE_11" localSheetId="2">#REF!</definedName>
    <definedName name="LAVADERO_DOBLE_11" localSheetId="3">#REF!</definedName>
    <definedName name="LAVADERO_DOBLE_11">#REF!</definedName>
    <definedName name="LAVADERO_DOBLE_6" localSheetId="1">#REF!</definedName>
    <definedName name="LAVADERO_DOBLE_6" localSheetId="5">#REF!</definedName>
    <definedName name="LAVADERO_DOBLE_6" localSheetId="11">#REF!</definedName>
    <definedName name="LAVADERO_DOBLE_6" localSheetId="2">#REF!</definedName>
    <definedName name="LAVADERO_DOBLE_6" localSheetId="3">#REF!</definedName>
    <definedName name="LAVADERO_DOBLE_6">#REF!</definedName>
    <definedName name="LAVADERO_DOBLE_7" localSheetId="1">#REF!</definedName>
    <definedName name="LAVADERO_DOBLE_7" localSheetId="5">#REF!</definedName>
    <definedName name="LAVADERO_DOBLE_7" localSheetId="11">#REF!</definedName>
    <definedName name="LAVADERO_DOBLE_7" localSheetId="2">#REF!</definedName>
    <definedName name="LAVADERO_DOBLE_7" localSheetId="3">#REF!</definedName>
    <definedName name="LAVADERO_DOBLE_7">#REF!</definedName>
    <definedName name="LAVADERO_DOBLE_8" localSheetId="1">#REF!</definedName>
    <definedName name="LAVADERO_DOBLE_8" localSheetId="5">#REF!</definedName>
    <definedName name="LAVADERO_DOBLE_8" localSheetId="11">#REF!</definedName>
    <definedName name="LAVADERO_DOBLE_8" localSheetId="2">#REF!</definedName>
    <definedName name="LAVADERO_DOBLE_8" localSheetId="3">#REF!</definedName>
    <definedName name="LAVADERO_DOBLE_8">#REF!</definedName>
    <definedName name="LAVADERO_DOBLE_9" localSheetId="1">#REF!</definedName>
    <definedName name="LAVADERO_DOBLE_9" localSheetId="5">#REF!</definedName>
    <definedName name="LAVADERO_DOBLE_9" localSheetId="11">#REF!</definedName>
    <definedName name="LAVADERO_DOBLE_9" localSheetId="2">#REF!</definedName>
    <definedName name="LAVADERO_DOBLE_9" localSheetId="3">#REF!</definedName>
    <definedName name="LAVADERO_DOBLE_9">#REF!</definedName>
    <definedName name="LAVADERO_GRANITO_SENCILLO" localSheetId="1">#REF!</definedName>
    <definedName name="LAVADERO_GRANITO_SENCILLO" localSheetId="5">#REF!</definedName>
    <definedName name="LAVADERO_GRANITO_SENCILLO" localSheetId="11">#REF!</definedName>
    <definedName name="LAVADERO_GRANITO_SENCILLO" localSheetId="2">#REF!</definedName>
    <definedName name="LAVADERO_GRANITO_SENCILLO" localSheetId="3">#REF!</definedName>
    <definedName name="LAVADERO_GRANITO_SENCILLO">#REF!</definedName>
    <definedName name="LAVADERO_GRANITO_SENCILLO_10" localSheetId="1">#REF!</definedName>
    <definedName name="LAVADERO_GRANITO_SENCILLO_10" localSheetId="5">#REF!</definedName>
    <definedName name="LAVADERO_GRANITO_SENCILLO_10" localSheetId="11">#REF!</definedName>
    <definedName name="LAVADERO_GRANITO_SENCILLO_10" localSheetId="2">#REF!</definedName>
    <definedName name="LAVADERO_GRANITO_SENCILLO_10" localSheetId="3">#REF!</definedName>
    <definedName name="LAVADERO_GRANITO_SENCILLO_10">#REF!</definedName>
    <definedName name="LAVADERO_GRANITO_SENCILLO_11" localSheetId="1">#REF!</definedName>
    <definedName name="LAVADERO_GRANITO_SENCILLO_11" localSheetId="5">#REF!</definedName>
    <definedName name="LAVADERO_GRANITO_SENCILLO_11" localSheetId="11">#REF!</definedName>
    <definedName name="LAVADERO_GRANITO_SENCILLO_11" localSheetId="2">#REF!</definedName>
    <definedName name="LAVADERO_GRANITO_SENCILLO_11" localSheetId="3">#REF!</definedName>
    <definedName name="LAVADERO_GRANITO_SENCILLO_11">#REF!</definedName>
    <definedName name="LAVADERO_GRANITO_SENCILLO_6" localSheetId="1">#REF!</definedName>
    <definedName name="LAVADERO_GRANITO_SENCILLO_6" localSheetId="5">#REF!</definedName>
    <definedName name="LAVADERO_GRANITO_SENCILLO_6" localSheetId="11">#REF!</definedName>
    <definedName name="LAVADERO_GRANITO_SENCILLO_6" localSheetId="2">#REF!</definedName>
    <definedName name="LAVADERO_GRANITO_SENCILLO_6" localSheetId="3">#REF!</definedName>
    <definedName name="LAVADERO_GRANITO_SENCILLO_6">#REF!</definedName>
    <definedName name="LAVADERO_GRANITO_SENCILLO_7" localSheetId="1">#REF!</definedName>
    <definedName name="LAVADERO_GRANITO_SENCILLO_7" localSheetId="5">#REF!</definedName>
    <definedName name="LAVADERO_GRANITO_SENCILLO_7" localSheetId="11">#REF!</definedName>
    <definedName name="LAVADERO_GRANITO_SENCILLO_7" localSheetId="2">#REF!</definedName>
    <definedName name="LAVADERO_GRANITO_SENCILLO_7" localSheetId="3">#REF!</definedName>
    <definedName name="LAVADERO_GRANITO_SENCILLO_7">#REF!</definedName>
    <definedName name="LAVADERO_GRANITO_SENCILLO_8" localSheetId="1">#REF!</definedName>
    <definedName name="LAVADERO_GRANITO_SENCILLO_8" localSheetId="5">#REF!</definedName>
    <definedName name="LAVADERO_GRANITO_SENCILLO_8" localSheetId="11">#REF!</definedName>
    <definedName name="LAVADERO_GRANITO_SENCILLO_8" localSheetId="2">#REF!</definedName>
    <definedName name="LAVADERO_GRANITO_SENCILLO_8" localSheetId="3">#REF!</definedName>
    <definedName name="LAVADERO_GRANITO_SENCILLO_8">#REF!</definedName>
    <definedName name="LAVADERO_GRANITO_SENCILLO_9" localSheetId="1">#REF!</definedName>
    <definedName name="LAVADERO_GRANITO_SENCILLO_9" localSheetId="5">#REF!</definedName>
    <definedName name="LAVADERO_GRANITO_SENCILLO_9" localSheetId="11">#REF!</definedName>
    <definedName name="LAVADERO_GRANITO_SENCILLO_9" localSheetId="2">#REF!</definedName>
    <definedName name="LAVADERO_GRANITO_SENCILLO_9" localSheetId="3">#REF!</definedName>
    <definedName name="LAVADERO_GRANITO_SENCILLO_9">#REF!</definedName>
    <definedName name="LAVAMANO_19x17_BCO" localSheetId="1">#REF!</definedName>
    <definedName name="LAVAMANO_19x17_BCO" localSheetId="5">#REF!</definedName>
    <definedName name="LAVAMANO_19x17_BCO" localSheetId="11">#REF!</definedName>
    <definedName name="LAVAMANO_19x17_BCO" localSheetId="2">#REF!</definedName>
    <definedName name="LAVAMANO_19x17_BCO" localSheetId="3">#REF!</definedName>
    <definedName name="LAVAMANO_19x17_BCO">#REF!</definedName>
    <definedName name="LAVAMANO_19x17_BCO_10" localSheetId="1">#REF!</definedName>
    <definedName name="LAVAMANO_19x17_BCO_10" localSheetId="5">#REF!</definedName>
    <definedName name="LAVAMANO_19x17_BCO_10" localSheetId="11">#REF!</definedName>
    <definedName name="LAVAMANO_19x17_BCO_10" localSheetId="2">#REF!</definedName>
    <definedName name="LAVAMANO_19x17_BCO_10" localSheetId="3">#REF!</definedName>
    <definedName name="LAVAMANO_19x17_BCO_10">#REF!</definedName>
    <definedName name="LAVAMANO_19x17_BCO_11" localSheetId="1">#REF!</definedName>
    <definedName name="LAVAMANO_19x17_BCO_11" localSheetId="5">#REF!</definedName>
    <definedName name="LAVAMANO_19x17_BCO_11" localSheetId="11">#REF!</definedName>
    <definedName name="LAVAMANO_19x17_BCO_11" localSheetId="2">#REF!</definedName>
    <definedName name="LAVAMANO_19x17_BCO_11" localSheetId="3">#REF!</definedName>
    <definedName name="LAVAMANO_19x17_BCO_11">#REF!</definedName>
    <definedName name="LAVAMANO_19x17_BCO_6" localSheetId="1">#REF!</definedName>
    <definedName name="LAVAMANO_19x17_BCO_6" localSheetId="5">#REF!</definedName>
    <definedName name="LAVAMANO_19x17_BCO_6" localSheetId="11">#REF!</definedName>
    <definedName name="LAVAMANO_19x17_BCO_6" localSheetId="2">#REF!</definedName>
    <definedName name="LAVAMANO_19x17_BCO_6" localSheetId="3">#REF!</definedName>
    <definedName name="LAVAMANO_19x17_BCO_6">#REF!</definedName>
    <definedName name="LAVAMANO_19x17_BCO_7" localSheetId="1">#REF!</definedName>
    <definedName name="LAVAMANO_19x17_BCO_7" localSheetId="5">#REF!</definedName>
    <definedName name="LAVAMANO_19x17_BCO_7" localSheetId="11">#REF!</definedName>
    <definedName name="LAVAMANO_19x17_BCO_7" localSheetId="2">#REF!</definedName>
    <definedName name="LAVAMANO_19x17_BCO_7" localSheetId="3">#REF!</definedName>
    <definedName name="LAVAMANO_19x17_BCO_7">#REF!</definedName>
    <definedName name="LAVAMANO_19x17_BCO_8" localSheetId="1">#REF!</definedName>
    <definedName name="LAVAMANO_19x17_BCO_8" localSheetId="5">#REF!</definedName>
    <definedName name="LAVAMANO_19x17_BCO_8" localSheetId="11">#REF!</definedName>
    <definedName name="LAVAMANO_19x17_BCO_8" localSheetId="2">#REF!</definedName>
    <definedName name="LAVAMANO_19x17_BCO_8" localSheetId="3">#REF!</definedName>
    <definedName name="LAVAMANO_19x17_BCO_8">#REF!</definedName>
    <definedName name="LAVAMANO_19x17_BCO_9" localSheetId="1">#REF!</definedName>
    <definedName name="LAVAMANO_19x17_BCO_9" localSheetId="5">#REF!</definedName>
    <definedName name="LAVAMANO_19x17_BCO_9" localSheetId="11">#REF!</definedName>
    <definedName name="LAVAMANO_19x17_BCO_9" localSheetId="2">#REF!</definedName>
    <definedName name="LAVAMANO_19x17_BCO_9" localSheetId="3">#REF!</definedName>
    <definedName name="LAVAMANO_19x17_BCO_9">#REF!</definedName>
    <definedName name="Ligado_y_vaciado_3">#N/A</definedName>
    <definedName name="Ligadora_de_1_funda_3">#N/A</definedName>
    <definedName name="Ligadora_de_2_funda_3">#N/A</definedName>
    <definedName name="Ligadora2fdas" localSheetId="1">#REF!</definedName>
    <definedName name="Ligadora2fdas" localSheetId="5">#REF!</definedName>
    <definedName name="Ligadora2fdas" localSheetId="11">#REF!</definedName>
    <definedName name="Ligadora2fdas" localSheetId="2">#REF!</definedName>
    <definedName name="Ligadora2fdas" localSheetId="3">#REF!</definedName>
    <definedName name="Ligadora2fdas">#REF!</definedName>
    <definedName name="Ligadora2fdas_10" localSheetId="1">#REF!</definedName>
    <definedName name="Ligadora2fdas_10" localSheetId="5">#REF!</definedName>
    <definedName name="Ligadora2fdas_10" localSheetId="11">#REF!</definedName>
    <definedName name="Ligadora2fdas_10" localSheetId="2">#REF!</definedName>
    <definedName name="Ligadora2fdas_10" localSheetId="3">#REF!</definedName>
    <definedName name="Ligadora2fdas_10">#REF!</definedName>
    <definedName name="Ligadora2fdas_11" localSheetId="1">#REF!</definedName>
    <definedName name="Ligadora2fdas_11" localSheetId="5">#REF!</definedName>
    <definedName name="Ligadora2fdas_11" localSheetId="11">#REF!</definedName>
    <definedName name="Ligadora2fdas_11" localSheetId="2">#REF!</definedName>
    <definedName name="Ligadora2fdas_11" localSheetId="3">#REF!</definedName>
    <definedName name="Ligadora2fdas_11">#REF!</definedName>
    <definedName name="Ligadora2fdas_6" localSheetId="1">#REF!</definedName>
    <definedName name="Ligadora2fdas_6" localSheetId="5">#REF!</definedName>
    <definedName name="Ligadora2fdas_6" localSheetId="11">#REF!</definedName>
    <definedName name="Ligadora2fdas_6" localSheetId="2">#REF!</definedName>
    <definedName name="Ligadora2fdas_6" localSheetId="3">#REF!</definedName>
    <definedName name="Ligadora2fdas_6">#REF!</definedName>
    <definedName name="Ligadora2fdas_7" localSheetId="1">#REF!</definedName>
    <definedName name="Ligadora2fdas_7" localSheetId="5">#REF!</definedName>
    <definedName name="Ligadora2fdas_7" localSheetId="11">#REF!</definedName>
    <definedName name="Ligadora2fdas_7" localSheetId="2">#REF!</definedName>
    <definedName name="Ligadora2fdas_7" localSheetId="3">#REF!</definedName>
    <definedName name="Ligadora2fdas_7">#REF!</definedName>
    <definedName name="Ligadora2fdas_8" localSheetId="1">#REF!</definedName>
    <definedName name="Ligadora2fdas_8" localSheetId="5">#REF!</definedName>
    <definedName name="Ligadora2fdas_8" localSheetId="11">#REF!</definedName>
    <definedName name="Ligadora2fdas_8" localSheetId="2">#REF!</definedName>
    <definedName name="Ligadora2fdas_8" localSheetId="3">#REF!</definedName>
    <definedName name="Ligadora2fdas_8">#REF!</definedName>
    <definedName name="Ligadora2fdas_9" localSheetId="1">#REF!</definedName>
    <definedName name="Ligadora2fdas_9" localSheetId="5">#REF!</definedName>
    <definedName name="Ligadora2fdas_9" localSheetId="11">#REF!</definedName>
    <definedName name="Ligadora2fdas_9" localSheetId="2">#REF!</definedName>
    <definedName name="Ligadora2fdas_9" localSheetId="3">#REF!</definedName>
    <definedName name="Ligadora2fdas_9">#REF!</definedName>
    <definedName name="LINEA_DE_CONDUC">#N/A</definedName>
    <definedName name="LINEA_DE_CONDUC_6">NA()</definedName>
    <definedName name="LLAVE_ANG_38" localSheetId="1">#REF!</definedName>
    <definedName name="LLAVE_ANG_38" localSheetId="5">#REF!</definedName>
    <definedName name="LLAVE_ANG_38" localSheetId="11">#REF!</definedName>
    <definedName name="LLAVE_ANG_38" localSheetId="2">#REF!</definedName>
    <definedName name="LLAVE_ANG_38" localSheetId="3">#REF!</definedName>
    <definedName name="LLAVE_ANG_38">#REF!</definedName>
    <definedName name="LLAVE_ANG_38_10" localSheetId="1">#REF!</definedName>
    <definedName name="LLAVE_ANG_38_10" localSheetId="5">#REF!</definedName>
    <definedName name="LLAVE_ANG_38_10" localSheetId="11">#REF!</definedName>
    <definedName name="LLAVE_ANG_38_10" localSheetId="2">#REF!</definedName>
    <definedName name="LLAVE_ANG_38_10" localSheetId="3">#REF!</definedName>
    <definedName name="LLAVE_ANG_38_10">#REF!</definedName>
    <definedName name="LLAVE_ANG_38_11" localSheetId="1">#REF!</definedName>
    <definedName name="LLAVE_ANG_38_11" localSheetId="5">#REF!</definedName>
    <definedName name="LLAVE_ANG_38_11" localSheetId="11">#REF!</definedName>
    <definedName name="LLAVE_ANG_38_11" localSheetId="2">#REF!</definedName>
    <definedName name="LLAVE_ANG_38_11" localSheetId="3">#REF!</definedName>
    <definedName name="LLAVE_ANG_38_11">#REF!</definedName>
    <definedName name="LLAVE_ANG_38_6" localSheetId="1">#REF!</definedName>
    <definedName name="LLAVE_ANG_38_6" localSheetId="5">#REF!</definedName>
    <definedName name="LLAVE_ANG_38_6" localSheetId="11">#REF!</definedName>
    <definedName name="LLAVE_ANG_38_6" localSheetId="2">#REF!</definedName>
    <definedName name="LLAVE_ANG_38_6" localSheetId="3">#REF!</definedName>
    <definedName name="LLAVE_ANG_38_6">#REF!</definedName>
    <definedName name="LLAVE_ANG_38_7" localSheetId="1">#REF!</definedName>
    <definedName name="LLAVE_ANG_38_7" localSheetId="5">#REF!</definedName>
    <definedName name="LLAVE_ANG_38_7" localSheetId="11">#REF!</definedName>
    <definedName name="LLAVE_ANG_38_7" localSheetId="2">#REF!</definedName>
    <definedName name="LLAVE_ANG_38_7" localSheetId="3">#REF!</definedName>
    <definedName name="LLAVE_ANG_38_7">#REF!</definedName>
    <definedName name="LLAVE_ANG_38_8" localSheetId="1">#REF!</definedName>
    <definedName name="LLAVE_ANG_38_8" localSheetId="5">#REF!</definedName>
    <definedName name="LLAVE_ANG_38_8" localSheetId="11">#REF!</definedName>
    <definedName name="LLAVE_ANG_38_8" localSheetId="2">#REF!</definedName>
    <definedName name="LLAVE_ANG_38_8" localSheetId="3">#REF!</definedName>
    <definedName name="LLAVE_ANG_38_8">#REF!</definedName>
    <definedName name="LLAVE_ANG_38_9" localSheetId="1">#REF!</definedName>
    <definedName name="LLAVE_ANG_38_9" localSheetId="5">#REF!</definedName>
    <definedName name="LLAVE_ANG_38_9" localSheetId="11">#REF!</definedName>
    <definedName name="LLAVE_ANG_38_9" localSheetId="2">#REF!</definedName>
    <definedName name="LLAVE_ANG_38_9" localSheetId="3">#REF!</definedName>
    <definedName name="LLAVE_ANG_38_9">#REF!</definedName>
    <definedName name="LLAVE_CHORRO" localSheetId="1">#REF!</definedName>
    <definedName name="LLAVE_CHORRO" localSheetId="5">#REF!</definedName>
    <definedName name="LLAVE_CHORRO" localSheetId="11">#REF!</definedName>
    <definedName name="LLAVE_CHORRO" localSheetId="2">#REF!</definedName>
    <definedName name="LLAVE_CHORRO" localSheetId="3">#REF!</definedName>
    <definedName name="LLAVE_CHORRO">#REF!</definedName>
    <definedName name="LLAVE_CHORRO_10" localSheetId="1">#REF!</definedName>
    <definedName name="LLAVE_CHORRO_10" localSheetId="5">#REF!</definedName>
    <definedName name="LLAVE_CHORRO_10" localSheetId="11">#REF!</definedName>
    <definedName name="LLAVE_CHORRO_10" localSheetId="2">#REF!</definedName>
    <definedName name="LLAVE_CHORRO_10" localSheetId="3">#REF!</definedName>
    <definedName name="LLAVE_CHORRO_10">#REF!</definedName>
    <definedName name="LLAVE_CHORRO_11" localSheetId="1">#REF!</definedName>
    <definedName name="LLAVE_CHORRO_11" localSheetId="5">#REF!</definedName>
    <definedName name="LLAVE_CHORRO_11" localSheetId="11">#REF!</definedName>
    <definedName name="LLAVE_CHORRO_11" localSheetId="2">#REF!</definedName>
    <definedName name="LLAVE_CHORRO_11" localSheetId="3">#REF!</definedName>
    <definedName name="LLAVE_CHORRO_11">#REF!</definedName>
    <definedName name="LLAVE_CHORRO_6" localSheetId="1">#REF!</definedName>
    <definedName name="LLAVE_CHORRO_6" localSheetId="5">#REF!</definedName>
    <definedName name="LLAVE_CHORRO_6" localSheetId="11">#REF!</definedName>
    <definedName name="LLAVE_CHORRO_6" localSheetId="2">#REF!</definedName>
    <definedName name="LLAVE_CHORRO_6" localSheetId="3">#REF!</definedName>
    <definedName name="LLAVE_CHORRO_6">#REF!</definedName>
    <definedName name="LLAVE_CHORRO_7" localSheetId="1">#REF!</definedName>
    <definedName name="LLAVE_CHORRO_7" localSheetId="5">#REF!</definedName>
    <definedName name="LLAVE_CHORRO_7" localSheetId="11">#REF!</definedName>
    <definedName name="LLAVE_CHORRO_7" localSheetId="2">#REF!</definedName>
    <definedName name="LLAVE_CHORRO_7" localSheetId="3">#REF!</definedName>
    <definedName name="LLAVE_CHORRO_7">#REF!</definedName>
    <definedName name="LLAVE_CHORRO_8" localSheetId="1">#REF!</definedName>
    <definedName name="LLAVE_CHORRO_8" localSheetId="5">#REF!</definedName>
    <definedName name="LLAVE_CHORRO_8" localSheetId="11">#REF!</definedName>
    <definedName name="LLAVE_CHORRO_8" localSheetId="2">#REF!</definedName>
    <definedName name="LLAVE_CHORRO_8" localSheetId="3">#REF!</definedName>
    <definedName name="LLAVE_CHORRO_8">#REF!</definedName>
    <definedName name="LLAVE_CHORRO_9" localSheetId="1">#REF!</definedName>
    <definedName name="LLAVE_CHORRO_9" localSheetId="5">#REF!</definedName>
    <definedName name="LLAVE_CHORRO_9" localSheetId="11">#REF!</definedName>
    <definedName name="LLAVE_CHORRO_9" localSheetId="2">#REF!</definedName>
    <definedName name="LLAVE_CHORRO_9" localSheetId="3">#REF!</definedName>
    <definedName name="LLAVE_CHORRO_9">#REF!</definedName>
    <definedName name="LLAVE_EMPOTRAR_CROMO_12" localSheetId="1">#REF!</definedName>
    <definedName name="LLAVE_EMPOTRAR_CROMO_12" localSheetId="5">#REF!</definedName>
    <definedName name="LLAVE_EMPOTRAR_CROMO_12" localSheetId="11">#REF!</definedName>
    <definedName name="LLAVE_EMPOTRAR_CROMO_12" localSheetId="2">#REF!</definedName>
    <definedName name="LLAVE_EMPOTRAR_CROMO_12" localSheetId="3">#REF!</definedName>
    <definedName name="LLAVE_EMPOTRAR_CROMO_12">#REF!</definedName>
    <definedName name="LLAVE_EMPOTRAR_CROMO_12_10" localSheetId="1">#REF!</definedName>
    <definedName name="LLAVE_EMPOTRAR_CROMO_12_10" localSheetId="5">#REF!</definedName>
    <definedName name="LLAVE_EMPOTRAR_CROMO_12_10" localSheetId="11">#REF!</definedName>
    <definedName name="LLAVE_EMPOTRAR_CROMO_12_10" localSheetId="2">#REF!</definedName>
    <definedName name="LLAVE_EMPOTRAR_CROMO_12_10" localSheetId="3">#REF!</definedName>
    <definedName name="LLAVE_EMPOTRAR_CROMO_12_10">#REF!</definedName>
    <definedName name="LLAVE_EMPOTRAR_CROMO_12_11" localSheetId="1">#REF!</definedName>
    <definedName name="LLAVE_EMPOTRAR_CROMO_12_11" localSheetId="5">#REF!</definedName>
    <definedName name="LLAVE_EMPOTRAR_CROMO_12_11" localSheetId="11">#REF!</definedName>
    <definedName name="LLAVE_EMPOTRAR_CROMO_12_11" localSheetId="2">#REF!</definedName>
    <definedName name="LLAVE_EMPOTRAR_CROMO_12_11" localSheetId="3">#REF!</definedName>
    <definedName name="LLAVE_EMPOTRAR_CROMO_12_11">#REF!</definedName>
    <definedName name="LLAVE_EMPOTRAR_CROMO_12_6" localSheetId="1">#REF!</definedName>
    <definedName name="LLAVE_EMPOTRAR_CROMO_12_6" localSheetId="5">#REF!</definedName>
    <definedName name="LLAVE_EMPOTRAR_CROMO_12_6" localSheetId="11">#REF!</definedName>
    <definedName name="LLAVE_EMPOTRAR_CROMO_12_6" localSheetId="2">#REF!</definedName>
    <definedName name="LLAVE_EMPOTRAR_CROMO_12_6" localSheetId="3">#REF!</definedName>
    <definedName name="LLAVE_EMPOTRAR_CROMO_12_6">#REF!</definedName>
    <definedName name="LLAVE_EMPOTRAR_CROMO_12_7" localSheetId="1">#REF!</definedName>
    <definedName name="LLAVE_EMPOTRAR_CROMO_12_7" localSheetId="5">#REF!</definedName>
    <definedName name="LLAVE_EMPOTRAR_CROMO_12_7" localSheetId="11">#REF!</definedName>
    <definedName name="LLAVE_EMPOTRAR_CROMO_12_7" localSheetId="2">#REF!</definedName>
    <definedName name="LLAVE_EMPOTRAR_CROMO_12_7" localSheetId="3">#REF!</definedName>
    <definedName name="LLAVE_EMPOTRAR_CROMO_12_7">#REF!</definedName>
    <definedName name="LLAVE_EMPOTRAR_CROMO_12_8" localSheetId="1">#REF!</definedName>
    <definedName name="LLAVE_EMPOTRAR_CROMO_12_8" localSheetId="5">#REF!</definedName>
    <definedName name="LLAVE_EMPOTRAR_CROMO_12_8" localSheetId="11">#REF!</definedName>
    <definedName name="LLAVE_EMPOTRAR_CROMO_12_8" localSheetId="2">#REF!</definedName>
    <definedName name="LLAVE_EMPOTRAR_CROMO_12_8" localSheetId="3">#REF!</definedName>
    <definedName name="LLAVE_EMPOTRAR_CROMO_12_8">#REF!</definedName>
    <definedName name="LLAVE_EMPOTRAR_CROMO_12_9" localSheetId="1">#REF!</definedName>
    <definedName name="LLAVE_EMPOTRAR_CROMO_12_9" localSheetId="5">#REF!</definedName>
    <definedName name="LLAVE_EMPOTRAR_CROMO_12_9" localSheetId="11">#REF!</definedName>
    <definedName name="LLAVE_EMPOTRAR_CROMO_12_9" localSheetId="2">#REF!</definedName>
    <definedName name="LLAVE_EMPOTRAR_CROMO_12_9" localSheetId="3">#REF!</definedName>
    <definedName name="LLAVE_EMPOTRAR_CROMO_12_9">#REF!</definedName>
    <definedName name="LLAVE_PASO_1" localSheetId="1">#REF!</definedName>
    <definedName name="LLAVE_PASO_1" localSheetId="5">#REF!</definedName>
    <definedName name="LLAVE_PASO_1" localSheetId="11">#REF!</definedName>
    <definedName name="LLAVE_PASO_1" localSheetId="2">#REF!</definedName>
    <definedName name="LLAVE_PASO_1" localSheetId="3">#REF!</definedName>
    <definedName name="LLAVE_PASO_1">#REF!</definedName>
    <definedName name="LLAVE_PASO_1_10" localSheetId="1">#REF!</definedName>
    <definedName name="LLAVE_PASO_1_10" localSheetId="5">#REF!</definedName>
    <definedName name="LLAVE_PASO_1_10" localSheetId="11">#REF!</definedName>
    <definedName name="LLAVE_PASO_1_10" localSheetId="2">#REF!</definedName>
    <definedName name="LLAVE_PASO_1_10" localSheetId="3">#REF!</definedName>
    <definedName name="LLAVE_PASO_1_10">#REF!</definedName>
    <definedName name="LLAVE_PASO_1_11" localSheetId="1">#REF!</definedName>
    <definedName name="LLAVE_PASO_1_11" localSheetId="5">#REF!</definedName>
    <definedName name="LLAVE_PASO_1_11" localSheetId="11">#REF!</definedName>
    <definedName name="LLAVE_PASO_1_11" localSheetId="2">#REF!</definedName>
    <definedName name="LLAVE_PASO_1_11" localSheetId="3">#REF!</definedName>
    <definedName name="LLAVE_PASO_1_11">#REF!</definedName>
    <definedName name="LLAVE_PASO_1_6" localSheetId="1">#REF!</definedName>
    <definedName name="LLAVE_PASO_1_6" localSheetId="5">#REF!</definedName>
    <definedName name="LLAVE_PASO_1_6" localSheetId="11">#REF!</definedName>
    <definedName name="LLAVE_PASO_1_6" localSheetId="2">#REF!</definedName>
    <definedName name="LLAVE_PASO_1_6" localSheetId="3">#REF!</definedName>
    <definedName name="LLAVE_PASO_1_6">#REF!</definedName>
    <definedName name="LLAVE_PASO_1_7" localSheetId="1">#REF!</definedName>
    <definedName name="LLAVE_PASO_1_7" localSheetId="5">#REF!</definedName>
    <definedName name="LLAVE_PASO_1_7" localSheetId="11">#REF!</definedName>
    <definedName name="LLAVE_PASO_1_7" localSheetId="2">#REF!</definedName>
    <definedName name="LLAVE_PASO_1_7" localSheetId="3">#REF!</definedName>
    <definedName name="LLAVE_PASO_1_7">#REF!</definedName>
    <definedName name="LLAVE_PASO_1_8" localSheetId="1">#REF!</definedName>
    <definedName name="LLAVE_PASO_1_8" localSheetId="5">#REF!</definedName>
    <definedName name="LLAVE_PASO_1_8" localSheetId="11">#REF!</definedName>
    <definedName name="LLAVE_PASO_1_8" localSheetId="2">#REF!</definedName>
    <definedName name="LLAVE_PASO_1_8" localSheetId="3">#REF!</definedName>
    <definedName name="LLAVE_PASO_1_8">#REF!</definedName>
    <definedName name="LLAVE_PASO_1_9" localSheetId="1">#REF!</definedName>
    <definedName name="LLAVE_PASO_1_9" localSheetId="5">#REF!</definedName>
    <definedName name="LLAVE_PASO_1_9" localSheetId="11">#REF!</definedName>
    <definedName name="LLAVE_PASO_1_9" localSheetId="2">#REF!</definedName>
    <definedName name="LLAVE_PASO_1_9" localSheetId="3">#REF!</definedName>
    <definedName name="LLAVE_PASO_1_9">#REF!</definedName>
    <definedName name="LLAVE_PASO_34" localSheetId="1">#REF!</definedName>
    <definedName name="LLAVE_PASO_34" localSheetId="5">#REF!</definedName>
    <definedName name="LLAVE_PASO_34" localSheetId="11">#REF!</definedName>
    <definedName name="LLAVE_PASO_34" localSheetId="2">#REF!</definedName>
    <definedName name="LLAVE_PASO_34" localSheetId="3">#REF!</definedName>
    <definedName name="LLAVE_PASO_34">#REF!</definedName>
    <definedName name="LLAVE_PASO_34_10" localSheetId="1">#REF!</definedName>
    <definedName name="LLAVE_PASO_34_10" localSheetId="5">#REF!</definedName>
    <definedName name="LLAVE_PASO_34_10" localSheetId="11">#REF!</definedName>
    <definedName name="LLAVE_PASO_34_10" localSheetId="2">#REF!</definedName>
    <definedName name="LLAVE_PASO_34_10" localSheetId="3">#REF!</definedName>
    <definedName name="LLAVE_PASO_34_10">#REF!</definedName>
    <definedName name="LLAVE_PASO_34_11" localSheetId="1">#REF!</definedName>
    <definedName name="LLAVE_PASO_34_11" localSheetId="5">#REF!</definedName>
    <definedName name="LLAVE_PASO_34_11" localSheetId="11">#REF!</definedName>
    <definedName name="LLAVE_PASO_34_11" localSheetId="2">#REF!</definedName>
    <definedName name="LLAVE_PASO_34_11" localSheetId="3">#REF!</definedName>
    <definedName name="LLAVE_PASO_34_11">#REF!</definedName>
    <definedName name="LLAVE_PASO_34_6" localSheetId="1">#REF!</definedName>
    <definedName name="LLAVE_PASO_34_6" localSheetId="5">#REF!</definedName>
    <definedName name="LLAVE_PASO_34_6" localSheetId="11">#REF!</definedName>
    <definedName name="LLAVE_PASO_34_6" localSheetId="2">#REF!</definedName>
    <definedName name="LLAVE_PASO_34_6" localSheetId="3">#REF!</definedName>
    <definedName name="LLAVE_PASO_34_6">#REF!</definedName>
    <definedName name="LLAVE_PASO_34_7" localSheetId="1">#REF!</definedName>
    <definedName name="LLAVE_PASO_34_7" localSheetId="5">#REF!</definedName>
    <definedName name="LLAVE_PASO_34_7" localSheetId="11">#REF!</definedName>
    <definedName name="LLAVE_PASO_34_7" localSheetId="2">#REF!</definedName>
    <definedName name="LLAVE_PASO_34_7" localSheetId="3">#REF!</definedName>
    <definedName name="LLAVE_PASO_34_7">#REF!</definedName>
    <definedName name="LLAVE_PASO_34_8" localSheetId="1">#REF!</definedName>
    <definedName name="LLAVE_PASO_34_8" localSheetId="5">#REF!</definedName>
    <definedName name="LLAVE_PASO_34_8" localSheetId="11">#REF!</definedName>
    <definedName name="LLAVE_PASO_34_8" localSheetId="2">#REF!</definedName>
    <definedName name="LLAVE_PASO_34_8" localSheetId="3">#REF!</definedName>
    <definedName name="LLAVE_PASO_34_8">#REF!</definedName>
    <definedName name="LLAVE_PASO_34_9" localSheetId="1">#REF!</definedName>
    <definedName name="LLAVE_PASO_34_9" localSheetId="5">#REF!</definedName>
    <definedName name="LLAVE_PASO_34_9" localSheetId="11">#REF!</definedName>
    <definedName name="LLAVE_PASO_34_9" localSheetId="2">#REF!</definedName>
    <definedName name="LLAVE_PASO_34_9" localSheetId="3">#REF!</definedName>
    <definedName name="LLAVE_PASO_34_9">#REF!</definedName>
    <definedName name="LLAVE_SENCILLA" localSheetId="1">#REF!</definedName>
    <definedName name="LLAVE_SENCILLA" localSheetId="5">#REF!</definedName>
    <definedName name="LLAVE_SENCILLA" localSheetId="11">#REF!</definedName>
    <definedName name="LLAVE_SENCILLA" localSheetId="2">#REF!</definedName>
    <definedName name="LLAVE_SENCILLA" localSheetId="3">#REF!</definedName>
    <definedName name="LLAVE_SENCILLA">#REF!</definedName>
    <definedName name="LLAVE_SENCILLA_10" localSheetId="1">#REF!</definedName>
    <definedName name="LLAVE_SENCILLA_10" localSheetId="5">#REF!</definedName>
    <definedName name="LLAVE_SENCILLA_10" localSheetId="11">#REF!</definedName>
    <definedName name="LLAVE_SENCILLA_10" localSheetId="2">#REF!</definedName>
    <definedName name="LLAVE_SENCILLA_10" localSheetId="3">#REF!</definedName>
    <definedName name="LLAVE_SENCILLA_10">#REF!</definedName>
    <definedName name="LLAVE_SENCILLA_11" localSheetId="1">#REF!</definedName>
    <definedName name="LLAVE_SENCILLA_11" localSheetId="5">#REF!</definedName>
    <definedName name="LLAVE_SENCILLA_11" localSheetId="11">#REF!</definedName>
    <definedName name="LLAVE_SENCILLA_11" localSheetId="2">#REF!</definedName>
    <definedName name="LLAVE_SENCILLA_11" localSheetId="3">#REF!</definedName>
    <definedName name="LLAVE_SENCILLA_11">#REF!</definedName>
    <definedName name="LLAVE_SENCILLA_6" localSheetId="1">#REF!</definedName>
    <definedName name="LLAVE_SENCILLA_6" localSheetId="5">#REF!</definedName>
    <definedName name="LLAVE_SENCILLA_6" localSheetId="11">#REF!</definedName>
    <definedName name="LLAVE_SENCILLA_6" localSheetId="2">#REF!</definedName>
    <definedName name="LLAVE_SENCILLA_6" localSheetId="3">#REF!</definedName>
    <definedName name="LLAVE_SENCILLA_6">#REF!</definedName>
    <definedName name="LLAVE_SENCILLA_7" localSheetId="1">#REF!</definedName>
    <definedName name="LLAVE_SENCILLA_7" localSheetId="5">#REF!</definedName>
    <definedName name="LLAVE_SENCILLA_7" localSheetId="11">#REF!</definedName>
    <definedName name="LLAVE_SENCILLA_7" localSheetId="2">#REF!</definedName>
    <definedName name="LLAVE_SENCILLA_7" localSheetId="3">#REF!</definedName>
    <definedName name="LLAVE_SENCILLA_7">#REF!</definedName>
    <definedName name="LLAVE_SENCILLA_8" localSheetId="1">#REF!</definedName>
    <definedName name="LLAVE_SENCILLA_8" localSheetId="5">#REF!</definedName>
    <definedName name="LLAVE_SENCILLA_8" localSheetId="11">#REF!</definedName>
    <definedName name="LLAVE_SENCILLA_8" localSheetId="2">#REF!</definedName>
    <definedName name="LLAVE_SENCILLA_8" localSheetId="3">#REF!</definedName>
    <definedName name="LLAVE_SENCILLA_8">#REF!</definedName>
    <definedName name="LLAVE_SENCILLA_9" localSheetId="1">#REF!</definedName>
    <definedName name="LLAVE_SENCILLA_9" localSheetId="5">#REF!</definedName>
    <definedName name="LLAVE_SENCILLA_9" localSheetId="11">#REF!</definedName>
    <definedName name="LLAVE_SENCILLA_9" localSheetId="2">#REF!</definedName>
    <definedName name="LLAVE_SENCILLA_9" localSheetId="3">#REF!</definedName>
    <definedName name="LLAVE_SENCILLA_9">#REF!</definedName>
    <definedName name="llaveacondicionamientohinca_3">#N/A</definedName>
    <definedName name="llaveizajevigaspostensadas_3">#N/A</definedName>
    <definedName name="llaveligadoyvaciado_3">#N/A</definedName>
    <definedName name="llavemadera_3">#N/A</definedName>
    <definedName name="llavemanejocemento_3">#N/A</definedName>
    <definedName name="llavemanejopilotes_3">#N/A</definedName>
    <definedName name="llavemoacero_3">#N/A</definedName>
    <definedName name="llavemomadera_3">#N/A</definedName>
    <definedName name="llavetratamientomoldes_3">#N/A</definedName>
    <definedName name="LLAVIN_PUERTA" localSheetId="1">#REF!</definedName>
    <definedName name="LLAVIN_PUERTA" localSheetId="5">#REF!</definedName>
    <definedName name="LLAVIN_PUERTA" localSheetId="11">#REF!</definedName>
    <definedName name="LLAVIN_PUERTA" localSheetId="2">#REF!</definedName>
    <definedName name="LLAVIN_PUERTA" localSheetId="3">#REF!</definedName>
    <definedName name="LLAVIN_PUERTA">#REF!</definedName>
    <definedName name="LLAVIN_PUERTA_10" localSheetId="1">#REF!</definedName>
    <definedName name="LLAVIN_PUERTA_10" localSheetId="5">#REF!</definedName>
    <definedName name="LLAVIN_PUERTA_10" localSheetId="11">#REF!</definedName>
    <definedName name="LLAVIN_PUERTA_10" localSheetId="2">#REF!</definedName>
    <definedName name="LLAVIN_PUERTA_10" localSheetId="3">#REF!</definedName>
    <definedName name="LLAVIN_PUERTA_10">#REF!</definedName>
    <definedName name="LLAVIN_PUERTA_11" localSheetId="1">#REF!</definedName>
    <definedName name="LLAVIN_PUERTA_11" localSheetId="5">#REF!</definedName>
    <definedName name="LLAVIN_PUERTA_11" localSheetId="11">#REF!</definedName>
    <definedName name="LLAVIN_PUERTA_11" localSheetId="2">#REF!</definedName>
    <definedName name="LLAVIN_PUERTA_11" localSheetId="3">#REF!</definedName>
    <definedName name="LLAVIN_PUERTA_11">#REF!</definedName>
    <definedName name="LLAVIN_PUERTA_6" localSheetId="1">#REF!</definedName>
    <definedName name="LLAVIN_PUERTA_6" localSheetId="5">#REF!</definedName>
    <definedName name="LLAVIN_PUERTA_6" localSheetId="11">#REF!</definedName>
    <definedName name="LLAVIN_PUERTA_6" localSheetId="2">#REF!</definedName>
    <definedName name="LLAVIN_PUERTA_6" localSheetId="3">#REF!</definedName>
    <definedName name="LLAVIN_PUERTA_6">#REF!</definedName>
    <definedName name="LLAVIN_PUERTA_7" localSheetId="1">#REF!</definedName>
    <definedName name="LLAVIN_PUERTA_7" localSheetId="5">#REF!</definedName>
    <definedName name="LLAVIN_PUERTA_7" localSheetId="11">#REF!</definedName>
    <definedName name="LLAVIN_PUERTA_7" localSheetId="2">#REF!</definedName>
    <definedName name="LLAVIN_PUERTA_7" localSheetId="3">#REF!</definedName>
    <definedName name="LLAVIN_PUERTA_7">#REF!</definedName>
    <definedName name="LLAVIN_PUERTA_8" localSheetId="1">#REF!</definedName>
    <definedName name="LLAVIN_PUERTA_8" localSheetId="5">#REF!</definedName>
    <definedName name="LLAVIN_PUERTA_8" localSheetId="11">#REF!</definedName>
    <definedName name="LLAVIN_PUERTA_8" localSheetId="2">#REF!</definedName>
    <definedName name="LLAVIN_PUERTA_8" localSheetId="3">#REF!</definedName>
    <definedName name="LLAVIN_PUERTA_8">#REF!</definedName>
    <definedName name="LLAVIN_PUERTA_9" localSheetId="1">#REF!</definedName>
    <definedName name="LLAVIN_PUERTA_9" localSheetId="5">#REF!</definedName>
    <definedName name="LLAVIN_PUERTA_9" localSheetId="11">#REF!</definedName>
    <definedName name="LLAVIN_PUERTA_9" localSheetId="2">#REF!</definedName>
    <definedName name="LLAVIN_PUERTA_9" localSheetId="3">#REF!</definedName>
    <definedName name="LLAVIN_PUERTA_9">#REF!</definedName>
    <definedName name="LLENADO_BLOQUES_20" localSheetId="1">#REF!</definedName>
    <definedName name="LLENADO_BLOQUES_20" localSheetId="5">#REF!</definedName>
    <definedName name="LLENADO_BLOQUES_20" localSheetId="11">#REF!</definedName>
    <definedName name="LLENADO_BLOQUES_20" localSheetId="2">#REF!</definedName>
    <definedName name="LLENADO_BLOQUES_20" localSheetId="3">#REF!</definedName>
    <definedName name="LLENADO_BLOQUES_20">#REF!</definedName>
    <definedName name="LLENADO_BLOQUES_20_10" localSheetId="1">#REF!</definedName>
    <definedName name="LLENADO_BLOQUES_20_10" localSheetId="5">#REF!</definedName>
    <definedName name="LLENADO_BLOQUES_20_10" localSheetId="11">#REF!</definedName>
    <definedName name="LLENADO_BLOQUES_20_10" localSheetId="2">#REF!</definedName>
    <definedName name="LLENADO_BLOQUES_20_10" localSheetId="3">#REF!</definedName>
    <definedName name="LLENADO_BLOQUES_20_10">#REF!</definedName>
    <definedName name="LLENADO_BLOQUES_20_11" localSheetId="1">#REF!</definedName>
    <definedName name="LLENADO_BLOQUES_20_11" localSheetId="5">#REF!</definedName>
    <definedName name="LLENADO_BLOQUES_20_11" localSheetId="11">#REF!</definedName>
    <definedName name="LLENADO_BLOQUES_20_11" localSheetId="2">#REF!</definedName>
    <definedName name="LLENADO_BLOQUES_20_11" localSheetId="3">#REF!</definedName>
    <definedName name="LLENADO_BLOQUES_20_11">#REF!</definedName>
    <definedName name="LLENADO_BLOQUES_20_6" localSheetId="1">#REF!</definedName>
    <definedName name="LLENADO_BLOQUES_20_6" localSheetId="5">#REF!</definedName>
    <definedName name="LLENADO_BLOQUES_20_6" localSheetId="11">#REF!</definedName>
    <definedName name="LLENADO_BLOQUES_20_6" localSheetId="2">#REF!</definedName>
    <definedName name="LLENADO_BLOQUES_20_6" localSheetId="3">#REF!</definedName>
    <definedName name="LLENADO_BLOQUES_20_6">#REF!</definedName>
    <definedName name="LLENADO_BLOQUES_20_7" localSheetId="1">#REF!</definedName>
    <definedName name="LLENADO_BLOQUES_20_7" localSheetId="5">#REF!</definedName>
    <definedName name="LLENADO_BLOQUES_20_7" localSheetId="11">#REF!</definedName>
    <definedName name="LLENADO_BLOQUES_20_7" localSheetId="2">#REF!</definedName>
    <definedName name="LLENADO_BLOQUES_20_7" localSheetId="3">#REF!</definedName>
    <definedName name="LLENADO_BLOQUES_20_7">#REF!</definedName>
    <definedName name="LLENADO_BLOQUES_20_8" localSheetId="1">#REF!</definedName>
    <definedName name="LLENADO_BLOQUES_20_8" localSheetId="5">#REF!</definedName>
    <definedName name="LLENADO_BLOQUES_20_8" localSheetId="11">#REF!</definedName>
    <definedName name="LLENADO_BLOQUES_20_8" localSheetId="2">#REF!</definedName>
    <definedName name="LLENADO_BLOQUES_20_8" localSheetId="3">#REF!</definedName>
    <definedName name="LLENADO_BLOQUES_20_8">#REF!</definedName>
    <definedName name="LLENADO_BLOQUES_20_9" localSheetId="1">#REF!</definedName>
    <definedName name="LLENADO_BLOQUES_20_9" localSheetId="5">#REF!</definedName>
    <definedName name="LLENADO_BLOQUES_20_9" localSheetId="11">#REF!</definedName>
    <definedName name="LLENADO_BLOQUES_20_9" localSheetId="2">#REF!</definedName>
    <definedName name="LLENADO_BLOQUES_20_9" localSheetId="3">#REF!</definedName>
    <definedName name="LLENADO_BLOQUES_20_9">#REF!</definedName>
    <definedName name="LLENADO_BLOQUES_40" localSheetId="1">#REF!</definedName>
    <definedName name="LLENADO_BLOQUES_40" localSheetId="5">#REF!</definedName>
    <definedName name="LLENADO_BLOQUES_40" localSheetId="11">#REF!</definedName>
    <definedName name="LLENADO_BLOQUES_40" localSheetId="2">#REF!</definedName>
    <definedName name="LLENADO_BLOQUES_40" localSheetId="3">#REF!</definedName>
    <definedName name="LLENADO_BLOQUES_40">#REF!</definedName>
    <definedName name="LLENADO_BLOQUES_40_10" localSheetId="1">#REF!</definedName>
    <definedName name="LLENADO_BLOQUES_40_10" localSheetId="5">#REF!</definedName>
    <definedName name="LLENADO_BLOQUES_40_10" localSheetId="11">#REF!</definedName>
    <definedName name="LLENADO_BLOQUES_40_10" localSheetId="2">#REF!</definedName>
    <definedName name="LLENADO_BLOQUES_40_10" localSheetId="3">#REF!</definedName>
    <definedName name="LLENADO_BLOQUES_40_10">#REF!</definedName>
    <definedName name="LLENADO_BLOQUES_40_11" localSheetId="1">#REF!</definedName>
    <definedName name="LLENADO_BLOQUES_40_11" localSheetId="5">#REF!</definedName>
    <definedName name="LLENADO_BLOQUES_40_11" localSheetId="11">#REF!</definedName>
    <definedName name="LLENADO_BLOQUES_40_11" localSheetId="2">#REF!</definedName>
    <definedName name="LLENADO_BLOQUES_40_11" localSheetId="3">#REF!</definedName>
    <definedName name="LLENADO_BLOQUES_40_11">#REF!</definedName>
    <definedName name="LLENADO_BLOQUES_40_6" localSheetId="1">#REF!</definedName>
    <definedName name="LLENADO_BLOQUES_40_6" localSheetId="5">#REF!</definedName>
    <definedName name="LLENADO_BLOQUES_40_6" localSheetId="11">#REF!</definedName>
    <definedName name="LLENADO_BLOQUES_40_6" localSheetId="2">#REF!</definedName>
    <definedName name="LLENADO_BLOQUES_40_6" localSheetId="3">#REF!</definedName>
    <definedName name="LLENADO_BLOQUES_40_6">#REF!</definedName>
    <definedName name="LLENADO_BLOQUES_40_7" localSheetId="1">#REF!</definedName>
    <definedName name="LLENADO_BLOQUES_40_7" localSheetId="5">#REF!</definedName>
    <definedName name="LLENADO_BLOQUES_40_7" localSheetId="11">#REF!</definedName>
    <definedName name="LLENADO_BLOQUES_40_7" localSheetId="2">#REF!</definedName>
    <definedName name="LLENADO_BLOQUES_40_7" localSheetId="3">#REF!</definedName>
    <definedName name="LLENADO_BLOQUES_40_7">#REF!</definedName>
    <definedName name="LLENADO_BLOQUES_40_8" localSheetId="1">#REF!</definedName>
    <definedName name="LLENADO_BLOQUES_40_8" localSheetId="5">#REF!</definedName>
    <definedName name="LLENADO_BLOQUES_40_8" localSheetId="11">#REF!</definedName>
    <definedName name="LLENADO_BLOQUES_40_8" localSheetId="2">#REF!</definedName>
    <definedName name="LLENADO_BLOQUES_40_8" localSheetId="3">#REF!</definedName>
    <definedName name="LLENADO_BLOQUES_40_8">#REF!</definedName>
    <definedName name="LLENADO_BLOQUES_40_9" localSheetId="1">#REF!</definedName>
    <definedName name="LLENADO_BLOQUES_40_9" localSheetId="5">#REF!</definedName>
    <definedName name="LLENADO_BLOQUES_40_9" localSheetId="11">#REF!</definedName>
    <definedName name="LLENADO_BLOQUES_40_9" localSheetId="2">#REF!</definedName>
    <definedName name="LLENADO_BLOQUES_40_9" localSheetId="3">#REF!</definedName>
    <definedName name="LLENADO_BLOQUES_40_9">#REF!</definedName>
    <definedName name="LLENADO_BLOQUES_60" localSheetId="1">#REF!</definedName>
    <definedName name="LLENADO_BLOQUES_60" localSheetId="5">#REF!</definedName>
    <definedName name="LLENADO_BLOQUES_60" localSheetId="11">#REF!</definedName>
    <definedName name="LLENADO_BLOQUES_60" localSheetId="2">#REF!</definedName>
    <definedName name="LLENADO_BLOQUES_60" localSheetId="3">#REF!</definedName>
    <definedName name="LLENADO_BLOQUES_60">#REF!</definedName>
    <definedName name="LLENADO_BLOQUES_60_10" localSheetId="1">#REF!</definedName>
    <definedName name="LLENADO_BLOQUES_60_10" localSheetId="5">#REF!</definedName>
    <definedName name="LLENADO_BLOQUES_60_10" localSheetId="11">#REF!</definedName>
    <definedName name="LLENADO_BLOQUES_60_10" localSheetId="2">#REF!</definedName>
    <definedName name="LLENADO_BLOQUES_60_10" localSheetId="3">#REF!</definedName>
    <definedName name="LLENADO_BLOQUES_60_10">#REF!</definedName>
    <definedName name="LLENADO_BLOQUES_60_11" localSheetId="1">#REF!</definedName>
    <definedName name="LLENADO_BLOQUES_60_11" localSheetId="5">#REF!</definedName>
    <definedName name="LLENADO_BLOQUES_60_11" localSheetId="11">#REF!</definedName>
    <definedName name="LLENADO_BLOQUES_60_11" localSheetId="2">#REF!</definedName>
    <definedName name="LLENADO_BLOQUES_60_11" localSheetId="3">#REF!</definedName>
    <definedName name="LLENADO_BLOQUES_60_11">#REF!</definedName>
    <definedName name="LLENADO_BLOQUES_60_6" localSheetId="1">#REF!</definedName>
    <definedName name="LLENADO_BLOQUES_60_6" localSheetId="5">#REF!</definedName>
    <definedName name="LLENADO_BLOQUES_60_6" localSheetId="11">#REF!</definedName>
    <definedName name="LLENADO_BLOQUES_60_6" localSheetId="2">#REF!</definedName>
    <definedName name="LLENADO_BLOQUES_60_6" localSheetId="3">#REF!</definedName>
    <definedName name="LLENADO_BLOQUES_60_6">#REF!</definedName>
    <definedName name="LLENADO_BLOQUES_60_7" localSheetId="1">#REF!</definedName>
    <definedName name="LLENADO_BLOQUES_60_7" localSheetId="5">#REF!</definedName>
    <definedName name="LLENADO_BLOQUES_60_7" localSheetId="11">#REF!</definedName>
    <definedName name="LLENADO_BLOQUES_60_7" localSheetId="2">#REF!</definedName>
    <definedName name="LLENADO_BLOQUES_60_7" localSheetId="3">#REF!</definedName>
    <definedName name="LLENADO_BLOQUES_60_7">#REF!</definedName>
    <definedName name="LLENADO_BLOQUES_60_8" localSheetId="1">#REF!</definedName>
    <definedName name="LLENADO_BLOQUES_60_8" localSheetId="5">#REF!</definedName>
    <definedName name="LLENADO_BLOQUES_60_8" localSheetId="11">#REF!</definedName>
    <definedName name="LLENADO_BLOQUES_60_8" localSheetId="2">#REF!</definedName>
    <definedName name="LLENADO_BLOQUES_60_8" localSheetId="3">#REF!</definedName>
    <definedName name="LLENADO_BLOQUES_60_8">#REF!</definedName>
    <definedName name="LLENADO_BLOQUES_60_9" localSheetId="1">#REF!</definedName>
    <definedName name="LLENADO_BLOQUES_60_9" localSheetId="5">#REF!</definedName>
    <definedName name="LLENADO_BLOQUES_60_9" localSheetId="11">#REF!</definedName>
    <definedName name="LLENADO_BLOQUES_60_9" localSheetId="2">#REF!</definedName>
    <definedName name="LLENADO_BLOQUES_60_9" localSheetId="3">#REF!</definedName>
    <definedName name="LLENADO_BLOQUES_60_9">#REF!</definedName>
    <definedName name="LLENADO_BLOQUES_80" localSheetId="1">#REF!</definedName>
    <definedName name="LLENADO_BLOQUES_80" localSheetId="5">#REF!</definedName>
    <definedName name="LLENADO_BLOQUES_80" localSheetId="11">#REF!</definedName>
    <definedName name="LLENADO_BLOQUES_80" localSheetId="2">#REF!</definedName>
    <definedName name="LLENADO_BLOQUES_80" localSheetId="3">#REF!</definedName>
    <definedName name="LLENADO_BLOQUES_80">#REF!</definedName>
    <definedName name="LLENADO_BLOQUES_80_10" localSheetId="1">#REF!</definedName>
    <definedName name="LLENADO_BLOQUES_80_10" localSheetId="5">#REF!</definedName>
    <definedName name="LLENADO_BLOQUES_80_10" localSheetId="11">#REF!</definedName>
    <definedName name="LLENADO_BLOQUES_80_10" localSheetId="2">#REF!</definedName>
    <definedName name="LLENADO_BLOQUES_80_10" localSheetId="3">#REF!</definedName>
    <definedName name="LLENADO_BLOQUES_80_10">#REF!</definedName>
    <definedName name="LLENADO_BLOQUES_80_11" localSheetId="1">#REF!</definedName>
    <definedName name="LLENADO_BLOQUES_80_11" localSheetId="5">#REF!</definedName>
    <definedName name="LLENADO_BLOQUES_80_11" localSheetId="11">#REF!</definedName>
    <definedName name="LLENADO_BLOQUES_80_11" localSheetId="2">#REF!</definedName>
    <definedName name="LLENADO_BLOQUES_80_11" localSheetId="3">#REF!</definedName>
    <definedName name="LLENADO_BLOQUES_80_11">#REF!</definedName>
    <definedName name="LLENADO_BLOQUES_80_6" localSheetId="1">#REF!</definedName>
    <definedName name="LLENADO_BLOQUES_80_6" localSheetId="5">#REF!</definedName>
    <definedName name="LLENADO_BLOQUES_80_6" localSheetId="11">#REF!</definedName>
    <definedName name="LLENADO_BLOQUES_80_6" localSheetId="2">#REF!</definedName>
    <definedName name="LLENADO_BLOQUES_80_6" localSheetId="3">#REF!</definedName>
    <definedName name="LLENADO_BLOQUES_80_6">#REF!</definedName>
    <definedName name="LLENADO_BLOQUES_80_7" localSheetId="1">#REF!</definedName>
    <definedName name="LLENADO_BLOQUES_80_7" localSheetId="5">#REF!</definedName>
    <definedName name="LLENADO_BLOQUES_80_7" localSheetId="11">#REF!</definedName>
    <definedName name="LLENADO_BLOQUES_80_7" localSheetId="2">#REF!</definedName>
    <definedName name="LLENADO_BLOQUES_80_7" localSheetId="3">#REF!</definedName>
    <definedName name="LLENADO_BLOQUES_80_7">#REF!</definedName>
    <definedName name="LLENADO_BLOQUES_80_8" localSheetId="1">#REF!</definedName>
    <definedName name="LLENADO_BLOQUES_80_8" localSheetId="5">#REF!</definedName>
    <definedName name="LLENADO_BLOQUES_80_8" localSheetId="11">#REF!</definedName>
    <definedName name="LLENADO_BLOQUES_80_8" localSheetId="2">#REF!</definedName>
    <definedName name="LLENADO_BLOQUES_80_8" localSheetId="3">#REF!</definedName>
    <definedName name="LLENADO_BLOQUES_80_8">#REF!</definedName>
    <definedName name="LLENADO_BLOQUES_80_9" localSheetId="1">#REF!</definedName>
    <definedName name="LLENADO_BLOQUES_80_9" localSheetId="5">#REF!</definedName>
    <definedName name="LLENADO_BLOQUES_80_9" localSheetId="11">#REF!</definedName>
    <definedName name="LLENADO_BLOQUES_80_9" localSheetId="2">#REF!</definedName>
    <definedName name="LLENADO_BLOQUES_80_9" localSheetId="3">#REF!</definedName>
    <definedName name="LLENADO_BLOQUES_80_9">#REF!</definedName>
    <definedName name="LOSA12" localSheetId="1">#REF!</definedName>
    <definedName name="LOSA12" localSheetId="5">#REF!</definedName>
    <definedName name="LOSA12" localSheetId="7">#REF!</definedName>
    <definedName name="LOSA12" localSheetId="11">#REF!</definedName>
    <definedName name="LOSA12" localSheetId="2">#REF!</definedName>
    <definedName name="LOSA12" localSheetId="3">#REF!</definedName>
    <definedName name="LOSA12">#REF!</definedName>
    <definedName name="LOSA12_6" localSheetId="1">#REF!</definedName>
    <definedName name="LOSA12_6" localSheetId="5">#REF!</definedName>
    <definedName name="LOSA12_6" localSheetId="11">#REF!</definedName>
    <definedName name="LOSA12_6" localSheetId="2">#REF!</definedName>
    <definedName name="LOSA12_6" localSheetId="3">#REF!</definedName>
    <definedName name="LOSA12_6">#REF!</definedName>
    <definedName name="LOSA20" localSheetId="1">#REF!</definedName>
    <definedName name="LOSA20" localSheetId="5">#REF!</definedName>
    <definedName name="LOSA20" localSheetId="7">#REF!</definedName>
    <definedName name="LOSA20" localSheetId="11">#REF!</definedName>
    <definedName name="LOSA20" localSheetId="2">#REF!</definedName>
    <definedName name="LOSA20" localSheetId="3">#REF!</definedName>
    <definedName name="LOSA20">#REF!</definedName>
    <definedName name="LOSA20_6" localSheetId="1">#REF!</definedName>
    <definedName name="LOSA20_6" localSheetId="5">#REF!</definedName>
    <definedName name="LOSA20_6" localSheetId="11">#REF!</definedName>
    <definedName name="LOSA20_6" localSheetId="2">#REF!</definedName>
    <definedName name="LOSA20_6" localSheetId="3">#REF!</definedName>
    <definedName name="LOSA20_6">#REF!</definedName>
    <definedName name="LOSA30" localSheetId="1">#REF!</definedName>
    <definedName name="LOSA30" localSheetId="5">#REF!</definedName>
    <definedName name="LOSA30" localSheetId="7">#REF!</definedName>
    <definedName name="LOSA30" localSheetId="11">#REF!</definedName>
    <definedName name="LOSA30" localSheetId="2">#REF!</definedName>
    <definedName name="LOSA30" localSheetId="3">#REF!</definedName>
    <definedName name="LOSA30">#REF!</definedName>
    <definedName name="LOSA30_6" localSheetId="1">#REF!</definedName>
    <definedName name="LOSA30_6" localSheetId="5">#REF!</definedName>
    <definedName name="LOSA30_6" localSheetId="11">#REF!</definedName>
    <definedName name="LOSA30_6" localSheetId="2">#REF!</definedName>
    <definedName name="LOSA30_6" localSheetId="3">#REF!</definedName>
    <definedName name="LOSA30_6">#REF!</definedName>
    <definedName name="M.O._Colocación_Cables_Postensados_3">#N/A</definedName>
    <definedName name="M.O._Colocación_Tabletas_Prefabricados_3">#N/A</definedName>
    <definedName name="M.O._Confección_Moldes_3">#N/A</definedName>
    <definedName name="M.O._Vigas_Postensadas__Incl._Cast._3">#N/A</definedName>
    <definedName name="MA" localSheetId="3">[5]M.O.!$C$10</definedName>
    <definedName name="MA">[6]M.O.!$C$10</definedName>
    <definedName name="MA_10" localSheetId="1">#REF!</definedName>
    <definedName name="MA_10" localSheetId="5">#REF!</definedName>
    <definedName name="MA_10" localSheetId="11">#REF!</definedName>
    <definedName name="MA_10" localSheetId="2">#REF!</definedName>
    <definedName name="MA_10" localSheetId="3">#REF!</definedName>
    <definedName name="MA_10">#REF!</definedName>
    <definedName name="MA_11" localSheetId="1">#REF!</definedName>
    <definedName name="MA_11" localSheetId="5">#REF!</definedName>
    <definedName name="MA_11" localSheetId="11">#REF!</definedName>
    <definedName name="MA_11" localSheetId="2">#REF!</definedName>
    <definedName name="MA_11" localSheetId="3">#REF!</definedName>
    <definedName name="MA_11">#REF!</definedName>
    <definedName name="MA_6" localSheetId="1">#REF!</definedName>
    <definedName name="MA_6" localSheetId="5">#REF!</definedName>
    <definedName name="MA_6" localSheetId="11">#REF!</definedName>
    <definedName name="MA_6" localSheetId="2">#REF!</definedName>
    <definedName name="MA_6" localSheetId="3">#REF!</definedName>
    <definedName name="MA_6">#REF!</definedName>
    <definedName name="MA_7" localSheetId="1">#REF!</definedName>
    <definedName name="MA_7" localSheetId="5">#REF!</definedName>
    <definedName name="MA_7" localSheetId="11">#REF!</definedName>
    <definedName name="MA_7" localSheetId="2">#REF!</definedName>
    <definedName name="MA_7" localSheetId="3">#REF!</definedName>
    <definedName name="MA_7">#REF!</definedName>
    <definedName name="MA_8" localSheetId="1">#REF!</definedName>
    <definedName name="MA_8" localSheetId="5">#REF!</definedName>
    <definedName name="MA_8" localSheetId="11">#REF!</definedName>
    <definedName name="MA_8" localSheetId="2">#REF!</definedName>
    <definedName name="MA_8" localSheetId="3">#REF!</definedName>
    <definedName name="MA_8">#REF!</definedName>
    <definedName name="MA_9" localSheetId="1">#REF!</definedName>
    <definedName name="MA_9" localSheetId="5">#REF!</definedName>
    <definedName name="MA_9" localSheetId="11">#REF!</definedName>
    <definedName name="MA_9" localSheetId="2">#REF!</definedName>
    <definedName name="MA_9" localSheetId="3">#REF!</definedName>
    <definedName name="MA_9">#REF!</definedName>
    <definedName name="MACHETE" localSheetId="1">#REF!</definedName>
    <definedName name="MACHETE" localSheetId="5">#REF!</definedName>
    <definedName name="MACHETE" localSheetId="11">#REF!</definedName>
    <definedName name="MACHETE" localSheetId="2">#REF!</definedName>
    <definedName name="MACHETE" localSheetId="3">#REF!</definedName>
    <definedName name="MACHETE">#REF!</definedName>
    <definedName name="MACHETE_10" localSheetId="1">#REF!</definedName>
    <definedName name="MACHETE_10" localSheetId="5">#REF!</definedName>
    <definedName name="MACHETE_10" localSheetId="11">#REF!</definedName>
    <definedName name="MACHETE_10" localSheetId="2">#REF!</definedName>
    <definedName name="MACHETE_10" localSheetId="3">#REF!</definedName>
    <definedName name="MACHETE_10">#REF!</definedName>
    <definedName name="MACHETE_11" localSheetId="1">#REF!</definedName>
    <definedName name="MACHETE_11" localSheetId="5">#REF!</definedName>
    <definedName name="MACHETE_11" localSheetId="11">#REF!</definedName>
    <definedName name="MACHETE_11" localSheetId="2">#REF!</definedName>
    <definedName name="MACHETE_11" localSheetId="3">#REF!</definedName>
    <definedName name="MACHETE_11">#REF!</definedName>
    <definedName name="MACHETE_6" localSheetId="1">#REF!</definedName>
    <definedName name="MACHETE_6" localSheetId="5">#REF!</definedName>
    <definedName name="MACHETE_6" localSheetId="11">#REF!</definedName>
    <definedName name="MACHETE_6" localSheetId="2">#REF!</definedName>
    <definedName name="MACHETE_6" localSheetId="3">#REF!</definedName>
    <definedName name="MACHETE_6">#REF!</definedName>
    <definedName name="MACHETE_7" localSheetId="1">#REF!</definedName>
    <definedName name="MACHETE_7" localSheetId="5">#REF!</definedName>
    <definedName name="MACHETE_7" localSheetId="11">#REF!</definedName>
    <definedName name="MACHETE_7" localSheetId="2">#REF!</definedName>
    <definedName name="MACHETE_7" localSheetId="3">#REF!</definedName>
    <definedName name="MACHETE_7">#REF!</definedName>
    <definedName name="MACHETE_8" localSheetId="1">#REF!</definedName>
    <definedName name="MACHETE_8" localSheetId="5">#REF!</definedName>
    <definedName name="MACHETE_8" localSheetId="11">#REF!</definedName>
    <definedName name="MACHETE_8" localSheetId="2">#REF!</definedName>
    <definedName name="MACHETE_8" localSheetId="3">#REF!</definedName>
    <definedName name="MACHETE_8">#REF!</definedName>
    <definedName name="MACHETE_9" localSheetId="1">#REF!</definedName>
    <definedName name="MACHETE_9" localSheetId="5">#REF!</definedName>
    <definedName name="MACHETE_9" localSheetId="11">#REF!</definedName>
    <definedName name="MACHETE_9" localSheetId="2">#REF!</definedName>
    <definedName name="MACHETE_9" localSheetId="3">#REF!</definedName>
    <definedName name="MACHETE_9">#REF!</definedName>
    <definedName name="MACO" localSheetId="1">#REF!</definedName>
    <definedName name="MACO" localSheetId="5">#REF!</definedName>
    <definedName name="MACO" localSheetId="11">#REF!</definedName>
    <definedName name="MACO" localSheetId="2">#REF!</definedName>
    <definedName name="MACO" localSheetId="3">#REF!</definedName>
    <definedName name="MACO">#REF!</definedName>
    <definedName name="MACO_10" localSheetId="1">#REF!</definedName>
    <definedName name="MACO_10" localSheetId="5">#REF!</definedName>
    <definedName name="MACO_10" localSheetId="11">#REF!</definedName>
    <definedName name="MACO_10" localSheetId="2">#REF!</definedName>
    <definedName name="MACO_10" localSheetId="3">#REF!</definedName>
    <definedName name="MACO_10">#REF!</definedName>
    <definedName name="MACO_11" localSheetId="1">#REF!</definedName>
    <definedName name="MACO_11" localSheetId="5">#REF!</definedName>
    <definedName name="MACO_11" localSheetId="11">#REF!</definedName>
    <definedName name="MACO_11" localSheetId="2">#REF!</definedName>
    <definedName name="MACO_11" localSheetId="3">#REF!</definedName>
    <definedName name="MACO_11">#REF!</definedName>
    <definedName name="MACO_6" localSheetId="1">#REF!</definedName>
    <definedName name="MACO_6" localSheetId="5">#REF!</definedName>
    <definedName name="MACO_6" localSheetId="11">#REF!</definedName>
    <definedName name="MACO_6" localSheetId="2">#REF!</definedName>
    <definedName name="MACO_6" localSheetId="3">#REF!</definedName>
    <definedName name="MACO_6">#REF!</definedName>
    <definedName name="MACO_7" localSheetId="1">#REF!</definedName>
    <definedName name="MACO_7" localSheetId="5">#REF!</definedName>
    <definedName name="MACO_7" localSheetId="11">#REF!</definedName>
    <definedName name="MACO_7" localSheetId="2">#REF!</definedName>
    <definedName name="MACO_7" localSheetId="3">#REF!</definedName>
    <definedName name="MACO_7">#REF!</definedName>
    <definedName name="MACO_8" localSheetId="1">#REF!</definedName>
    <definedName name="MACO_8" localSheetId="5">#REF!</definedName>
    <definedName name="MACO_8" localSheetId="11">#REF!</definedName>
    <definedName name="MACO_8" localSheetId="2">#REF!</definedName>
    <definedName name="MACO_8" localSheetId="3">#REF!</definedName>
    <definedName name="MACO_8">#REF!</definedName>
    <definedName name="MACO_9" localSheetId="1">#REF!</definedName>
    <definedName name="MACO_9" localSheetId="5">#REF!</definedName>
    <definedName name="MACO_9" localSheetId="11">#REF!</definedName>
    <definedName name="MACO_9" localSheetId="2">#REF!</definedName>
    <definedName name="MACO_9" localSheetId="3">#REF!</definedName>
    <definedName name="MACO_9">#REF!</definedName>
    <definedName name="Madera_3">#N/A</definedName>
    <definedName name="Madera_P2" localSheetId="1">#REF!</definedName>
    <definedName name="Madera_P2">#REF!</definedName>
    <definedName name="Madera_P2_10" localSheetId="1">#REF!</definedName>
    <definedName name="Madera_P2_10" localSheetId="5">#REF!</definedName>
    <definedName name="Madera_P2_10" localSheetId="11">#REF!</definedName>
    <definedName name="Madera_P2_10" localSheetId="2">#REF!</definedName>
    <definedName name="Madera_P2_10" localSheetId="3">#REF!</definedName>
    <definedName name="Madera_P2_10">#REF!</definedName>
    <definedName name="Madera_P2_11" localSheetId="1">#REF!</definedName>
    <definedName name="Madera_P2_11" localSheetId="5">#REF!</definedName>
    <definedName name="Madera_P2_11" localSheetId="11">#REF!</definedName>
    <definedName name="Madera_P2_11" localSheetId="2">#REF!</definedName>
    <definedName name="Madera_P2_11" localSheetId="3">#REF!</definedName>
    <definedName name="Madera_P2_11">#REF!</definedName>
    <definedName name="Madera_P2_5" localSheetId="1">#REF!</definedName>
    <definedName name="Madera_P2_5" localSheetId="5">#REF!</definedName>
    <definedName name="Madera_P2_5" localSheetId="11">#REF!</definedName>
    <definedName name="Madera_P2_5" localSheetId="2">#REF!</definedName>
    <definedName name="Madera_P2_5" localSheetId="3">#REF!</definedName>
    <definedName name="Madera_P2_5">#REF!</definedName>
    <definedName name="Madera_P2_6" localSheetId="1">#REF!</definedName>
    <definedName name="Madera_P2_6" localSheetId="5">#REF!</definedName>
    <definedName name="Madera_P2_6" localSheetId="11">#REF!</definedName>
    <definedName name="Madera_P2_6" localSheetId="2">#REF!</definedName>
    <definedName name="Madera_P2_6" localSheetId="3">#REF!</definedName>
    <definedName name="Madera_P2_6">#REF!</definedName>
    <definedName name="Madera_P2_7" localSheetId="1">#REF!</definedName>
    <definedName name="Madera_P2_7" localSheetId="5">#REF!</definedName>
    <definedName name="Madera_P2_7" localSheetId="11">#REF!</definedName>
    <definedName name="Madera_P2_7" localSheetId="2">#REF!</definedName>
    <definedName name="Madera_P2_7" localSheetId="3">#REF!</definedName>
    <definedName name="Madera_P2_7">#REF!</definedName>
    <definedName name="Madera_P2_8" localSheetId="1">#REF!</definedName>
    <definedName name="Madera_P2_8" localSheetId="5">#REF!</definedName>
    <definedName name="Madera_P2_8" localSheetId="11">#REF!</definedName>
    <definedName name="Madera_P2_8" localSheetId="2">#REF!</definedName>
    <definedName name="Madera_P2_8" localSheetId="3">#REF!</definedName>
    <definedName name="Madera_P2_8">#REF!</definedName>
    <definedName name="Madera_P2_9" localSheetId="1">#REF!</definedName>
    <definedName name="Madera_P2_9" localSheetId="5">#REF!</definedName>
    <definedName name="Madera_P2_9" localSheetId="11">#REF!</definedName>
    <definedName name="Madera_P2_9" localSheetId="2">#REF!</definedName>
    <definedName name="Madera_P2_9" localSheetId="3">#REF!</definedName>
    <definedName name="Madera_P2_9">#REF!</definedName>
    <definedName name="maderabrutapino" localSheetId="1">#REF!</definedName>
    <definedName name="maderabrutapino" localSheetId="5">#REF!</definedName>
    <definedName name="maderabrutapino" localSheetId="11">#REF!</definedName>
    <definedName name="maderabrutapino" localSheetId="2">#REF!</definedName>
    <definedName name="maderabrutapino" localSheetId="3">#REF!</definedName>
    <definedName name="maderabrutapino">#REF!</definedName>
    <definedName name="maderabrutapino_8" localSheetId="1">#REF!</definedName>
    <definedName name="maderabrutapino_8" localSheetId="5">#REF!</definedName>
    <definedName name="maderabrutapino_8" localSheetId="11">#REF!</definedName>
    <definedName name="maderabrutapino_8" localSheetId="2">#REF!</definedName>
    <definedName name="maderabrutapino_8" localSheetId="3">#REF!</definedName>
    <definedName name="maderabrutapino_8">#REF!</definedName>
    <definedName name="Maestro" localSheetId="1">#REF!</definedName>
    <definedName name="Maestro" localSheetId="5">#REF!</definedName>
    <definedName name="Maestro" localSheetId="11">#REF!</definedName>
    <definedName name="Maestro" localSheetId="2">#REF!</definedName>
    <definedName name="Maestro" localSheetId="3">#REF!</definedName>
    <definedName name="Maestro">#REF!</definedName>
    <definedName name="Maestro_10" localSheetId="1">#REF!</definedName>
    <definedName name="Maestro_10" localSheetId="5">#REF!</definedName>
    <definedName name="Maestro_10" localSheetId="11">#REF!</definedName>
    <definedName name="Maestro_10" localSheetId="2">#REF!</definedName>
    <definedName name="Maestro_10" localSheetId="3">#REF!</definedName>
    <definedName name="Maestro_10">#REF!</definedName>
    <definedName name="Maestro_11" localSheetId="1">#REF!</definedName>
    <definedName name="Maestro_11" localSheetId="5">#REF!</definedName>
    <definedName name="Maestro_11" localSheetId="11">#REF!</definedName>
    <definedName name="Maestro_11" localSheetId="2">#REF!</definedName>
    <definedName name="Maestro_11" localSheetId="3">#REF!</definedName>
    <definedName name="Maestro_11">#REF!</definedName>
    <definedName name="Maestro_6" localSheetId="1">#REF!</definedName>
    <definedName name="Maestro_6" localSheetId="5">#REF!</definedName>
    <definedName name="Maestro_6" localSheetId="11">#REF!</definedName>
    <definedName name="Maestro_6" localSheetId="2">#REF!</definedName>
    <definedName name="Maestro_6" localSheetId="3">#REF!</definedName>
    <definedName name="Maestro_6">#REF!</definedName>
    <definedName name="Maestro_7" localSheetId="1">#REF!</definedName>
    <definedName name="Maestro_7" localSheetId="5">#REF!</definedName>
    <definedName name="Maestro_7" localSheetId="11">#REF!</definedName>
    <definedName name="Maestro_7" localSheetId="2">#REF!</definedName>
    <definedName name="Maestro_7" localSheetId="3">#REF!</definedName>
    <definedName name="Maestro_7">#REF!</definedName>
    <definedName name="Maestro_8" localSheetId="1">#REF!</definedName>
    <definedName name="Maestro_8" localSheetId="5">#REF!</definedName>
    <definedName name="Maestro_8" localSheetId="11">#REF!</definedName>
    <definedName name="Maestro_8" localSheetId="2">#REF!</definedName>
    <definedName name="Maestro_8" localSheetId="3">#REF!</definedName>
    <definedName name="Maestro_8">#REF!</definedName>
    <definedName name="Maestro_9" localSheetId="1">#REF!</definedName>
    <definedName name="Maestro_9" localSheetId="5">#REF!</definedName>
    <definedName name="Maestro_9" localSheetId="11">#REF!</definedName>
    <definedName name="Maestro_9" localSheetId="2">#REF!</definedName>
    <definedName name="Maestro_9" localSheetId="3">#REF!</definedName>
    <definedName name="Maestro_9">#REF!</definedName>
    <definedName name="MAESTROCARP" localSheetId="1">[9]INS!#REF!</definedName>
    <definedName name="MAESTROCARP" localSheetId="3">[10]INS!#REF!</definedName>
    <definedName name="MAESTROCARP">[9]INS!#REF!</definedName>
    <definedName name="MAESTROCARP_6" localSheetId="1">#REF!</definedName>
    <definedName name="MAESTROCARP_6" localSheetId="5">#REF!</definedName>
    <definedName name="MAESTROCARP_6" localSheetId="11">#REF!</definedName>
    <definedName name="MAESTROCARP_6" localSheetId="2">#REF!</definedName>
    <definedName name="MAESTROCARP_6" localSheetId="3">#REF!</definedName>
    <definedName name="MAESTROCARP_6">#REF!</definedName>
    <definedName name="MAESTROCARP_8" localSheetId="1">#REF!</definedName>
    <definedName name="MAESTROCARP_8" localSheetId="5">#REF!</definedName>
    <definedName name="MAESTROCARP_8" localSheetId="11">#REF!</definedName>
    <definedName name="MAESTROCARP_8" localSheetId="2">#REF!</definedName>
    <definedName name="MAESTROCARP_8" localSheetId="3">#REF!</definedName>
    <definedName name="MAESTROCARP_8">#REF!</definedName>
    <definedName name="MALLA_ABRAZ_1_12" localSheetId="1">#REF!</definedName>
    <definedName name="MALLA_ABRAZ_1_12" localSheetId="5">#REF!</definedName>
    <definedName name="MALLA_ABRAZ_1_12" localSheetId="11">#REF!</definedName>
    <definedName name="MALLA_ABRAZ_1_12" localSheetId="2">#REF!</definedName>
    <definedName name="MALLA_ABRAZ_1_12" localSheetId="3">#REF!</definedName>
    <definedName name="MALLA_ABRAZ_1_12">#REF!</definedName>
    <definedName name="MALLA_ABRAZ_1_12_10" localSheetId="1">#REF!</definedName>
    <definedName name="MALLA_ABRAZ_1_12_10" localSheetId="5">#REF!</definedName>
    <definedName name="MALLA_ABRAZ_1_12_10" localSheetId="11">#REF!</definedName>
    <definedName name="MALLA_ABRAZ_1_12_10" localSheetId="2">#REF!</definedName>
    <definedName name="MALLA_ABRAZ_1_12_10" localSheetId="3">#REF!</definedName>
    <definedName name="MALLA_ABRAZ_1_12_10">#REF!</definedName>
    <definedName name="MALLA_ABRAZ_1_12_11" localSheetId="1">#REF!</definedName>
    <definedName name="MALLA_ABRAZ_1_12_11" localSheetId="5">#REF!</definedName>
    <definedName name="MALLA_ABRAZ_1_12_11" localSheetId="11">#REF!</definedName>
    <definedName name="MALLA_ABRAZ_1_12_11" localSheetId="2">#REF!</definedName>
    <definedName name="MALLA_ABRAZ_1_12_11" localSheetId="3">#REF!</definedName>
    <definedName name="MALLA_ABRAZ_1_12_11">#REF!</definedName>
    <definedName name="MALLA_ABRAZ_1_12_6" localSheetId="1">#REF!</definedName>
    <definedName name="MALLA_ABRAZ_1_12_6" localSheetId="5">#REF!</definedName>
    <definedName name="MALLA_ABRAZ_1_12_6" localSheetId="11">#REF!</definedName>
    <definedName name="MALLA_ABRAZ_1_12_6" localSheetId="2">#REF!</definedName>
    <definedName name="MALLA_ABRAZ_1_12_6" localSheetId="3">#REF!</definedName>
    <definedName name="MALLA_ABRAZ_1_12_6">#REF!</definedName>
    <definedName name="MALLA_ABRAZ_1_12_7" localSheetId="1">#REF!</definedName>
    <definedName name="MALLA_ABRAZ_1_12_7" localSheetId="5">#REF!</definedName>
    <definedName name="MALLA_ABRAZ_1_12_7" localSheetId="11">#REF!</definedName>
    <definedName name="MALLA_ABRAZ_1_12_7" localSheetId="2">#REF!</definedName>
    <definedName name="MALLA_ABRAZ_1_12_7" localSheetId="3">#REF!</definedName>
    <definedName name="MALLA_ABRAZ_1_12_7">#REF!</definedName>
    <definedName name="MALLA_ABRAZ_1_12_8" localSheetId="1">#REF!</definedName>
    <definedName name="MALLA_ABRAZ_1_12_8" localSheetId="5">#REF!</definedName>
    <definedName name="MALLA_ABRAZ_1_12_8" localSheetId="11">#REF!</definedName>
    <definedName name="MALLA_ABRAZ_1_12_8" localSheetId="2">#REF!</definedName>
    <definedName name="MALLA_ABRAZ_1_12_8" localSheetId="3">#REF!</definedName>
    <definedName name="MALLA_ABRAZ_1_12_8">#REF!</definedName>
    <definedName name="MALLA_ABRAZ_1_12_9" localSheetId="1">#REF!</definedName>
    <definedName name="MALLA_ABRAZ_1_12_9" localSheetId="5">#REF!</definedName>
    <definedName name="MALLA_ABRAZ_1_12_9" localSheetId="11">#REF!</definedName>
    <definedName name="MALLA_ABRAZ_1_12_9" localSheetId="2">#REF!</definedName>
    <definedName name="MALLA_ABRAZ_1_12_9" localSheetId="3">#REF!</definedName>
    <definedName name="MALLA_ABRAZ_1_12_9">#REF!</definedName>
    <definedName name="MALLA_AL_GALVANIZADO" localSheetId="1">#REF!</definedName>
    <definedName name="MALLA_AL_GALVANIZADO" localSheetId="5">#REF!</definedName>
    <definedName name="MALLA_AL_GALVANIZADO" localSheetId="11">#REF!</definedName>
    <definedName name="MALLA_AL_GALVANIZADO" localSheetId="2">#REF!</definedName>
    <definedName name="MALLA_AL_GALVANIZADO" localSheetId="3">#REF!</definedName>
    <definedName name="MALLA_AL_GALVANIZADO">#REF!</definedName>
    <definedName name="MALLA_AL_GALVANIZADO_10" localSheetId="1">#REF!</definedName>
    <definedName name="MALLA_AL_GALVANIZADO_10" localSheetId="5">#REF!</definedName>
    <definedName name="MALLA_AL_GALVANIZADO_10" localSheetId="11">#REF!</definedName>
    <definedName name="MALLA_AL_GALVANIZADO_10" localSheetId="2">#REF!</definedName>
    <definedName name="MALLA_AL_GALVANIZADO_10" localSheetId="3">#REF!</definedName>
    <definedName name="MALLA_AL_GALVANIZADO_10">#REF!</definedName>
    <definedName name="MALLA_AL_GALVANIZADO_11" localSheetId="1">#REF!</definedName>
    <definedName name="MALLA_AL_GALVANIZADO_11" localSheetId="5">#REF!</definedName>
    <definedName name="MALLA_AL_GALVANIZADO_11" localSheetId="11">#REF!</definedName>
    <definedName name="MALLA_AL_GALVANIZADO_11" localSheetId="2">#REF!</definedName>
    <definedName name="MALLA_AL_GALVANIZADO_11" localSheetId="3">#REF!</definedName>
    <definedName name="MALLA_AL_GALVANIZADO_11">#REF!</definedName>
    <definedName name="MALLA_AL_GALVANIZADO_6" localSheetId="1">#REF!</definedName>
    <definedName name="MALLA_AL_GALVANIZADO_6" localSheetId="5">#REF!</definedName>
    <definedName name="MALLA_AL_GALVANIZADO_6" localSheetId="11">#REF!</definedName>
    <definedName name="MALLA_AL_GALVANIZADO_6" localSheetId="2">#REF!</definedName>
    <definedName name="MALLA_AL_GALVANIZADO_6" localSheetId="3">#REF!</definedName>
    <definedName name="MALLA_AL_GALVANIZADO_6">#REF!</definedName>
    <definedName name="MALLA_AL_GALVANIZADO_7" localSheetId="1">#REF!</definedName>
    <definedName name="MALLA_AL_GALVANIZADO_7" localSheetId="5">#REF!</definedName>
    <definedName name="MALLA_AL_GALVANIZADO_7" localSheetId="11">#REF!</definedName>
    <definedName name="MALLA_AL_GALVANIZADO_7" localSheetId="2">#REF!</definedName>
    <definedName name="MALLA_AL_GALVANIZADO_7" localSheetId="3">#REF!</definedName>
    <definedName name="MALLA_AL_GALVANIZADO_7">#REF!</definedName>
    <definedName name="MALLA_AL_GALVANIZADO_8" localSheetId="1">#REF!</definedName>
    <definedName name="MALLA_AL_GALVANIZADO_8" localSheetId="5">#REF!</definedName>
    <definedName name="MALLA_AL_GALVANIZADO_8" localSheetId="11">#REF!</definedName>
    <definedName name="MALLA_AL_GALVANIZADO_8" localSheetId="2">#REF!</definedName>
    <definedName name="MALLA_AL_GALVANIZADO_8" localSheetId="3">#REF!</definedName>
    <definedName name="MALLA_AL_GALVANIZADO_8">#REF!</definedName>
    <definedName name="MALLA_AL_GALVANIZADO_9" localSheetId="1">#REF!</definedName>
    <definedName name="MALLA_AL_GALVANIZADO_9" localSheetId="5">#REF!</definedName>
    <definedName name="MALLA_AL_GALVANIZADO_9" localSheetId="11">#REF!</definedName>
    <definedName name="MALLA_AL_GALVANIZADO_9" localSheetId="2">#REF!</definedName>
    <definedName name="MALLA_AL_GALVANIZADO_9" localSheetId="3">#REF!</definedName>
    <definedName name="MALLA_AL_GALVANIZADO_9">#REF!</definedName>
    <definedName name="MALLA_AL_PUAS" localSheetId="1">#REF!</definedName>
    <definedName name="MALLA_AL_PUAS" localSheetId="5">#REF!</definedName>
    <definedName name="MALLA_AL_PUAS" localSheetId="11">#REF!</definedName>
    <definedName name="MALLA_AL_PUAS" localSheetId="2">#REF!</definedName>
    <definedName name="MALLA_AL_PUAS" localSheetId="3">#REF!</definedName>
    <definedName name="MALLA_AL_PUAS">#REF!</definedName>
    <definedName name="MALLA_AL_PUAS_10" localSheetId="1">#REF!</definedName>
    <definedName name="MALLA_AL_PUAS_10" localSheetId="5">#REF!</definedName>
    <definedName name="MALLA_AL_PUAS_10" localSheetId="11">#REF!</definedName>
    <definedName name="MALLA_AL_PUAS_10" localSheetId="2">#REF!</definedName>
    <definedName name="MALLA_AL_PUAS_10" localSheetId="3">#REF!</definedName>
    <definedName name="MALLA_AL_PUAS_10">#REF!</definedName>
    <definedName name="MALLA_AL_PUAS_11" localSheetId="1">#REF!</definedName>
    <definedName name="MALLA_AL_PUAS_11" localSheetId="5">#REF!</definedName>
    <definedName name="MALLA_AL_PUAS_11" localSheetId="11">#REF!</definedName>
    <definedName name="MALLA_AL_PUAS_11" localSheetId="2">#REF!</definedName>
    <definedName name="MALLA_AL_PUAS_11" localSheetId="3">#REF!</definedName>
    <definedName name="MALLA_AL_PUAS_11">#REF!</definedName>
    <definedName name="MALLA_AL_PUAS_6" localSheetId="1">#REF!</definedName>
    <definedName name="MALLA_AL_PUAS_6" localSheetId="5">#REF!</definedName>
    <definedName name="MALLA_AL_PUAS_6" localSheetId="11">#REF!</definedName>
    <definedName name="MALLA_AL_PUAS_6" localSheetId="2">#REF!</definedName>
    <definedName name="MALLA_AL_PUAS_6" localSheetId="3">#REF!</definedName>
    <definedName name="MALLA_AL_PUAS_6">#REF!</definedName>
    <definedName name="MALLA_AL_PUAS_7" localSheetId="1">#REF!</definedName>
    <definedName name="MALLA_AL_PUAS_7" localSheetId="5">#REF!</definedName>
    <definedName name="MALLA_AL_PUAS_7" localSheetId="11">#REF!</definedName>
    <definedName name="MALLA_AL_PUAS_7" localSheetId="2">#REF!</definedName>
    <definedName name="MALLA_AL_PUAS_7" localSheetId="3">#REF!</definedName>
    <definedName name="MALLA_AL_PUAS_7">#REF!</definedName>
    <definedName name="MALLA_AL_PUAS_8" localSheetId="1">#REF!</definedName>
    <definedName name="MALLA_AL_PUAS_8" localSheetId="5">#REF!</definedName>
    <definedName name="MALLA_AL_PUAS_8" localSheetId="11">#REF!</definedName>
    <definedName name="MALLA_AL_PUAS_8" localSheetId="2">#REF!</definedName>
    <definedName name="MALLA_AL_PUAS_8" localSheetId="3">#REF!</definedName>
    <definedName name="MALLA_AL_PUAS_8">#REF!</definedName>
    <definedName name="MALLA_AL_PUAS_9" localSheetId="1">#REF!</definedName>
    <definedName name="MALLA_AL_PUAS_9" localSheetId="5">#REF!</definedName>
    <definedName name="MALLA_AL_PUAS_9" localSheetId="11">#REF!</definedName>
    <definedName name="MALLA_AL_PUAS_9" localSheetId="2">#REF!</definedName>
    <definedName name="MALLA_AL_PUAS_9" localSheetId="3">#REF!</definedName>
    <definedName name="MALLA_AL_PUAS_9">#REF!</definedName>
    <definedName name="MALLA_BARRA_TENZORA" localSheetId="1">#REF!</definedName>
    <definedName name="MALLA_BARRA_TENZORA" localSheetId="5">#REF!</definedName>
    <definedName name="MALLA_BARRA_TENZORA" localSheetId="11">#REF!</definedName>
    <definedName name="MALLA_BARRA_TENZORA" localSheetId="2">#REF!</definedName>
    <definedName name="MALLA_BARRA_TENZORA" localSheetId="3">#REF!</definedName>
    <definedName name="MALLA_BARRA_TENZORA">#REF!</definedName>
    <definedName name="MALLA_BARRA_TENZORA_10" localSheetId="1">#REF!</definedName>
    <definedName name="MALLA_BARRA_TENZORA_10" localSheetId="5">#REF!</definedName>
    <definedName name="MALLA_BARRA_TENZORA_10" localSheetId="11">#REF!</definedName>
    <definedName name="MALLA_BARRA_TENZORA_10" localSheetId="2">#REF!</definedName>
    <definedName name="MALLA_BARRA_TENZORA_10" localSheetId="3">#REF!</definedName>
    <definedName name="MALLA_BARRA_TENZORA_10">#REF!</definedName>
    <definedName name="MALLA_BARRA_TENZORA_11" localSheetId="1">#REF!</definedName>
    <definedName name="MALLA_BARRA_TENZORA_11" localSheetId="5">#REF!</definedName>
    <definedName name="MALLA_BARRA_TENZORA_11" localSheetId="11">#REF!</definedName>
    <definedName name="MALLA_BARRA_TENZORA_11" localSheetId="2">#REF!</definedName>
    <definedName name="MALLA_BARRA_TENZORA_11" localSheetId="3">#REF!</definedName>
    <definedName name="MALLA_BARRA_TENZORA_11">#REF!</definedName>
    <definedName name="MALLA_BARRA_TENZORA_6" localSheetId="1">#REF!</definedName>
    <definedName name="MALLA_BARRA_TENZORA_6" localSheetId="5">#REF!</definedName>
    <definedName name="MALLA_BARRA_TENZORA_6" localSheetId="11">#REF!</definedName>
    <definedName name="MALLA_BARRA_TENZORA_6" localSheetId="2">#REF!</definedName>
    <definedName name="MALLA_BARRA_TENZORA_6" localSheetId="3">#REF!</definedName>
    <definedName name="MALLA_BARRA_TENZORA_6">#REF!</definedName>
    <definedName name="MALLA_BARRA_TENZORA_7" localSheetId="1">#REF!</definedName>
    <definedName name="MALLA_BARRA_TENZORA_7" localSheetId="5">#REF!</definedName>
    <definedName name="MALLA_BARRA_TENZORA_7" localSheetId="11">#REF!</definedName>
    <definedName name="MALLA_BARRA_TENZORA_7" localSheetId="2">#REF!</definedName>
    <definedName name="MALLA_BARRA_TENZORA_7" localSheetId="3">#REF!</definedName>
    <definedName name="MALLA_BARRA_TENZORA_7">#REF!</definedName>
    <definedName name="MALLA_BARRA_TENZORA_8" localSheetId="1">#REF!</definedName>
    <definedName name="MALLA_BARRA_TENZORA_8" localSheetId="5">#REF!</definedName>
    <definedName name="MALLA_BARRA_TENZORA_8" localSheetId="11">#REF!</definedName>
    <definedName name="MALLA_BARRA_TENZORA_8" localSheetId="2">#REF!</definedName>
    <definedName name="MALLA_BARRA_TENZORA_8" localSheetId="3">#REF!</definedName>
    <definedName name="MALLA_BARRA_TENZORA_8">#REF!</definedName>
    <definedName name="MALLA_BARRA_TENZORA_9" localSheetId="1">#REF!</definedName>
    <definedName name="MALLA_BARRA_TENZORA_9" localSheetId="5">#REF!</definedName>
    <definedName name="MALLA_BARRA_TENZORA_9" localSheetId="11">#REF!</definedName>
    <definedName name="MALLA_BARRA_TENZORA_9" localSheetId="2">#REF!</definedName>
    <definedName name="MALLA_BARRA_TENZORA_9" localSheetId="3">#REF!</definedName>
    <definedName name="MALLA_BARRA_TENZORA_9">#REF!</definedName>
    <definedName name="MALLA_BOTE" localSheetId="1">#REF!</definedName>
    <definedName name="MALLA_BOTE" localSheetId="5">#REF!</definedName>
    <definedName name="MALLA_BOTE" localSheetId="11">#REF!</definedName>
    <definedName name="MALLA_BOTE" localSheetId="2">#REF!</definedName>
    <definedName name="MALLA_BOTE" localSheetId="3">#REF!</definedName>
    <definedName name="MALLA_BOTE">#REF!</definedName>
    <definedName name="MALLA_BOTE_10" localSheetId="1">#REF!</definedName>
    <definedName name="MALLA_BOTE_10" localSheetId="5">#REF!</definedName>
    <definedName name="MALLA_BOTE_10" localSheetId="11">#REF!</definedName>
    <definedName name="MALLA_BOTE_10" localSheetId="2">#REF!</definedName>
    <definedName name="MALLA_BOTE_10" localSheetId="3">#REF!</definedName>
    <definedName name="MALLA_BOTE_10">#REF!</definedName>
    <definedName name="MALLA_BOTE_11" localSheetId="1">#REF!</definedName>
    <definedName name="MALLA_BOTE_11" localSheetId="5">#REF!</definedName>
    <definedName name="MALLA_BOTE_11" localSheetId="11">#REF!</definedName>
    <definedName name="MALLA_BOTE_11" localSheetId="2">#REF!</definedName>
    <definedName name="MALLA_BOTE_11" localSheetId="3">#REF!</definedName>
    <definedName name="MALLA_BOTE_11">#REF!</definedName>
    <definedName name="MALLA_BOTE_6" localSheetId="1">#REF!</definedName>
    <definedName name="MALLA_BOTE_6" localSheetId="5">#REF!</definedName>
    <definedName name="MALLA_BOTE_6" localSheetId="11">#REF!</definedName>
    <definedName name="MALLA_BOTE_6" localSheetId="2">#REF!</definedName>
    <definedName name="MALLA_BOTE_6" localSheetId="3">#REF!</definedName>
    <definedName name="MALLA_BOTE_6">#REF!</definedName>
    <definedName name="MALLA_BOTE_7" localSheetId="1">#REF!</definedName>
    <definedName name="MALLA_BOTE_7" localSheetId="5">#REF!</definedName>
    <definedName name="MALLA_BOTE_7" localSheetId="11">#REF!</definedName>
    <definedName name="MALLA_BOTE_7" localSheetId="2">#REF!</definedName>
    <definedName name="MALLA_BOTE_7" localSheetId="3">#REF!</definedName>
    <definedName name="MALLA_BOTE_7">#REF!</definedName>
    <definedName name="MALLA_BOTE_8" localSheetId="1">#REF!</definedName>
    <definedName name="MALLA_BOTE_8" localSheetId="5">#REF!</definedName>
    <definedName name="MALLA_BOTE_8" localSheetId="11">#REF!</definedName>
    <definedName name="MALLA_BOTE_8" localSheetId="2">#REF!</definedName>
    <definedName name="MALLA_BOTE_8" localSheetId="3">#REF!</definedName>
    <definedName name="MALLA_BOTE_8">#REF!</definedName>
    <definedName name="MALLA_BOTE_9" localSheetId="1">#REF!</definedName>
    <definedName name="MALLA_BOTE_9" localSheetId="5">#REF!</definedName>
    <definedName name="MALLA_BOTE_9" localSheetId="11">#REF!</definedName>
    <definedName name="MALLA_BOTE_9" localSheetId="2">#REF!</definedName>
    <definedName name="MALLA_BOTE_9" localSheetId="3">#REF!</definedName>
    <definedName name="MALLA_BOTE_9">#REF!</definedName>
    <definedName name="MALLA_CARP_COLS" localSheetId="1">#REF!</definedName>
    <definedName name="MALLA_CARP_COLS" localSheetId="5">#REF!</definedName>
    <definedName name="MALLA_CARP_COLS" localSheetId="11">#REF!</definedName>
    <definedName name="MALLA_CARP_COLS" localSheetId="2">#REF!</definedName>
    <definedName name="MALLA_CARP_COLS" localSheetId="3">#REF!</definedName>
    <definedName name="MALLA_CARP_COLS">#REF!</definedName>
    <definedName name="MALLA_CARP_COLS_10" localSheetId="1">#REF!</definedName>
    <definedName name="MALLA_CARP_COLS_10" localSheetId="5">#REF!</definedName>
    <definedName name="MALLA_CARP_COLS_10" localSheetId="11">#REF!</definedName>
    <definedName name="MALLA_CARP_COLS_10" localSheetId="2">#REF!</definedName>
    <definedName name="MALLA_CARP_COLS_10" localSheetId="3">#REF!</definedName>
    <definedName name="MALLA_CARP_COLS_10">#REF!</definedName>
    <definedName name="MALLA_CARP_COLS_11" localSheetId="1">#REF!</definedName>
    <definedName name="MALLA_CARP_COLS_11" localSheetId="5">#REF!</definedName>
    <definedName name="MALLA_CARP_COLS_11" localSheetId="11">#REF!</definedName>
    <definedName name="MALLA_CARP_COLS_11" localSheetId="2">#REF!</definedName>
    <definedName name="MALLA_CARP_COLS_11" localSheetId="3">#REF!</definedName>
    <definedName name="MALLA_CARP_COLS_11">#REF!</definedName>
    <definedName name="MALLA_CARP_COLS_6" localSheetId="1">#REF!</definedName>
    <definedName name="MALLA_CARP_COLS_6" localSheetId="5">#REF!</definedName>
    <definedName name="MALLA_CARP_COLS_6" localSheetId="11">#REF!</definedName>
    <definedName name="MALLA_CARP_COLS_6" localSheetId="2">#REF!</definedName>
    <definedName name="MALLA_CARP_COLS_6" localSheetId="3">#REF!</definedName>
    <definedName name="MALLA_CARP_COLS_6">#REF!</definedName>
    <definedName name="MALLA_CARP_COLS_7" localSheetId="1">#REF!</definedName>
    <definedName name="MALLA_CARP_COLS_7" localSheetId="5">#REF!</definedName>
    <definedName name="MALLA_CARP_COLS_7" localSheetId="11">#REF!</definedName>
    <definedName name="MALLA_CARP_COLS_7" localSheetId="2">#REF!</definedName>
    <definedName name="MALLA_CARP_COLS_7" localSheetId="3">#REF!</definedName>
    <definedName name="MALLA_CARP_COLS_7">#REF!</definedName>
    <definedName name="MALLA_CARP_COLS_8" localSheetId="1">#REF!</definedName>
    <definedName name="MALLA_CARP_COLS_8" localSheetId="5">#REF!</definedName>
    <definedName name="MALLA_CARP_COLS_8" localSheetId="11">#REF!</definedName>
    <definedName name="MALLA_CARP_COLS_8" localSheetId="2">#REF!</definedName>
    <definedName name="MALLA_CARP_COLS_8" localSheetId="3">#REF!</definedName>
    <definedName name="MALLA_CARP_COLS_8">#REF!</definedName>
    <definedName name="MALLA_CARP_COLS_9" localSheetId="1">#REF!</definedName>
    <definedName name="MALLA_CARP_COLS_9" localSheetId="5">#REF!</definedName>
    <definedName name="MALLA_CARP_COLS_9" localSheetId="11">#REF!</definedName>
    <definedName name="MALLA_CARP_COLS_9" localSheetId="2">#REF!</definedName>
    <definedName name="MALLA_CARP_COLS_9" localSheetId="3">#REF!</definedName>
    <definedName name="MALLA_CARP_COLS_9">#REF!</definedName>
    <definedName name="MALLA_CICLONICA_6" localSheetId="1">#REF!</definedName>
    <definedName name="MALLA_CICLONICA_6" localSheetId="5">#REF!</definedName>
    <definedName name="MALLA_CICLONICA_6" localSheetId="11">#REF!</definedName>
    <definedName name="MALLA_CICLONICA_6" localSheetId="2">#REF!</definedName>
    <definedName name="MALLA_CICLONICA_6" localSheetId="3">#REF!</definedName>
    <definedName name="MALLA_CICLONICA_6">#REF!</definedName>
    <definedName name="MALLA_CICLONICA_6_10" localSheetId="1">#REF!</definedName>
    <definedName name="MALLA_CICLONICA_6_10" localSheetId="5">#REF!</definedName>
    <definedName name="MALLA_CICLONICA_6_10" localSheetId="11">#REF!</definedName>
    <definedName name="MALLA_CICLONICA_6_10" localSheetId="2">#REF!</definedName>
    <definedName name="MALLA_CICLONICA_6_10" localSheetId="3">#REF!</definedName>
    <definedName name="MALLA_CICLONICA_6_10">#REF!</definedName>
    <definedName name="MALLA_CICLONICA_6_11" localSheetId="1">#REF!</definedName>
    <definedName name="MALLA_CICLONICA_6_11" localSheetId="5">#REF!</definedName>
    <definedName name="MALLA_CICLONICA_6_11" localSheetId="11">#REF!</definedName>
    <definedName name="MALLA_CICLONICA_6_11" localSheetId="2">#REF!</definedName>
    <definedName name="MALLA_CICLONICA_6_11" localSheetId="3">#REF!</definedName>
    <definedName name="MALLA_CICLONICA_6_11">#REF!</definedName>
    <definedName name="MALLA_CICLONICA_6_6" localSheetId="1">#REF!</definedName>
    <definedName name="MALLA_CICLONICA_6_6" localSheetId="5">#REF!</definedName>
    <definedName name="MALLA_CICLONICA_6_6" localSheetId="11">#REF!</definedName>
    <definedName name="MALLA_CICLONICA_6_6" localSheetId="2">#REF!</definedName>
    <definedName name="MALLA_CICLONICA_6_6" localSheetId="3">#REF!</definedName>
    <definedName name="MALLA_CICLONICA_6_6">#REF!</definedName>
    <definedName name="MALLA_CICLONICA_6_7" localSheetId="1">#REF!</definedName>
    <definedName name="MALLA_CICLONICA_6_7" localSheetId="5">#REF!</definedName>
    <definedName name="MALLA_CICLONICA_6_7" localSheetId="11">#REF!</definedName>
    <definedName name="MALLA_CICLONICA_6_7" localSheetId="2">#REF!</definedName>
    <definedName name="MALLA_CICLONICA_6_7" localSheetId="3">#REF!</definedName>
    <definedName name="MALLA_CICLONICA_6_7">#REF!</definedName>
    <definedName name="MALLA_CICLONICA_6_8" localSheetId="1">#REF!</definedName>
    <definedName name="MALLA_CICLONICA_6_8" localSheetId="5">#REF!</definedName>
    <definedName name="MALLA_CICLONICA_6_8" localSheetId="11">#REF!</definedName>
    <definedName name="MALLA_CICLONICA_6_8" localSheetId="2">#REF!</definedName>
    <definedName name="MALLA_CICLONICA_6_8" localSheetId="3">#REF!</definedName>
    <definedName name="MALLA_CICLONICA_6_8">#REF!</definedName>
    <definedName name="MALLA_CICLONICA_6_9" localSheetId="1">#REF!</definedName>
    <definedName name="MALLA_CICLONICA_6_9" localSheetId="5">#REF!</definedName>
    <definedName name="MALLA_CICLONICA_6_9" localSheetId="11">#REF!</definedName>
    <definedName name="MALLA_CICLONICA_6_9" localSheetId="2">#REF!</definedName>
    <definedName name="MALLA_CICLONICA_6_9" localSheetId="3">#REF!</definedName>
    <definedName name="MALLA_CICLONICA_6_9">#REF!</definedName>
    <definedName name="MALLA_COLOC_6" localSheetId="1">#REF!</definedName>
    <definedName name="MALLA_COLOC_6" localSheetId="5">#REF!</definedName>
    <definedName name="MALLA_COLOC_6" localSheetId="11">#REF!</definedName>
    <definedName name="MALLA_COLOC_6" localSheetId="2">#REF!</definedName>
    <definedName name="MALLA_COLOC_6" localSheetId="3">#REF!</definedName>
    <definedName name="MALLA_COLOC_6">#REF!</definedName>
    <definedName name="MALLA_COLOC_6_10" localSheetId="1">#REF!</definedName>
    <definedName name="MALLA_COLOC_6_10" localSheetId="5">#REF!</definedName>
    <definedName name="MALLA_COLOC_6_10" localSheetId="11">#REF!</definedName>
    <definedName name="MALLA_COLOC_6_10" localSheetId="2">#REF!</definedName>
    <definedName name="MALLA_COLOC_6_10" localSheetId="3">#REF!</definedName>
    <definedName name="MALLA_COLOC_6_10">#REF!</definedName>
    <definedName name="MALLA_COLOC_6_11" localSheetId="1">#REF!</definedName>
    <definedName name="MALLA_COLOC_6_11" localSheetId="5">#REF!</definedName>
    <definedName name="MALLA_COLOC_6_11" localSheetId="11">#REF!</definedName>
    <definedName name="MALLA_COLOC_6_11" localSheetId="2">#REF!</definedName>
    <definedName name="MALLA_COLOC_6_11" localSheetId="3">#REF!</definedName>
    <definedName name="MALLA_COLOC_6_11">#REF!</definedName>
    <definedName name="MALLA_COLOC_6_6" localSheetId="1">#REF!</definedName>
    <definedName name="MALLA_COLOC_6_6" localSheetId="5">#REF!</definedName>
    <definedName name="MALLA_COLOC_6_6" localSheetId="11">#REF!</definedName>
    <definedName name="MALLA_COLOC_6_6" localSheetId="2">#REF!</definedName>
    <definedName name="MALLA_COLOC_6_6" localSheetId="3">#REF!</definedName>
    <definedName name="MALLA_COLOC_6_6">#REF!</definedName>
    <definedName name="MALLA_COLOC_6_7" localSheetId="1">#REF!</definedName>
    <definedName name="MALLA_COLOC_6_7" localSheetId="5">#REF!</definedName>
    <definedName name="MALLA_COLOC_6_7" localSheetId="11">#REF!</definedName>
    <definedName name="MALLA_COLOC_6_7" localSheetId="2">#REF!</definedName>
    <definedName name="MALLA_COLOC_6_7" localSheetId="3">#REF!</definedName>
    <definedName name="MALLA_COLOC_6_7">#REF!</definedName>
    <definedName name="MALLA_COLOC_6_8" localSheetId="1">#REF!</definedName>
    <definedName name="MALLA_COLOC_6_8" localSheetId="5">#REF!</definedName>
    <definedName name="MALLA_COLOC_6_8" localSheetId="11">#REF!</definedName>
    <definedName name="MALLA_COLOC_6_8" localSheetId="2">#REF!</definedName>
    <definedName name="MALLA_COLOC_6_8" localSheetId="3">#REF!</definedName>
    <definedName name="MALLA_COLOC_6_8">#REF!</definedName>
    <definedName name="MALLA_COLOC_6_9" localSheetId="1">#REF!</definedName>
    <definedName name="MALLA_COLOC_6_9" localSheetId="5">#REF!</definedName>
    <definedName name="MALLA_COLOC_6_9" localSheetId="11">#REF!</definedName>
    <definedName name="MALLA_COLOC_6_9" localSheetId="2">#REF!</definedName>
    <definedName name="MALLA_COLOC_6_9" localSheetId="3">#REF!</definedName>
    <definedName name="MALLA_COLOC_6_9">#REF!</definedName>
    <definedName name="MALLA_COPAFINAL_1_12" localSheetId="1">#REF!</definedName>
    <definedName name="MALLA_COPAFINAL_1_12" localSheetId="5">#REF!</definedName>
    <definedName name="MALLA_COPAFINAL_1_12" localSheetId="11">#REF!</definedName>
    <definedName name="MALLA_COPAFINAL_1_12" localSheetId="2">#REF!</definedName>
    <definedName name="MALLA_COPAFINAL_1_12" localSheetId="3">#REF!</definedName>
    <definedName name="MALLA_COPAFINAL_1_12">#REF!</definedName>
    <definedName name="MALLA_COPAFINAL_1_12_10" localSheetId="1">#REF!</definedName>
    <definedName name="MALLA_COPAFINAL_1_12_10" localSheetId="5">#REF!</definedName>
    <definedName name="MALLA_COPAFINAL_1_12_10" localSheetId="11">#REF!</definedName>
    <definedName name="MALLA_COPAFINAL_1_12_10" localSheetId="2">#REF!</definedName>
    <definedName name="MALLA_COPAFINAL_1_12_10" localSheetId="3">#REF!</definedName>
    <definedName name="MALLA_COPAFINAL_1_12_10">#REF!</definedName>
    <definedName name="MALLA_COPAFINAL_1_12_11" localSheetId="1">#REF!</definedName>
    <definedName name="MALLA_COPAFINAL_1_12_11" localSheetId="5">#REF!</definedName>
    <definedName name="MALLA_COPAFINAL_1_12_11" localSheetId="11">#REF!</definedName>
    <definedName name="MALLA_COPAFINAL_1_12_11" localSheetId="2">#REF!</definedName>
    <definedName name="MALLA_COPAFINAL_1_12_11" localSheetId="3">#REF!</definedName>
    <definedName name="MALLA_COPAFINAL_1_12_11">#REF!</definedName>
    <definedName name="MALLA_COPAFINAL_1_12_6" localSheetId="1">#REF!</definedName>
    <definedName name="MALLA_COPAFINAL_1_12_6" localSheetId="5">#REF!</definedName>
    <definedName name="MALLA_COPAFINAL_1_12_6" localSheetId="11">#REF!</definedName>
    <definedName name="MALLA_COPAFINAL_1_12_6" localSheetId="2">#REF!</definedName>
    <definedName name="MALLA_COPAFINAL_1_12_6" localSheetId="3">#REF!</definedName>
    <definedName name="MALLA_COPAFINAL_1_12_6">#REF!</definedName>
    <definedName name="MALLA_COPAFINAL_1_12_7" localSheetId="1">#REF!</definedName>
    <definedName name="MALLA_COPAFINAL_1_12_7" localSheetId="5">#REF!</definedName>
    <definedName name="MALLA_COPAFINAL_1_12_7" localSheetId="11">#REF!</definedName>
    <definedName name="MALLA_COPAFINAL_1_12_7" localSheetId="2">#REF!</definedName>
    <definedName name="MALLA_COPAFINAL_1_12_7" localSheetId="3">#REF!</definedName>
    <definedName name="MALLA_COPAFINAL_1_12_7">#REF!</definedName>
    <definedName name="MALLA_COPAFINAL_1_12_8" localSheetId="1">#REF!</definedName>
    <definedName name="MALLA_COPAFINAL_1_12_8" localSheetId="5">#REF!</definedName>
    <definedName name="MALLA_COPAFINAL_1_12_8" localSheetId="11">#REF!</definedName>
    <definedName name="MALLA_COPAFINAL_1_12_8" localSheetId="2">#REF!</definedName>
    <definedName name="MALLA_COPAFINAL_1_12_8" localSheetId="3">#REF!</definedName>
    <definedName name="MALLA_COPAFINAL_1_12_8">#REF!</definedName>
    <definedName name="MALLA_COPAFINAL_1_12_9" localSheetId="1">#REF!</definedName>
    <definedName name="MALLA_COPAFINAL_1_12_9" localSheetId="5">#REF!</definedName>
    <definedName name="MALLA_COPAFINAL_1_12_9" localSheetId="11">#REF!</definedName>
    <definedName name="MALLA_COPAFINAL_1_12_9" localSheetId="2">#REF!</definedName>
    <definedName name="MALLA_COPAFINAL_1_12_9" localSheetId="3">#REF!</definedName>
    <definedName name="MALLA_COPAFINAL_1_12_9">#REF!</definedName>
    <definedName name="MALLA_COPAFINAL_2" localSheetId="1">#REF!</definedName>
    <definedName name="MALLA_COPAFINAL_2" localSheetId="5">#REF!</definedName>
    <definedName name="MALLA_COPAFINAL_2" localSheetId="11">#REF!</definedName>
    <definedName name="MALLA_COPAFINAL_2" localSheetId="2">#REF!</definedName>
    <definedName name="MALLA_COPAFINAL_2" localSheetId="3">#REF!</definedName>
    <definedName name="MALLA_COPAFINAL_2">#REF!</definedName>
    <definedName name="MALLA_COPAFINAL_2_10" localSheetId="1">#REF!</definedName>
    <definedName name="MALLA_COPAFINAL_2_10" localSheetId="5">#REF!</definedName>
    <definedName name="MALLA_COPAFINAL_2_10" localSheetId="11">#REF!</definedName>
    <definedName name="MALLA_COPAFINAL_2_10" localSheetId="2">#REF!</definedName>
    <definedName name="MALLA_COPAFINAL_2_10" localSheetId="3">#REF!</definedName>
    <definedName name="MALLA_COPAFINAL_2_10">#REF!</definedName>
    <definedName name="MALLA_COPAFINAL_2_11" localSheetId="1">#REF!</definedName>
    <definedName name="MALLA_COPAFINAL_2_11" localSheetId="5">#REF!</definedName>
    <definedName name="MALLA_COPAFINAL_2_11" localSheetId="11">#REF!</definedName>
    <definedName name="MALLA_COPAFINAL_2_11" localSheetId="2">#REF!</definedName>
    <definedName name="MALLA_COPAFINAL_2_11" localSheetId="3">#REF!</definedName>
    <definedName name="MALLA_COPAFINAL_2_11">#REF!</definedName>
    <definedName name="MALLA_COPAFINAL_2_6" localSheetId="1">#REF!</definedName>
    <definedName name="MALLA_COPAFINAL_2_6" localSheetId="5">#REF!</definedName>
    <definedName name="MALLA_COPAFINAL_2_6" localSheetId="11">#REF!</definedName>
    <definedName name="MALLA_COPAFINAL_2_6" localSheetId="2">#REF!</definedName>
    <definedName name="MALLA_COPAFINAL_2_6" localSheetId="3">#REF!</definedName>
    <definedName name="MALLA_COPAFINAL_2_6">#REF!</definedName>
    <definedName name="MALLA_COPAFINAL_2_7" localSheetId="1">#REF!</definedName>
    <definedName name="MALLA_COPAFINAL_2_7" localSheetId="5">#REF!</definedName>
    <definedName name="MALLA_COPAFINAL_2_7" localSheetId="11">#REF!</definedName>
    <definedName name="MALLA_COPAFINAL_2_7" localSheetId="2">#REF!</definedName>
    <definedName name="MALLA_COPAFINAL_2_7" localSheetId="3">#REF!</definedName>
    <definedName name="MALLA_COPAFINAL_2_7">#REF!</definedName>
    <definedName name="MALLA_COPAFINAL_2_8" localSheetId="1">#REF!</definedName>
    <definedName name="MALLA_COPAFINAL_2_8" localSheetId="5">#REF!</definedName>
    <definedName name="MALLA_COPAFINAL_2_8" localSheetId="11">#REF!</definedName>
    <definedName name="MALLA_COPAFINAL_2_8" localSheetId="2">#REF!</definedName>
    <definedName name="MALLA_COPAFINAL_2_8" localSheetId="3">#REF!</definedName>
    <definedName name="MALLA_COPAFINAL_2_8">#REF!</definedName>
    <definedName name="MALLA_COPAFINAL_2_9" localSheetId="1">#REF!</definedName>
    <definedName name="MALLA_COPAFINAL_2_9" localSheetId="5">#REF!</definedName>
    <definedName name="MALLA_COPAFINAL_2_9" localSheetId="11">#REF!</definedName>
    <definedName name="MALLA_COPAFINAL_2_9" localSheetId="2">#REF!</definedName>
    <definedName name="MALLA_COPAFINAL_2_9" localSheetId="3">#REF!</definedName>
    <definedName name="MALLA_COPAFINAL_2_9">#REF!</definedName>
    <definedName name="MALLA_CORTE_ABR" localSheetId="1">#REF!</definedName>
    <definedName name="MALLA_CORTE_ABR" localSheetId="5">#REF!</definedName>
    <definedName name="MALLA_CORTE_ABR" localSheetId="11">#REF!</definedName>
    <definedName name="MALLA_CORTE_ABR" localSheetId="2">#REF!</definedName>
    <definedName name="MALLA_CORTE_ABR" localSheetId="3">#REF!</definedName>
    <definedName name="MALLA_CORTE_ABR">#REF!</definedName>
    <definedName name="MALLA_CORTE_ABR_10" localSheetId="1">#REF!</definedName>
    <definedName name="MALLA_CORTE_ABR_10" localSheetId="5">#REF!</definedName>
    <definedName name="MALLA_CORTE_ABR_10" localSheetId="11">#REF!</definedName>
    <definedName name="MALLA_CORTE_ABR_10" localSheetId="2">#REF!</definedName>
    <definedName name="MALLA_CORTE_ABR_10" localSheetId="3">#REF!</definedName>
    <definedName name="MALLA_CORTE_ABR_10">#REF!</definedName>
    <definedName name="MALLA_CORTE_ABR_11" localSheetId="1">#REF!</definedName>
    <definedName name="MALLA_CORTE_ABR_11" localSheetId="5">#REF!</definedName>
    <definedName name="MALLA_CORTE_ABR_11" localSheetId="11">#REF!</definedName>
    <definedName name="MALLA_CORTE_ABR_11" localSheetId="2">#REF!</definedName>
    <definedName name="MALLA_CORTE_ABR_11" localSheetId="3">#REF!</definedName>
    <definedName name="MALLA_CORTE_ABR_11">#REF!</definedName>
    <definedName name="MALLA_CORTE_ABR_6" localSheetId="1">#REF!</definedName>
    <definedName name="MALLA_CORTE_ABR_6" localSheetId="5">#REF!</definedName>
    <definedName name="MALLA_CORTE_ABR_6" localSheetId="11">#REF!</definedName>
    <definedName name="MALLA_CORTE_ABR_6" localSheetId="2">#REF!</definedName>
    <definedName name="MALLA_CORTE_ABR_6" localSheetId="3">#REF!</definedName>
    <definedName name="MALLA_CORTE_ABR_6">#REF!</definedName>
    <definedName name="MALLA_CORTE_ABR_7" localSheetId="1">#REF!</definedName>
    <definedName name="MALLA_CORTE_ABR_7" localSheetId="5">#REF!</definedName>
    <definedName name="MALLA_CORTE_ABR_7" localSheetId="11">#REF!</definedName>
    <definedName name="MALLA_CORTE_ABR_7" localSheetId="2">#REF!</definedName>
    <definedName name="MALLA_CORTE_ABR_7" localSheetId="3">#REF!</definedName>
    <definedName name="MALLA_CORTE_ABR_7">#REF!</definedName>
    <definedName name="MALLA_CORTE_ABR_8" localSheetId="1">#REF!</definedName>
    <definedName name="MALLA_CORTE_ABR_8" localSheetId="5">#REF!</definedName>
    <definedName name="MALLA_CORTE_ABR_8" localSheetId="11">#REF!</definedName>
    <definedName name="MALLA_CORTE_ABR_8" localSheetId="2">#REF!</definedName>
    <definedName name="MALLA_CORTE_ABR_8" localSheetId="3">#REF!</definedName>
    <definedName name="MALLA_CORTE_ABR_8">#REF!</definedName>
    <definedName name="MALLA_CORTE_ABR_9" localSheetId="1">#REF!</definedName>
    <definedName name="MALLA_CORTE_ABR_9" localSheetId="5">#REF!</definedName>
    <definedName name="MALLA_CORTE_ABR_9" localSheetId="11">#REF!</definedName>
    <definedName name="MALLA_CORTE_ABR_9" localSheetId="2">#REF!</definedName>
    <definedName name="MALLA_CORTE_ABR_9" localSheetId="3">#REF!</definedName>
    <definedName name="MALLA_CORTE_ABR_9">#REF!</definedName>
    <definedName name="Malla_Electrosoldada_10x10" localSheetId="1">#REF!</definedName>
    <definedName name="Malla_Electrosoldada_10x10" localSheetId="5">#REF!</definedName>
    <definedName name="Malla_Electrosoldada_10x10" localSheetId="11">#REF!</definedName>
    <definedName name="Malla_Electrosoldada_10x10" localSheetId="2">#REF!</definedName>
    <definedName name="Malla_Electrosoldada_10x10" localSheetId="3">#REF!</definedName>
    <definedName name="Malla_Electrosoldada_10x10">#REF!</definedName>
    <definedName name="Malla_Electrosoldada_10x10_10" localSheetId="1">#REF!</definedName>
    <definedName name="Malla_Electrosoldada_10x10_10" localSheetId="5">#REF!</definedName>
    <definedName name="Malla_Electrosoldada_10x10_10" localSheetId="11">#REF!</definedName>
    <definedName name="Malla_Electrosoldada_10x10_10" localSheetId="2">#REF!</definedName>
    <definedName name="Malla_Electrosoldada_10x10_10" localSheetId="3">#REF!</definedName>
    <definedName name="Malla_Electrosoldada_10x10_10">#REF!</definedName>
    <definedName name="Malla_Electrosoldada_10x10_11" localSheetId="1">#REF!</definedName>
    <definedName name="Malla_Electrosoldada_10x10_11" localSheetId="5">#REF!</definedName>
    <definedName name="Malla_Electrosoldada_10x10_11" localSheetId="11">#REF!</definedName>
    <definedName name="Malla_Electrosoldada_10x10_11" localSheetId="2">#REF!</definedName>
    <definedName name="Malla_Electrosoldada_10x10_11" localSheetId="3">#REF!</definedName>
    <definedName name="Malla_Electrosoldada_10x10_11">#REF!</definedName>
    <definedName name="Malla_Electrosoldada_10x10_6" localSheetId="1">#REF!</definedName>
    <definedName name="Malla_Electrosoldada_10x10_6" localSheetId="5">#REF!</definedName>
    <definedName name="Malla_Electrosoldada_10x10_6" localSheetId="11">#REF!</definedName>
    <definedName name="Malla_Electrosoldada_10x10_6" localSheetId="2">#REF!</definedName>
    <definedName name="Malla_Electrosoldada_10x10_6" localSheetId="3">#REF!</definedName>
    <definedName name="Malla_Electrosoldada_10x10_6">#REF!</definedName>
    <definedName name="Malla_Electrosoldada_10x10_7" localSheetId="1">#REF!</definedName>
    <definedName name="Malla_Electrosoldada_10x10_7" localSheetId="5">#REF!</definedName>
    <definedName name="Malla_Electrosoldada_10x10_7" localSheetId="11">#REF!</definedName>
    <definedName name="Malla_Electrosoldada_10x10_7" localSheetId="2">#REF!</definedName>
    <definedName name="Malla_Electrosoldada_10x10_7" localSheetId="3">#REF!</definedName>
    <definedName name="Malla_Electrosoldada_10x10_7">#REF!</definedName>
    <definedName name="Malla_Electrosoldada_10x10_8" localSheetId="1">#REF!</definedName>
    <definedName name="Malla_Electrosoldada_10x10_8" localSheetId="5">#REF!</definedName>
    <definedName name="Malla_Electrosoldada_10x10_8" localSheetId="11">#REF!</definedName>
    <definedName name="Malla_Electrosoldada_10x10_8" localSheetId="2">#REF!</definedName>
    <definedName name="Malla_Electrosoldada_10x10_8" localSheetId="3">#REF!</definedName>
    <definedName name="Malla_Electrosoldada_10x10_8">#REF!</definedName>
    <definedName name="Malla_Electrosoldada_10x10_9" localSheetId="1">#REF!</definedName>
    <definedName name="Malla_Electrosoldada_10x10_9" localSheetId="5">#REF!</definedName>
    <definedName name="Malla_Electrosoldada_10x10_9" localSheetId="11">#REF!</definedName>
    <definedName name="Malla_Electrosoldada_10x10_9" localSheetId="2">#REF!</definedName>
    <definedName name="Malla_Electrosoldada_10x10_9" localSheetId="3">#REF!</definedName>
    <definedName name="Malla_Electrosoldada_10x10_9">#REF!</definedName>
    <definedName name="MALLA_PALOMETA_DOBLE_1_12" localSheetId="1">#REF!</definedName>
    <definedName name="MALLA_PALOMETA_DOBLE_1_12" localSheetId="5">#REF!</definedName>
    <definedName name="MALLA_PALOMETA_DOBLE_1_12" localSheetId="11">#REF!</definedName>
    <definedName name="MALLA_PALOMETA_DOBLE_1_12" localSheetId="2">#REF!</definedName>
    <definedName name="MALLA_PALOMETA_DOBLE_1_12" localSheetId="3">#REF!</definedName>
    <definedName name="MALLA_PALOMETA_DOBLE_1_12">#REF!</definedName>
    <definedName name="MALLA_PALOMETA_DOBLE_1_12_10" localSheetId="1">#REF!</definedName>
    <definedName name="MALLA_PALOMETA_DOBLE_1_12_10" localSheetId="5">#REF!</definedName>
    <definedName name="MALLA_PALOMETA_DOBLE_1_12_10" localSheetId="11">#REF!</definedName>
    <definedName name="MALLA_PALOMETA_DOBLE_1_12_10" localSheetId="2">#REF!</definedName>
    <definedName name="MALLA_PALOMETA_DOBLE_1_12_10" localSheetId="3">#REF!</definedName>
    <definedName name="MALLA_PALOMETA_DOBLE_1_12_10">#REF!</definedName>
    <definedName name="MALLA_PALOMETA_DOBLE_1_12_11" localSheetId="1">#REF!</definedName>
    <definedName name="MALLA_PALOMETA_DOBLE_1_12_11" localSheetId="5">#REF!</definedName>
    <definedName name="MALLA_PALOMETA_DOBLE_1_12_11" localSheetId="11">#REF!</definedName>
    <definedName name="MALLA_PALOMETA_DOBLE_1_12_11" localSheetId="2">#REF!</definedName>
    <definedName name="MALLA_PALOMETA_DOBLE_1_12_11" localSheetId="3">#REF!</definedName>
    <definedName name="MALLA_PALOMETA_DOBLE_1_12_11">#REF!</definedName>
    <definedName name="MALLA_PALOMETA_DOBLE_1_12_6" localSheetId="1">#REF!</definedName>
    <definedName name="MALLA_PALOMETA_DOBLE_1_12_6" localSheetId="5">#REF!</definedName>
    <definedName name="MALLA_PALOMETA_DOBLE_1_12_6" localSheetId="11">#REF!</definedName>
    <definedName name="MALLA_PALOMETA_DOBLE_1_12_6" localSheetId="2">#REF!</definedName>
    <definedName name="MALLA_PALOMETA_DOBLE_1_12_6" localSheetId="3">#REF!</definedName>
    <definedName name="MALLA_PALOMETA_DOBLE_1_12_6">#REF!</definedName>
    <definedName name="MALLA_PALOMETA_DOBLE_1_12_7" localSheetId="1">#REF!</definedName>
    <definedName name="MALLA_PALOMETA_DOBLE_1_12_7" localSheetId="5">#REF!</definedName>
    <definedName name="MALLA_PALOMETA_DOBLE_1_12_7" localSheetId="11">#REF!</definedName>
    <definedName name="MALLA_PALOMETA_DOBLE_1_12_7" localSheetId="2">#REF!</definedName>
    <definedName name="MALLA_PALOMETA_DOBLE_1_12_7" localSheetId="3">#REF!</definedName>
    <definedName name="MALLA_PALOMETA_DOBLE_1_12_7">#REF!</definedName>
    <definedName name="MALLA_PALOMETA_DOBLE_1_12_8" localSheetId="1">#REF!</definedName>
    <definedName name="MALLA_PALOMETA_DOBLE_1_12_8" localSheetId="5">#REF!</definedName>
    <definedName name="MALLA_PALOMETA_DOBLE_1_12_8" localSheetId="11">#REF!</definedName>
    <definedName name="MALLA_PALOMETA_DOBLE_1_12_8" localSheetId="2">#REF!</definedName>
    <definedName name="MALLA_PALOMETA_DOBLE_1_12_8" localSheetId="3">#REF!</definedName>
    <definedName name="MALLA_PALOMETA_DOBLE_1_12_8">#REF!</definedName>
    <definedName name="MALLA_PALOMETA_DOBLE_1_12_9" localSheetId="1">#REF!</definedName>
    <definedName name="MALLA_PALOMETA_DOBLE_1_12_9" localSheetId="5">#REF!</definedName>
    <definedName name="MALLA_PALOMETA_DOBLE_1_12_9" localSheetId="11">#REF!</definedName>
    <definedName name="MALLA_PALOMETA_DOBLE_1_12_9" localSheetId="2">#REF!</definedName>
    <definedName name="MALLA_PALOMETA_DOBLE_1_12_9" localSheetId="3">#REF!</definedName>
    <definedName name="MALLA_PALOMETA_DOBLE_1_12_9">#REF!</definedName>
    <definedName name="MALLA_RELLENO" localSheetId="1">#REF!</definedName>
    <definedName name="MALLA_RELLENO" localSheetId="5">#REF!</definedName>
    <definedName name="MALLA_RELLENO" localSheetId="11">#REF!</definedName>
    <definedName name="MALLA_RELLENO" localSheetId="2">#REF!</definedName>
    <definedName name="MALLA_RELLENO" localSheetId="3">#REF!</definedName>
    <definedName name="MALLA_RELLENO">#REF!</definedName>
    <definedName name="MALLA_RELLENO_10" localSheetId="1">#REF!</definedName>
    <definedName name="MALLA_RELLENO_10" localSheetId="5">#REF!</definedName>
    <definedName name="MALLA_RELLENO_10" localSheetId="11">#REF!</definedName>
    <definedName name="MALLA_RELLENO_10" localSheetId="2">#REF!</definedName>
    <definedName name="MALLA_RELLENO_10" localSheetId="3">#REF!</definedName>
    <definedName name="MALLA_RELLENO_10">#REF!</definedName>
    <definedName name="MALLA_RELLENO_11" localSheetId="1">#REF!</definedName>
    <definedName name="MALLA_RELLENO_11" localSheetId="5">#REF!</definedName>
    <definedName name="MALLA_RELLENO_11" localSheetId="11">#REF!</definedName>
    <definedName name="MALLA_RELLENO_11" localSheetId="2">#REF!</definedName>
    <definedName name="MALLA_RELLENO_11" localSheetId="3">#REF!</definedName>
    <definedName name="MALLA_RELLENO_11">#REF!</definedName>
    <definedName name="MALLA_RELLENO_6" localSheetId="1">#REF!</definedName>
    <definedName name="MALLA_RELLENO_6" localSheetId="5">#REF!</definedName>
    <definedName name="MALLA_RELLENO_6" localSheetId="11">#REF!</definedName>
    <definedName name="MALLA_RELLENO_6" localSheetId="2">#REF!</definedName>
    <definedName name="MALLA_RELLENO_6" localSheetId="3">#REF!</definedName>
    <definedName name="MALLA_RELLENO_6">#REF!</definedName>
    <definedName name="MALLA_RELLENO_7" localSheetId="1">#REF!</definedName>
    <definedName name="MALLA_RELLENO_7" localSheetId="5">#REF!</definedName>
    <definedName name="MALLA_RELLENO_7" localSheetId="11">#REF!</definedName>
    <definedName name="MALLA_RELLENO_7" localSheetId="2">#REF!</definedName>
    <definedName name="MALLA_RELLENO_7" localSheetId="3">#REF!</definedName>
    <definedName name="MALLA_RELLENO_7">#REF!</definedName>
    <definedName name="MALLA_RELLENO_8" localSheetId="1">#REF!</definedName>
    <definedName name="MALLA_RELLENO_8" localSheetId="5">#REF!</definedName>
    <definedName name="MALLA_RELLENO_8" localSheetId="11">#REF!</definedName>
    <definedName name="MALLA_RELLENO_8" localSheetId="2">#REF!</definedName>
    <definedName name="MALLA_RELLENO_8" localSheetId="3">#REF!</definedName>
    <definedName name="MALLA_RELLENO_8">#REF!</definedName>
    <definedName name="MALLA_RELLENO_9" localSheetId="1">#REF!</definedName>
    <definedName name="MALLA_RELLENO_9" localSheetId="5">#REF!</definedName>
    <definedName name="MALLA_RELLENO_9" localSheetId="11">#REF!</definedName>
    <definedName name="MALLA_RELLENO_9" localSheetId="2">#REF!</definedName>
    <definedName name="MALLA_RELLENO_9" localSheetId="3">#REF!</definedName>
    <definedName name="MALLA_RELLENO_9">#REF!</definedName>
    <definedName name="MALLA_SEGUETA" localSheetId="1">#REF!</definedName>
    <definedName name="MALLA_SEGUETA" localSheetId="5">#REF!</definedName>
    <definedName name="MALLA_SEGUETA" localSheetId="11">#REF!</definedName>
    <definedName name="MALLA_SEGUETA" localSheetId="2">#REF!</definedName>
    <definedName name="MALLA_SEGUETA" localSheetId="3">#REF!</definedName>
    <definedName name="MALLA_SEGUETA">#REF!</definedName>
    <definedName name="MALLA_SEGUETA_10" localSheetId="1">#REF!</definedName>
    <definedName name="MALLA_SEGUETA_10" localSheetId="5">#REF!</definedName>
    <definedName name="MALLA_SEGUETA_10" localSheetId="11">#REF!</definedName>
    <definedName name="MALLA_SEGUETA_10" localSheetId="2">#REF!</definedName>
    <definedName name="MALLA_SEGUETA_10" localSheetId="3">#REF!</definedName>
    <definedName name="MALLA_SEGUETA_10">#REF!</definedName>
    <definedName name="MALLA_SEGUETA_11" localSheetId="1">#REF!</definedName>
    <definedName name="MALLA_SEGUETA_11" localSheetId="5">#REF!</definedName>
    <definedName name="MALLA_SEGUETA_11" localSheetId="11">#REF!</definedName>
    <definedName name="MALLA_SEGUETA_11" localSheetId="2">#REF!</definedName>
    <definedName name="MALLA_SEGUETA_11" localSheetId="3">#REF!</definedName>
    <definedName name="MALLA_SEGUETA_11">#REF!</definedName>
    <definedName name="MALLA_SEGUETA_6" localSheetId="1">#REF!</definedName>
    <definedName name="MALLA_SEGUETA_6" localSheetId="5">#REF!</definedName>
    <definedName name="MALLA_SEGUETA_6" localSheetId="11">#REF!</definedName>
    <definedName name="MALLA_SEGUETA_6" localSheetId="2">#REF!</definedName>
    <definedName name="MALLA_SEGUETA_6" localSheetId="3">#REF!</definedName>
    <definedName name="MALLA_SEGUETA_6">#REF!</definedName>
    <definedName name="MALLA_SEGUETA_7" localSheetId="1">#REF!</definedName>
    <definedName name="MALLA_SEGUETA_7" localSheetId="5">#REF!</definedName>
    <definedName name="MALLA_SEGUETA_7" localSheetId="11">#REF!</definedName>
    <definedName name="MALLA_SEGUETA_7" localSheetId="2">#REF!</definedName>
    <definedName name="MALLA_SEGUETA_7" localSheetId="3">#REF!</definedName>
    <definedName name="MALLA_SEGUETA_7">#REF!</definedName>
    <definedName name="MALLA_SEGUETA_8" localSheetId="1">#REF!</definedName>
    <definedName name="MALLA_SEGUETA_8" localSheetId="5">#REF!</definedName>
    <definedName name="MALLA_SEGUETA_8" localSheetId="11">#REF!</definedName>
    <definedName name="MALLA_SEGUETA_8" localSheetId="2">#REF!</definedName>
    <definedName name="MALLA_SEGUETA_8" localSheetId="3">#REF!</definedName>
    <definedName name="MALLA_SEGUETA_8">#REF!</definedName>
    <definedName name="MALLA_SEGUETA_9" localSheetId="1">#REF!</definedName>
    <definedName name="MALLA_SEGUETA_9" localSheetId="5">#REF!</definedName>
    <definedName name="MALLA_SEGUETA_9" localSheetId="11">#REF!</definedName>
    <definedName name="MALLA_SEGUETA_9" localSheetId="2">#REF!</definedName>
    <definedName name="MALLA_SEGUETA_9" localSheetId="3">#REF!</definedName>
    <definedName name="MALLA_SEGUETA_9">#REF!</definedName>
    <definedName name="MALLA_TERMINAL_1_14" localSheetId="1">#REF!</definedName>
    <definedName name="MALLA_TERMINAL_1_14" localSheetId="5">#REF!</definedName>
    <definedName name="MALLA_TERMINAL_1_14" localSheetId="11">#REF!</definedName>
    <definedName name="MALLA_TERMINAL_1_14" localSheetId="2">#REF!</definedName>
    <definedName name="MALLA_TERMINAL_1_14" localSheetId="3">#REF!</definedName>
    <definedName name="MALLA_TERMINAL_1_14">#REF!</definedName>
    <definedName name="MALLA_TERMINAL_1_14_10" localSheetId="1">#REF!</definedName>
    <definedName name="MALLA_TERMINAL_1_14_10" localSheetId="5">#REF!</definedName>
    <definedName name="MALLA_TERMINAL_1_14_10" localSheetId="11">#REF!</definedName>
    <definedName name="MALLA_TERMINAL_1_14_10" localSheetId="2">#REF!</definedName>
    <definedName name="MALLA_TERMINAL_1_14_10" localSheetId="3">#REF!</definedName>
    <definedName name="MALLA_TERMINAL_1_14_10">#REF!</definedName>
    <definedName name="MALLA_TERMINAL_1_14_11" localSheetId="1">#REF!</definedName>
    <definedName name="MALLA_TERMINAL_1_14_11" localSheetId="5">#REF!</definedName>
    <definedName name="MALLA_TERMINAL_1_14_11" localSheetId="11">#REF!</definedName>
    <definedName name="MALLA_TERMINAL_1_14_11" localSheetId="2">#REF!</definedName>
    <definedName name="MALLA_TERMINAL_1_14_11" localSheetId="3">#REF!</definedName>
    <definedName name="MALLA_TERMINAL_1_14_11">#REF!</definedName>
    <definedName name="MALLA_TERMINAL_1_14_6" localSheetId="1">#REF!</definedName>
    <definedName name="MALLA_TERMINAL_1_14_6" localSheetId="5">#REF!</definedName>
    <definedName name="MALLA_TERMINAL_1_14_6" localSheetId="11">#REF!</definedName>
    <definedName name="MALLA_TERMINAL_1_14_6" localSheetId="2">#REF!</definedName>
    <definedName name="MALLA_TERMINAL_1_14_6" localSheetId="3">#REF!</definedName>
    <definedName name="MALLA_TERMINAL_1_14_6">#REF!</definedName>
    <definedName name="MALLA_TERMINAL_1_14_7" localSheetId="1">#REF!</definedName>
    <definedName name="MALLA_TERMINAL_1_14_7" localSheetId="5">#REF!</definedName>
    <definedName name="MALLA_TERMINAL_1_14_7" localSheetId="11">#REF!</definedName>
    <definedName name="MALLA_TERMINAL_1_14_7" localSheetId="2">#REF!</definedName>
    <definedName name="MALLA_TERMINAL_1_14_7" localSheetId="3">#REF!</definedName>
    <definedName name="MALLA_TERMINAL_1_14_7">#REF!</definedName>
    <definedName name="MALLA_TERMINAL_1_14_8" localSheetId="1">#REF!</definedName>
    <definedName name="MALLA_TERMINAL_1_14_8" localSheetId="5">#REF!</definedName>
    <definedName name="MALLA_TERMINAL_1_14_8" localSheetId="11">#REF!</definedName>
    <definedName name="MALLA_TERMINAL_1_14_8" localSheetId="2">#REF!</definedName>
    <definedName name="MALLA_TERMINAL_1_14_8" localSheetId="3">#REF!</definedName>
    <definedName name="MALLA_TERMINAL_1_14_8">#REF!</definedName>
    <definedName name="MALLA_TERMINAL_1_14_9" localSheetId="1">#REF!</definedName>
    <definedName name="MALLA_TERMINAL_1_14_9" localSheetId="5">#REF!</definedName>
    <definedName name="MALLA_TERMINAL_1_14_9" localSheetId="11">#REF!</definedName>
    <definedName name="MALLA_TERMINAL_1_14_9" localSheetId="2">#REF!</definedName>
    <definedName name="MALLA_TERMINAL_1_14_9" localSheetId="3">#REF!</definedName>
    <definedName name="MALLA_TERMINAL_1_14_9">#REF!</definedName>
    <definedName name="MALLA_TUBOHG_1" localSheetId="1">#REF!</definedName>
    <definedName name="MALLA_TUBOHG_1" localSheetId="5">#REF!</definedName>
    <definedName name="MALLA_TUBOHG_1" localSheetId="11">#REF!</definedName>
    <definedName name="MALLA_TUBOHG_1" localSheetId="2">#REF!</definedName>
    <definedName name="MALLA_TUBOHG_1" localSheetId="3">#REF!</definedName>
    <definedName name="MALLA_TUBOHG_1">#REF!</definedName>
    <definedName name="MALLA_TUBOHG_1_10" localSheetId="1">#REF!</definedName>
    <definedName name="MALLA_TUBOHG_1_10" localSheetId="5">#REF!</definedName>
    <definedName name="MALLA_TUBOHG_1_10" localSheetId="11">#REF!</definedName>
    <definedName name="MALLA_TUBOHG_1_10" localSheetId="2">#REF!</definedName>
    <definedName name="MALLA_TUBOHG_1_10" localSheetId="3">#REF!</definedName>
    <definedName name="MALLA_TUBOHG_1_10">#REF!</definedName>
    <definedName name="MALLA_TUBOHG_1_11" localSheetId="1">#REF!</definedName>
    <definedName name="MALLA_TUBOHG_1_11" localSheetId="5">#REF!</definedName>
    <definedName name="MALLA_TUBOHG_1_11" localSheetId="11">#REF!</definedName>
    <definedName name="MALLA_TUBOHG_1_11" localSheetId="2">#REF!</definedName>
    <definedName name="MALLA_TUBOHG_1_11" localSheetId="3">#REF!</definedName>
    <definedName name="MALLA_TUBOHG_1_11">#REF!</definedName>
    <definedName name="MALLA_TUBOHG_1_12" localSheetId="1">#REF!</definedName>
    <definedName name="MALLA_TUBOHG_1_12" localSheetId="5">#REF!</definedName>
    <definedName name="MALLA_TUBOHG_1_12" localSheetId="11">#REF!</definedName>
    <definedName name="MALLA_TUBOHG_1_12" localSheetId="2">#REF!</definedName>
    <definedName name="MALLA_TUBOHG_1_12" localSheetId="3">#REF!</definedName>
    <definedName name="MALLA_TUBOHG_1_12">#REF!</definedName>
    <definedName name="MALLA_TUBOHG_1_12_10" localSheetId="1">#REF!</definedName>
    <definedName name="MALLA_TUBOHG_1_12_10" localSheetId="5">#REF!</definedName>
    <definedName name="MALLA_TUBOHG_1_12_10" localSheetId="11">#REF!</definedName>
    <definedName name="MALLA_TUBOHG_1_12_10" localSheetId="2">#REF!</definedName>
    <definedName name="MALLA_TUBOHG_1_12_10" localSheetId="3">#REF!</definedName>
    <definedName name="MALLA_TUBOHG_1_12_10">#REF!</definedName>
    <definedName name="MALLA_TUBOHG_1_12_11" localSheetId="1">#REF!</definedName>
    <definedName name="MALLA_TUBOHG_1_12_11" localSheetId="5">#REF!</definedName>
    <definedName name="MALLA_TUBOHG_1_12_11" localSheetId="11">#REF!</definedName>
    <definedName name="MALLA_TUBOHG_1_12_11" localSheetId="2">#REF!</definedName>
    <definedName name="MALLA_TUBOHG_1_12_11" localSheetId="3">#REF!</definedName>
    <definedName name="MALLA_TUBOHG_1_12_11">#REF!</definedName>
    <definedName name="MALLA_TUBOHG_1_12_6" localSheetId="1">#REF!</definedName>
    <definedName name="MALLA_TUBOHG_1_12_6" localSheetId="5">#REF!</definedName>
    <definedName name="MALLA_TUBOHG_1_12_6" localSheetId="11">#REF!</definedName>
    <definedName name="MALLA_TUBOHG_1_12_6" localSheetId="2">#REF!</definedName>
    <definedName name="MALLA_TUBOHG_1_12_6" localSheetId="3">#REF!</definedName>
    <definedName name="MALLA_TUBOHG_1_12_6">#REF!</definedName>
    <definedName name="MALLA_TUBOHG_1_12_7" localSheetId="1">#REF!</definedName>
    <definedName name="MALLA_TUBOHG_1_12_7" localSheetId="5">#REF!</definedName>
    <definedName name="MALLA_TUBOHG_1_12_7" localSheetId="11">#REF!</definedName>
    <definedName name="MALLA_TUBOHG_1_12_7" localSheetId="2">#REF!</definedName>
    <definedName name="MALLA_TUBOHG_1_12_7" localSheetId="3">#REF!</definedName>
    <definedName name="MALLA_TUBOHG_1_12_7">#REF!</definedName>
    <definedName name="MALLA_TUBOHG_1_12_8" localSheetId="1">#REF!</definedName>
    <definedName name="MALLA_TUBOHG_1_12_8" localSheetId="5">#REF!</definedName>
    <definedName name="MALLA_TUBOHG_1_12_8" localSheetId="11">#REF!</definedName>
    <definedName name="MALLA_TUBOHG_1_12_8" localSheetId="2">#REF!</definedName>
    <definedName name="MALLA_TUBOHG_1_12_8" localSheetId="3">#REF!</definedName>
    <definedName name="MALLA_TUBOHG_1_12_8">#REF!</definedName>
    <definedName name="MALLA_TUBOHG_1_12_9" localSheetId="1">#REF!</definedName>
    <definedName name="MALLA_TUBOHG_1_12_9" localSheetId="5">#REF!</definedName>
    <definedName name="MALLA_TUBOHG_1_12_9" localSheetId="11">#REF!</definedName>
    <definedName name="MALLA_TUBOHG_1_12_9" localSheetId="2">#REF!</definedName>
    <definedName name="MALLA_TUBOHG_1_12_9" localSheetId="3">#REF!</definedName>
    <definedName name="MALLA_TUBOHG_1_12_9">#REF!</definedName>
    <definedName name="MALLA_TUBOHG_1_14" localSheetId="1">#REF!</definedName>
    <definedName name="MALLA_TUBOHG_1_14" localSheetId="5">#REF!</definedName>
    <definedName name="MALLA_TUBOHG_1_14" localSheetId="11">#REF!</definedName>
    <definedName name="MALLA_TUBOHG_1_14" localSheetId="2">#REF!</definedName>
    <definedName name="MALLA_TUBOHG_1_14" localSheetId="3">#REF!</definedName>
    <definedName name="MALLA_TUBOHG_1_14">#REF!</definedName>
    <definedName name="MALLA_TUBOHG_1_14_10" localSheetId="1">#REF!</definedName>
    <definedName name="MALLA_TUBOHG_1_14_10" localSheetId="5">#REF!</definedName>
    <definedName name="MALLA_TUBOHG_1_14_10" localSheetId="11">#REF!</definedName>
    <definedName name="MALLA_TUBOHG_1_14_10" localSheetId="2">#REF!</definedName>
    <definedName name="MALLA_TUBOHG_1_14_10" localSheetId="3">#REF!</definedName>
    <definedName name="MALLA_TUBOHG_1_14_10">#REF!</definedName>
    <definedName name="MALLA_TUBOHG_1_14_11" localSheetId="1">#REF!</definedName>
    <definedName name="MALLA_TUBOHG_1_14_11" localSheetId="5">#REF!</definedName>
    <definedName name="MALLA_TUBOHG_1_14_11" localSheetId="11">#REF!</definedName>
    <definedName name="MALLA_TUBOHG_1_14_11" localSheetId="2">#REF!</definedName>
    <definedName name="MALLA_TUBOHG_1_14_11" localSheetId="3">#REF!</definedName>
    <definedName name="MALLA_TUBOHG_1_14_11">#REF!</definedName>
    <definedName name="MALLA_TUBOHG_1_14_6" localSheetId="1">#REF!</definedName>
    <definedName name="MALLA_TUBOHG_1_14_6" localSheetId="5">#REF!</definedName>
    <definedName name="MALLA_TUBOHG_1_14_6" localSheetId="11">#REF!</definedName>
    <definedName name="MALLA_TUBOHG_1_14_6" localSheetId="2">#REF!</definedName>
    <definedName name="MALLA_TUBOHG_1_14_6" localSheetId="3">#REF!</definedName>
    <definedName name="MALLA_TUBOHG_1_14_6">#REF!</definedName>
    <definedName name="MALLA_TUBOHG_1_14_7" localSheetId="1">#REF!</definedName>
    <definedName name="MALLA_TUBOHG_1_14_7" localSheetId="5">#REF!</definedName>
    <definedName name="MALLA_TUBOHG_1_14_7" localSheetId="11">#REF!</definedName>
    <definedName name="MALLA_TUBOHG_1_14_7" localSheetId="2">#REF!</definedName>
    <definedName name="MALLA_TUBOHG_1_14_7" localSheetId="3">#REF!</definedName>
    <definedName name="MALLA_TUBOHG_1_14_7">#REF!</definedName>
    <definedName name="MALLA_TUBOHG_1_14_8" localSheetId="1">#REF!</definedName>
    <definedName name="MALLA_TUBOHG_1_14_8" localSheetId="5">#REF!</definedName>
    <definedName name="MALLA_TUBOHG_1_14_8" localSheetId="11">#REF!</definedName>
    <definedName name="MALLA_TUBOHG_1_14_8" localSheetId="2">#REF!</definedName>
    <definedName name="MALLA_TUBOHG_1_14_8" localSheetId="3">#REF!</definedName>
    <definedName name="MALLA_TUBOHG_1_14_8">#REF!</definedName>
    <definedName name="MALLA_TUBOHG_1_14_9" localSheetId="1">#REF!</definedName>
    <definedName name="MALLA_TUBOHG_1_14_9" localSheetId="5">#REF!</definedName>
    <definedName name="MALLA_TUBOHG_1_14_9" localSheetId="11">#REF!</definedName>
    <definedName name="MALLA_TUBOHG_1_14_9" localSheetId="2">#REF!</definedName>
    <definedName name="MALLA_TUBOHG_1_14_9" localSheetId="3">#REF!</definedName>
    <definedName name="MALLA_TUBOHG_1_14_9">#REF!</definedName>
    <definedName name="MALLA_TUBOHG_1_6" localSheetId="1">#REF!</definedName>
    <definedName name="MALLA_TUBOHG_1_6" localSheetId="5">#REF!</definedName>
    <definedName name="MALLA_TUBOHG_1_6" localSheetId="11">#REF!</definedName>
    <definedName name="MALLA_TUBOHG_1_6" localSheetId="2">#REF!</definedName>
    <definedName name="MALLA_TUBOHG_1_6" localSheetId="3">#REF!</definedName>
    <definedName name="MALLA_TUBOHG_1_6">#REF!</definedName>
    <definedName name="MALLA_TUBOHG_1_7" localSheetId="1">#REF!</definedName>
    <definedName name="MALLA_TUBOHG_1_7" localSheetId="5">#REF!</definedName>
    <definedName name="MALLA_TUBOHG_1_7" localSheetId="11">#REF!</definedName>
    <definedName name="MALLA_TUBOHG_1_7" localSheetId="2">#REF!</definedName>
    <definedName name="MALLA_TUBOHG_1_7" localSheetId="3">#REF!</definedName>
    <definedName name="MALLA_TUBOHG_1_7">#REF!</definedName>
    <definedName name="MALLA_TUBOHG_1_8" localSheetId="1">#REF!</definedName>
    <definedName name="MALLA_TUBOHG_1_8" localSheetId="5">#REF!</definedName>
    <definedName name="MALLA_TUBOHG_1_8" localSheetId="11">#REF!</definedName>
    <definedName name="MALLA_TUBOHG_1_8" localSheetId="2">#REF!</definedName>
    <definedName name="MALLA_TUBOHG_1_8" localSheetId="3">#REF!</definedName>
    <definedName name="MALLA_TUBOHG_1_8">#REF!</definedName>
    <definedName name="MALLA_TUBOHG_1_9" localSheetId="1">#REF!</definedName>
    <definedName name="MALLA_TUBOHG_1_9" localSheetId="5">#REF!</definedName>
    <definedName name="MALLA_TUBOHG_1_9" localSheetId="11">#REF!</definedName>
    <definedName name="MALLA_TUBOHG_1_9" localSheetId="2">#REF!</definedName>
    <definedName name="MALLA_TUBOHG_1_9" localSheetId="3">#REF!</definedName>
    <definedName name="MALLA_TUBOHG_1_9">#REF!</definedName>
    <definedName name="MALLA_ZABALETA" localSheetId="1">#REF!</definedName>
    <definedName name="MALLA_ZABALETA" localSheetId="5">#REF!</definedName>
    <definedName name="MALLA_ZABALETA" localSheetId="11">#REF!</definedName>
    <definedName name="MALLA_ZABALETA" localSheetId="2">#REF!</definedName>
    <definedName name="MALLA_ZABALETA" localSheetId="3">#REF!</definedName>
    <definedName name="MALLA_ZABALETA">#REF!</definedName>
    <definedName name="MALLA_ZABALETA_10" localSheetId="1">#REF!</definedName>
    <definedName name="MALLA_ZABALETA_10" localSheetId="5">#REF!</definedName>
    <definedName name="MALLA_ZABALETA_10" localSheetId="11">#REF!</definedName>
    <definedName name="MALLA_ZABALETA_10" localSheetId="2">#REF!</definedName>
    <definedName name="MALLA_ZABALETA_10" localSheetId="3">#REF!</definedName>
    <definedName name="MALLA_ZABALETA_10">#REF!</definedName>
    <definedName name="MALLA_ZABALETA_11" localSheetId="1">#REF!</definedName>
    <definedName name="MALLA_ZABALETA_11" localSheetId="5">#REF!</definedName>
    <definedName name="MALLA_ZABALETA_11" localSheetId="11">#REF!</definedName>
    <definedName name="MALLA_ZABALETA_11" localSheetId="2">#REF!</definedName>
    <definedName name="MALLA_ZABALETA_11" localSheetId="3">#REF!</definedName>
    <definedName name="MALLA_ZABALETA_11">#REF!</definedName>
    <definedName name="MALLA_ZABALETA_6" localSheetId="1">#REF!</definedName>
    <definedName name="MALLA_ZABALETA_6" localSheetId="5">#REF!</definedName>
    <definedName name="MALLA_ZABALETA_6" localSheetId="11">#REF!</definedName>
    <definedName name="MALLA_ZABALETA_6" localSheetId="2">#REF!</definedName>
    <definedName name="MALLA_ZABALETA_6" localSheetId="3">#REF!</definedName>
    <definedName name="MALLA_ZABALETA_6">#REF!</definedName>
    <definedName name="MALLA_ZABALETA_7" localSheetId="1">#REF!</definedName>
    <definedName name="MALLA_ZABALETA_7" localSheetId="5">#REF!</definedName>
    <definedName name="MALLA_ZABALETA_7" localSheetId="11">#REF!</definedName>
    <definedName name="MALLA_ZABALETA_7" localSheetId="2">#REF!</definedName>
    <definedName name="MALLA_ZABALETA_7" localSheetId="3">#REF!</definedName>
    <definedName name="MALLA_ZABALETA_7">#REF!</definedName>
    <definedName name="MALLA_ZABALETA_8" localSheetId="1">#REF!</definedName>
    <definedName name="MALLA_ZABALETA_8" localSheetId="5">#REF!</definedName>
    <definedName name="MALLA_ZABALETA_8" localSheetId="11">#REF!</definedName>
    <definedName name="MALLA_ZABALETA_8" localSheetId="2">#REF!</definedName>
    <definedName name="MALLA_ZABALETA_8" localSheetId="3">#REF!</definedName>
    <definedName name="MALLA_ZABALETA_8">#REF!</definedName>
    <definedName name="MALLA_ZABALETA_9" localSheetId="1">#REF!</definedName>
    <definedName name="MALLA_ZABALETA_9" localSheetId="5">#REF!</definedName>
    <definedName name="MALLA_ZABALETA_9" localSheetId="11">#REF!</definedName>
    <definedName name="MALLA_ZABALETA_9" localSheetId="2">#REF!</definedName>
    <definedName name="MALLA_ZABALETA_9" localSheetId="3">#REF!</definedName>
    <definedName name="MALLA_ZABALETA_9">#REF!</definedName>
    <definedName name="Mano_de_Obra_Acero_3">#N/A</definedName>
    <definedName name="Mano_de_Obra_Madera_3">#N/A</definedName>
    <definedName name="MARCO_PUERTA_PINO" localSheetId="1">#REF!</definedName>
    <definedName name="MARCO_PUERTA_PINO" localSheetId="5">#REF!</definedName>
    <definedName name="MARCO_PUERTA_PINO" localSheetId="11">#REF!</definedName>
    <definedName name="MARCO_PUERTA_PINO" localSheetId="2">#REF!</definedName>
    <definedName name="MARCO_PUERTA_PINO" localSheetId="3">#REF!</definedName>
    <definedName name="MARCO_PUERTA_PINO">#REF!</definedName>
    <definedName name="MARCO_PUERTA_PINO_10" localSheetId="1">#REF!</definedName>
    <definedName name="MARCO_PUERTA_PINO_10" localSheetId="5">#REF!</definedName>
    <definedName name="MARCO_PUERTA_PINO_10" localSheetId="11">#REF!</definedName>
    <definedName name="MARCO_PUERTA_PINO_10" localSheetId="2">#REF!</definedName>
    <definedName name="MARCO_PUERTA_PINO_10" localSheetId="3">#REF!</definedName>
    <definedName name="MARCO_PUERTA_PINO_10">#REF!</definedName>
    <definedName name="MARCO_PUERTA_PINO_11" localSheetId="1">#REF!</definedName>
    <definedName name="MARCO_PUERTA_PINO_11" localSheetId="5">#REF!</definedName>
    <definedName name="MARCO_PUERTA_PINO_11" localSheetId="11">#REF!</definedName>
    <definedName name="MARCO_PUERTA_PINO_11" localSheetId="2">#REF!</definedName>
    <definedName name="MARCO_PUERTA_PINO_11" localSheetId="3">#REF!</definedName>
    <definedName name="MARCO_PUERTA_PINO_11">#REF!</definedName>
    <definedName name="MARCO_PUERTA_PINO_6" localSheetId="1">#REF!</definedName>
    <definedName name="MARCO_PUERTA_PINO_6" localSheetId="5">#REF!</definedName>
    <definedName name="MARCO_PUERTA_PINO_6" localSheetId="11">#REF!</definedName>
    <definedName name="MARCO_PUERTA_PINO_6" localSheetId="2">#REF!</definedName>
    <definedName name="MARCO_PUERTA_PINO_6" localSheetId="3">#REF!</definedName>
    <definedName name="MARCO_PUERTA_PINO_6">#REF!</definedName>
    <definedName name="MARCO_PUERTA_PINO_7" localSheetId="1">#REF!</definedName>
    <definedName name="MARCO_PUERTA_PINO_7" localSheetId="5">#REF!</definedName>
    <definedName name="MARCO_PUERTA_PINO_7" localSheetId="11">#REF!</definedName>
    <definedName name="MARCO_PUERTA_PINO_7" localSheetId="2">#REF!</definedName>
    <definedName name="MARCO_PUERTA_PINO_7" localSheetId="3">#REF!</definedName>
    <definedName name="MARCO_PUERTA_PINO_7">#REF!</definedName>
    <definedName name="MARCO_PUERTA_PINO_8" localSheetId="1">#REF!</definedName>
    <definedName name="MARCO_PUERTA_PINO_8" localSheetId="5">#REF!</definedName>
    <definedName name="MARCO_PUERTA_PINO_8" localSheetId="11">#REF!</definedName>
    <definedName name="MARCO_PUERTA_PINO_8" localSheetId="2">#REF!</definedName>
    <definedName name="MARCO_PUERTA_PINO_8" localSheetId="3">#REF!</definedName>
    <definedName name="MARCO_PUERTA_PINO_8">#REF!</definedName>
    <definedName name="MARCO_PUERTA_PINO_9" localSheetId="1">#REF!</definedName>
    <definedName name="MARCO_PUERTA_PINO_9" localSheetId="5">#REF!</definedName>
    <definedName name="MARCO_PUERTA_PINO_9" localSheetId="11">#REF!</definedName>
    <definedName name="MARCO_PUERTA_PINO_9" localSheetId="2">#REF!</definedName>
    <definedName name="MARCO_PUERTA_PINO_9" localSheetId="3">#REF!</definedName>
    <definedName name="MARCO_PUERTA_PINO_9">#REF!</definedName>
    <definedName name="MATERIAL_RELLENO" localSheetId="1">#REF!</definedName>
    <definedName name="MATERIAL_RELLENO" localSheetId="5">#REF!</definedName>
    <definedName name="MATERIAL_RELLENO" localSheetId="11">#REF!</definedName>
    <definedName name="MATERIAL_RELLENO" localSheetId="2">#REF!</definedName>
    <definedName name="MATERIAL_RELLENO" localSheetId="3">#REF!</definedName>
    <definedName name="MATERIAL_RELLENO">#REF!</definedName>
    <definedName name="MATERIAL_RELLENO_10" localSheetId="1">#REF!</definedName>
    <definedName name="MATERIAL_RELLENO_10" localSheetId="5">#REF!</definedName>
    <definedName name="MATERIAL_RELLENO_10" localSheetId="11">#REF!</definedName>
    <definedName name="MATERIAL_RELLENO_10" localSheetId="2">#REF!</definedName>
    <definedName name="MATERIAL_RELLENO_10" localSheetId="3">#REF!</definedName>
    <definedName name="MATERIAL_RELLENO_10">#REF!</definedName>
    <definedName name="MATERIAL_RELLENO_11" localSheetId="1">#REF!</definedName>
    <definedName name="MATERIAL_RELLENO_11" localSheetId="5">#REF!</definedName>
    <definedName name="MATERIAL_RELLENO_11" localSheetId="11">#REF!</definedName>
    <definedName name="MATERIAL_RELLENO_11" localSheetId="2">#REF!</definedName>
    <definedName name="MATERIAL_RELLENO_11" localSheetId="3">#REF!</definedName>
    <definedName name="MATERIAL_RELLENO_11">#REF!</definedName>
    <definedName name="MATERIAL_RELLENO_6" localSheetId="1">#REF!</definedName>
    <definedName name="MATERIAL_RELLENO_6" localSheetId="5">#REF!</definedName>
    <definedName name="MATERIAL_RELLENO_6" localSheetId="11">#REF!</definedName>
    <definedName name="MATERIAL_RELLENO_6" localSheetId="2">#REF!</definedName>
    <definedName name="MATERIAL_RELLENO_6" localSheetId="3">#REF!</definedName>
    <definedName name="MATERIAL_RELLENO_6">#REF!</definedName>
    <definedName name="MATERIAL_RELLENO_7" localSheetId="1">#REF!</definedName>
    <definedName name="MATERIAL_RELLENO_7" localSheetId="5">#REF!</definedName>
    <definedName name="MATERIAL_RELLENO_7" localSheetId="11">#REF!</definedName>
    <definedName name="MATERIAL_RELLENO_7" localSheetId="2">#REF!</definedName>
    <definedName name="MATERIAL_RELLENO_7" localSheetId="3">#REF!</definedName>
    <definedName name="MATERIAL_RELLENO_7">#REF!</definedName>
    <definedName name="MATERIAL_RELLENO_8" localSheetId="1">#REF!</definedName>
    <definedName name="MATERIAL_RELLENO_8" localSheetId="5">#REF!</definedName>
    <definedName name="MATERIAL_RELLENO_8" localSheetId="11">#REF!</definedName>
    <definedName name="MATERIAL_RELLENO_8" localSheetId="2">#REF!</definedName>
    <definedName name="MATERIAL_RELLENO_8" localSheetId="3">#REF!</definedName>
    <definedName name="MATERIAL_RELLENO_8">#REF!</definedName>
    <definedName name="MATERIAL_RELLENO_9" localSheetId="1">#REF!</definedName>
    <definedName name="MATERIAL_RELLENO_9" localSheetId="5">#REF!</definedName>
    <definedName name="MATERIAL_RELLENO_9" localSheetId="11">#REF!</definedName>
    <definedName name="MATERIAL_RELLENO_9" localSheetId="2">#REF!</definedName>
    <definedName name="MATERIAL_RELLENO_9" localSheetId="3">#REF!</definedName>
    <definedName name="MATERIAL_RELLENO_9">#REF!</definedName>
    <definedName name="MBA" localSheetId="1">#REF!</definedName>
    <definedName name="MBA" localSheetId="5">#REF!</definedName>
    <definedName name="MBA" localSheetId="11">#REF!</definedName>
    <definedName name="MBA" localSheetId="2">#REF!</definedName>
    <definedName name="MBA" localSheetId="3">#REF!</definedName>
    <definedName name="MBA">#REF!</definedName>
    <definedName name="MBA_10" localSheetId="1">#REF!</definedName>
    <definedName name="MBA_10" localSheetId="5">#REF!</definedName>
    <definedName name="MBA_10" localSheetId="11">#REF!</definedName>
    <definedName name="MBA_10" localSheetId="2">#REF!</definedName>
    <definedName name="MBA_10" localSheetId="3">#REF!</definedName>
    <definedName name="MBA_10">#REF!</definedName>
    <definedName name="MBA_11" localSheetId="1">#REF!</definedName>
    <definedName name="MBA_11" localSheetId="5">#REF!</definedName>
    <definedName name="MBA_11" localSheetId="11">#REF!</definedName>
    <definedName name="MBA_11" localSheetId="2">#REF!</definedName>
    <definedName name="MBA_11" localSheetId="3">#REF!</definedName>
    <definedName name="MBA_11">#REF!</definedName>
    <definedName name="MBA_6" localSheetId="1">#REF!</definedName>
    <definedName name="MBA_6" localSheetId="5">#REF!</definedName>
    <definedName name="MBA_6" localSheetId="11">#REF!</definedName>
    <definedName name="MBA_6" localSheetId="2">#REF!</definedName>
    <definedName name="MBA_6" localSheetId="3">#REF!</definedName>
    <definedName name="MBA_6">#REF!</definedName>
    <definedName name="MBA_7" localSheetId="1">#REF!</definedName>
    <definedName name="MBA_7" localSheetId="5">#REF!</definedName>
    <definedName name="MBA_7" localSheetId="11">#REF!</definedName>
    <definedName name="MBA_7" localSheetId="2">#REF!</definedName>
    <definedName name="MBA_7" localSheetId="3">#REF!</definedName>
    <definedName name="MBA_7">#REF!</definedName>
    <definedName name="MBA_8" localSheetId="1">#REF!</definedName>
    <definedName name="MBA_8" localSheetId="5">#REF!</definedName>
    <definedName name="MBA_8" localSheetId="11">#REF!</definedName>
    <definedName name="MBA_8" localSheetId="2">#REF!</definedName>
    <definedName name="MBA_8" localSheetId="3">#REF!</definedName>
    <definedName name="MBA_8">#REF!</definedName>
    <definedName name="MBA_9" localSheetId="1">#REF!</definedName>
    <definedName name="MBA_9" localSheetId="5">#REF!</definedName>
    <definedName name="MBA_9" localSheetId="11">#REF!</definedName>
    <definedName name="MBA_9" localSheetId="2">#REF!</definedName>
    <definedName name="MBA_9" localSheetId="3">#REF!</definedName>
    <definedName name="MBA_9">#REF!</definedName>
    <definedName name="MEXCLADORA_LAVAMANOS" localSheetId="1">#REF!</definedName>
    <definedName name="MEXCLADORA_LAVAMANOS" localSheetId="5">#REF!</definedName>
    <definedName name="MEXCLADORA_LAVAMANOS" localSheetId="11">#REF!</definedName>
    <definedName name="MEXCLADORA_LAVAMANOS" localSheetId="2">#REF!</definedName>
    <definedName name="MEXCLADORA_LAVAMANOS" localSheetId="3">#REF!</definedName>
    <definedName name="MEXCLADORA_LAVAMANOS">#REF!</definedName>
    <definedName name="MEXCLADORA_LAVAMANOS_10" localSheetId="1">#REF!</definedName>
    <definedName name="MEXCLADORA_LAVAMANOS_10" localSheetId="5">#REF!</definedName>
    <definedName name="MEXCLADORA_LAVAMANOS_10" localSheetId="11">#REF!</definedName>
    <definedName name="MEXCLADORA_LAVAMANOS_10" localSheetId="2">#REF!</definedName>
    <definedName name="MEXCLADORA_LAVAMANOS_10" localSheetId="3">#REF!</definedName>
    <definedName name="MEXCLADORA_LAVAMANOS_10">#REF!</definedName>
    <definedName name="MEXCLADORA_LAVAMANOS_11" localSheetId="1">#REF!</definedName>
    <definedName name="MEXCLADORA_LAVAMANOS_11" localSheetId="5">#REF!</definedName>
    <definedName name="MEXCLADORA_LAVAMANOS_11" localSheetId="11">#REF!</definedName>
    <definedName name="MEXCLADORA_LAVAMANOS_11" localSheetId="2">#REF!</definedName>
    <definedName name="MEXCLADORA_LAVAMANOS_11" localSheetId="3">#REF!</definedName>
    <definedName name="MEXCLADORA_LAVAMANOS_11">#REF!</definedName>
    <definedName name="MEXCLADORA_LAVAMANOS_6" localSheetId="1">#REF!</definedName>
    <definedName name="MEXCLADORA_LAVAMANOS_6" localSheetId="5">#REF!</definedName>
    <definedName name="MEXCLADORA_LAVAMANOS_6" localSheetId="11">#REF!</definedName>
    <definedName name="MEXCLADORA_LAVAMANOS_6" localSheetId="2">#REF!</definedName>
    <definedName name="MEXCLADORA_LAVAMANOS_6" localSheetId="3">#REF!</definedName>
    <definedName name="MEXCLADORA_LAVAMANOS_6">#REF!</definedName>
    <definedName name="MEXCLADORA_LAVAMANOS_7" localSheetId="1">#REF!</definedName>
    <definedName name="MEXCLADORA_LAVAMANOS_7" localSheetId="5">#REF!</definedName>
    <definedName name="MEXCLADORA_LAVAMANOS_7" localSheetId="11">#REF!</definedName>
    <definedName name="MEXCLADORA_LAVAMANOS_7" localSheetId="2">#REF!</definedName>
    <definedName name="MEXCLADORA_LAVAMANOS_7" localSheetId="3">#REF!</definedName>
    <definedName name="MEXCLADORA_LAVAMANOS_7">#REF!</definedName>
    <definedName name="MEXCLADORA_LAVAMANOS_8" localSheetId="1">#REF!</definedName>
    <definedName name="MEXCLADORA_LAVAMANOS_8" localSheetId="5">#REF!</definedName>
    <definedName name="MEXCLADORA_LAVAMANOS_8" localSheetId="11">#REF!</definedName>
    <definedName name="MEXCLADORA_LAVAMANOS_8" localSheetId="2">#REF!</definedName>
    <definedName name="MEXCLADORA_LAVAMANOS_8" localSheetId="3">#REF!</definedName>
    <definedName name="MEXCLADORA_LAVAMANOS_8">#REF!</definedName>
    <definedName name="MEXCLADORA_LAVAMANOS_9" localSheetId="1">#REF!</definedName>
    <definedName name="MEXCLADORA_LAVAMANOS_9" localSheetId="5">#REF!</definedName>
    <definedName name="MEXCLADORA_LAVAMANOS_9" localSheetId="11">#REF!</definedName>
    <definedName name="MEXCLADORA_LAVAMANOS_9" localSheetId="2">#REF!</definedName>
    <definedName name="MEXCLADORA_LAVAMANOS_9" localSheetId="3">#REF!</definedName>
    <definedName name="MEXCLADORA_LAVAMANOS_9">#REF!</definedName>
    <definedName name="MEZCLA_CAL_ARENA_PISOS" localSheetId="1">#REF!</definedName>
    <definedName name="MEZCLA_CAL_ARENA_PISOS" localSheetId="5">#REF!</definedName>
    <definedName name="MEZCLA_CAL_ARENA_PISOS" localSheetId="11">#REF!</definedName>
    <definedName name="MEZCLA_CAL_ARENA_PISOS" localSheetId="2">#REF!</definedName>
    <definedName name="MEZCLA_CAL_ARENA_PISOS" localSheetId="3">#REF!</definedName>
    <definedName name="MEZCLA_CAL_ARENA_PISOS">#REF!</definedName>
    <definedName name="MEZCLA_CAL_ARENA_PISOS_10" localSheetId="1">#REF!</definedName>
    <definedName name="MEZCLA_CAL_ARENA_PISOS_10" localSheetId="5">#REF!</definedName>
    <definedName name="MEZCLA_CAL_ARENA_PISOS_10" localSheetId="11">#REF!</definedName>
    <definedName name="MEZCLA_CAL_ARENA_PISOS_10" localSheetId="2">#REF!</definedName>
    <definedName name="MEZCLA_CAL_ARENA_PISOS_10" localSheetId="3">#REF!</definedName>
    <definedName name="MEZCLA_CAL_ARENA_PISOS_10">#REF!</definedName>
    <definedName name="MEZCLA_CAL_ARENA_PISOS_11" localSheetId="1">#REF!</definedName>
    <definedName name="MEZCLA_CAL_ARENA_PISOS_11" localSheetId="5">#REF!</definedName>
    <definedName name="MEZCLA_CAL_ARENA_PISOS_11" localSheetId="11">#REF!</definedName>
    <definedName name="MEZCLA_CAL_ARENA_PISOS_11" localSheetId="2">#REF!</definedName>
    <definedName name="MEZCLA_CAL_ARENA_PISOS_11" localSheetId="3">#REF!</definedName>
    <definedName name="MEZCLA_CAL_ARENA_PISOS_11">#REF!</definedName>
    <definedName name="MEZCLA_CAL_ARENA_PISOS_6" localSheetId="1">#REF!</definedName>
    <definedName name="MEZCLA_CAL_ARENA_PISOS_6" localSheetId="5">#REF!</definedName>
    <definedName name="MEZCLA_CAL_ARENA_PISOS_6" localSheetId="11">#REF!</definedName>
    <definedName name="MEZCLA_CAL_ARENA_PISOS_6" localSheetId="2">#REF!</definedName>
    <definedName name="MEZCLA_CAL_ARENA_PISOS_6" localSheetId="3">#REF!</definedName>
    <definedName name="MEZCLA_CAL_ARENA_PISOS_6">#REF!</definedName>
    <definedName name="MEZCLA_CAL_ARENA_PISOS_7" localSheetId="1">#REF!</definedName>
    <definedName name="MEZCLA_CAL_ARENA_PISOS_7" localSheetId="5">#REF!</definedName>
    <definedName name="MEZCLA_CAL_ARENA_PISOS_7" localSheetId="11">#REF!</definedName>
    <definedName name="MEZCLA_CAL_ARENA_PISOS_7" localSheetId="2">#REF!</definedName>
    <definedName name="MEZCLA_CAL_ARENA_PISOS_7" localSheetId="3">#REF!</definedName>
    <definedName name="MEZCLA_CAL_ARENA_PISOS_7">#REF!</definedName>
    <definedName name="MEZCLA_CAL_ARENA_PISOS_8" localSheetId="1">#REF!</definedName>
    <definedName name="MEZCLA_CAL_ARENA_PISOS_8" localSheetId="5">#REF!</definedName>
    <definedName name="MEZCLA_CAL_ARENA_PISOS_8" localSheetId="11">#REF!</definedName>
    <definedName name="MEZCLA_CAL_ARENA_PISOS_8" localSheetId="2">#REF!</definedName>
    <definedName name="MEZCLA_CAL_ARENA_PISOS_8" localSheetId="3">#REF!</definedName>
    <definedName name="MEZCLA_CAL_ARENA_PISOS_8">#REF!</definedName>
    <definedName name="MEZCLA_CAL_ARENA_PISOS_9" localSheetId="1">#REF!</definedName>
    <definedName name="MEZCLA_CAL_ARENA_PISOS_9" localSheetId="5">#REF!</definedName>
    <definedName name="MEZCLA_CAL_ARENA_PISOS_9" localSheetId="11">#REF!</definedName>
    <definedName name="MEZCLA_CAL_ARENA_PISOS_9" localSheetId="2">#REF!</definedName>
    <definedName name="MEZCLA_CAL_ARENA_PISOS_9" localSheetId="3">#REF!</definedName>
    <definedName name="MEZCLA_CAL_ARENA_PISOS_9">#REF!</definedName>
    <definedName name="MezclaAntillana" localSheetId="1">#REF!</definedName>
    <definedName name="MezclaAntillana" localSheetId="5">#REF!</definedName>
    <definedName name="MezclaAntillana" localSheetId="11">#REF!</definedName>
    <definedName name="MezclaAntillana" localSheetId="2">#REF!</definedName>
    <definedName name="MezclaAntillana" localSheetId="3">#REF!</definedName>
    <definedName name="MezclaAntillana">#REF!</definedName>
    <definedName name="MezclaAntillana_10" localSheetId="1">#REF!</definedName>
    <definedName name="MezclaAntillana_10" localSheetId="5">#REF!</definedName>
    <definedName name="MezclaAntillana_10" localSheetId="11">#REF!</definedName>
    <definedName name="MezclaAntillana_10" localSheetId="2">#REF!</definedName>
    <definedName name="MezclaAntillana_10" localSheetId="3">#REF!</definedName>
    <definedName name="MezclaAntillana_10">#REF!</definedName>
    <definedName name="MezclaAntillana_11" localSheetId="1">#REF!</definedName>
    <definedName name="MezclaAntillana_11" localSheetId="5">#REF!</definedName>
    <definedName name="MezclaAntillana_11" localSheetId="11">#REF!</definedName>
    <definedName name="MezclaAntillana_11" localSheetId="2">#REF!</definedName>
    <definedName name="MezclaAntillana_11" localSheetId="3">#REF!</definedName>
    <definedName name="MezclaAntillana_11">#REF!</definedName>
    <definedName name="MezclaAntillana_6" localSheetId="1">#REF!</definedName>
    <definedName name="MezclaAntillana_6" localSheetId="5">#REF!</definedName>
    <definedName name="MezclaAntillana_6" localSheetId="11">#REF!</definedName>
    <definedName name="MezclaAntillana_6" localSheetId="2">#REF!</definedName>
    <definedName name="MezclaAntillana_6" localSheetId="3">#REF!</definedName>
    <definedName name="MezclaAntillana_6">#REF!</definedName>
    <definedName name="MezclaAntillana_7" localSheetId="1">#REF!</definedName>
    <definedName name="MezclaAntillana_7" localSheetId="5">#REF!</definedName>
    <definedName name="MezclaAntillana_7" localSheetId="11">#REF!</definedName>
    <definedName name="MezclaAntillana_7" localSheetId="2">#REF!</definedName>
    <definedName name="MezclaAntillana_7" localSheetId="3">#REF!</definedName>
    <definedName name="MezclaAntillana_7">#REF!</definedName>
    <definedName name="MezclaAntillana_8" localSheetId="1">#REF!</definedName>
    <definedName name="MezclaAntillana_8" localSheetId="5">#REF!</definedName>
    <definedName name="MezclaAntillana_8" localSheetId="11">#REF!</definedName>
    <definedName name="MezclaAntillana_8" localSheetId="2">#REF!</definedName>
    <definedName name="MezclaAntillana_8" localSheetId="3">#REF!</definedName>
    <definedName name="MezclaAntillana_8">#REF!</definedName>
    <definedName name="MezclaAntillana_9" localSheetId="1">#REF!</definedName>
    <definedName name="MezclaAntillana_9" localSheetId="5">#REF!</definedName>
    <definedName name="MezclaAntillana_9" localSheetId="11">#REF!</definedName>
    <definedName name="MezclaAntillana_9" localSheetId="2">#REF!</definedName>
    <definedName name="MezclaAntillana_9" localSheetId="3">#REF!</definedName>
    <definedName name="MezclaAntillana_9">#REF!</definedName>
    <definedName name="mezclajuntabloque" localSheetId="1">#REF!</definedName>
    <definedName name="mezclajuntabloque" localSheetId="5">#REF!</definedName>
    <definedName name="mezclajuntabloque" localSheetId="11">#REF!</definedName>
    <definedName name="mezclajuntabloque" localSheetId="2">#REF!</definedName>
    <definedName name="mezclajuntabloque" localSheetId="3">#REF!</definedName>
    <definedName name="mezclajuntabloque">#REF!</definedName>
    <definedName name="mezclajuntabloque_6" localSheetId="1">#REF!</definedName>
    <definedName name="mezclajuntabloque_6" localSheetId="5">#REF!</definedName>
    <definedName name="mezclajuntabloque_6" localSheetId="11">#REF!</definedName>
    <definedName name="mezclajuntabloque_6" localSheetId="2">#REF!</definedName>
    <definedName name="mezclajuntabloque_6" localSheetId="3">#REF!</definedName>
    <definedName name="mezclajuntabloque_6">#REF!</definedName>
    <definedName name="mezclajuntabloque_8" localSheetId="1">#REF!</definedName>
    <definedName name="mezclajuntabloque_8" localSheetId="5">#REF!</definedName>
    <definedName name="mezclajuntabloque_8" localSheetId="11">#REF!</definedName>
    <definedName name="mezclajuntabloque_8" localSheetId="2">#REF!</definedName>
    <definedName name="mezclajuntabloque_8" localSheetId="3">#REF!</definedName>
    <definedName name="mezclajuntabloque_8">#REF!</definedName>
    <definedName name="mgf" localSheetId="1">#REF!</definedName>
    <definedName name="mgf" localSheetId="5">#REF!</definedName>
    <definedName name="mgf" localSheetId="11">#REF!</definedName>
    <definedName name="mgf" localSheetId="2">#REF!</definedName>
    <definedName name="mgf" localSheetId="3">#REF!</definedName>
    <definedName name="mgf">#REF!</definedName>
    <definedName name="mmmm" localSheetId="1">#REF!</definedName>
    <definedName name="mmmm" localSheetId="5">#REF!</definedName>
    <definedName name="mmmm" localSheetId="11">#REF!</definedName>
    <definedName name="mmmm" localSheetId="2">#REF!</definedName>
    <definedName name="mmmm">#REF!</definedName>
    <definedName name="MO_ACERA_FROTyVIOL" localSheetId="1">#REF!</definedName>
    <definedName name="MO_ACERA_FROTyVIOL" localSheetId="5">#REF!</definedName>
    <definedName name="MO_ACERA_FROTyVIOL" localSheetId="11">#REF!</definedName>
    <definedName name="MO_ACERA_FROTyVIOL" localSheetId="2">#REF!</definedName>
    <definedName name="MO_ACERA_FROTyVIOL" localSheetId="3">#REF!</definedName>
    <definedName name="MO_ACERA_FROTyVIOL">#REF!</definedName>
    <definedName name="MO_ACERA_FROTyVIOL_10" localSheetId="1">#REF!</definedName>
    <definedName name="MO_ACERA_FROTyVIOL_10" localSheetId="5">#REF!</definedName>
    <definedName name="MO_ACERA_FROTyVIOL_10" localSheetId="11">#REF!</definedName>
    <definedName name="MO_ACERA_FROTyVIOL_10" localSheetId="2">#REF!</definedName>
    <definedName name="MO_ACERA_FROTyVIOL_10" localSheetId="3">#REF!</definedName>
    <definedName name="MO_ACERA_FROTyVIOL_10">#REF!</definedName>
    <definedName name="MO_ACERA_FROTyVIOL_11" localSheetId="1">#REF!</definedName>
    <definedName name="MO_ACERA_FROTyVIOL_11" localSheetId="5">#REF!</definedName>
    <definedName name="MO_ACERA_FROTyVIOL_11" localSheetId="11">#REF!</definedName>
    <definedName name="MO_ACERA_FROTyVIOL_11" localSheetId="2">#REF!</definedName>
    <definedName name="MO_ACERA_FROTyVIOL_11" localSheetId="3">#REF!</definedName>
    <definedName name="MO_ACERA_FROTyVIOL_11">#REF!</definedName>
    <definedName name="MO_ACERA_FROTyVIOL_6" localSheetId="1">#REF!</definedName>
    <definedName name="MO_ACERA_FROTyVIOL_6" localSheetId="5">#REF!</definedName>
    <definedName name="MO_ACERA_FROTyVIOL_6" localSheetId="11">#REF!</definedName>
    <definedName name="MO_ACERA_FROTyVIOL_6" localSheetId="2">#REF!</definedName>
    <definedName name="MO_ACERA_FROTyVIOL_6" localSheetId="3">#REF!</definedName>
    <definedName name="MO_ACERA_FROTyVIOL_6">#REF!</definedName>
    <definedName name="MO_ACERA_FROTyVIOL_7" localSheetId="1">#REF!</definedName>
    <definedName name="MO_ACERA_FROTyVIOL_7" localSheetId="5">#REF!</definedName>
    <definedName name="MO_ACERA_FROTyVIOL_7" localSheetId="11">#REF!</definedName>
    <definedName name="MO_ACERA_FROTyVIOL_7" localSheetId="2">#REF!</definedName>
    <definedName name="MO_ACERA_FROTyVIOL_7" localSheetId="3">#REF!</definedName>
    <definedName name="MO_ACERA_FROTyVIOL_7">#REF!</definedName>
    <definedName name="MO_ACERA_FROTyVIOL_8" localSheetId="1">#REF!</definedName>
    <definedName name="MO_ACERA_FROTyVIOL_8" localSheetId="5">#REF!</definedName>
    <definedName name="MO_ACERA_FROTyVIOL_8" localSheetId="11">#REF!</definedName>
    <definedName name="MO_ACERA_FROTyVIOL_8" localSheetId="2">#REF!</definedName>
    <definedName name="MO_ACERA_FROTyVIOL_8" localSheetId="3">#REF!</definedName>
    <definedName name="MO_ACERA_FROTyVIOL_8">#REF!</definedName>
    <definedName name="MO_ACERA_FROTyVIOL_9" localSheetId="1">#REF!</definedName>
    <definedName name="MO_ACERA_FROTyVIOL_9" localSheetId="5">#REF!</definedName>
    <definedName name="MO_ACERA_FROTyVIOL_9" localSheetId="11">#REF!</definedName>
    <definedName name="MO_ACERA_FROTyVIOL_9" localSheetId="2">#REF!</definedName>
    <definedName name="MO_ACERA_FROTyVIOL_9" localSheetId="3">#REF!</definedName>
    <definedName name="MO_ACERA_FROTyVIOL_9">#REF!</definedName>
    <definedName name="MO_CANTOS" localSheetId="1">#REF!</definedName>
    <definedName name="MO_CANTOS" localSheetId="5">#REF!</definedName>
    <definedName name="MO_CANTOS" localSheetId="11">#REF!</definedName>
    <definedName name="MO_CANTOS" localSheetId="2">#REF!</definedName>
    <definedName name="MO_CANTOS" localSheetId="3">#REF!</definedName>
    <definedName name="MO_CANTOS">#REF!</definedName>
    <definedName name="MO_CANTOS_10" localSheetId="1">#REF!</definedName>
    <definedName name="MO_CANTOS_10" localSheetId="5">#REF!</definedName>
    <definedName name="MO_CANTOS_10" localSheetId="11">#REF!</definedName>
    <definedName name="MO_CANTOS_10" localSheetId="2">#REF!</definedName>
    <definedName name="MO_CANTOS_10" localSheetId="3">#REF!</definedName>
    <definedName name="MO_CANTOS_10">#REF!</definedName>
    <definedName name="MO_CANTOS_11" localSheetId="1">#REF!</definedName>
    <definedName name="MO_CANTOS_11" localSheetId="5">#REF!</definedName>
    <definedName name="MO_CANTOS_11" localSheetId="11">#REF!</definedName>
    <definedName name="MO_CANTOS_11" localSheetId="2">#REF!</definedName>
    <definedName name="MO_CANTOS_11" localSheetId="3">#REF!</definedName>
    <definedName name="MO_CANTOS_11">#REF!</definedName>
    <definedName name="MO_CANTOS_6" localSheetId="1">#REF!</definedName>
    <definedName name="MO_CANTOS_6" localSheetId="5">#REF!</definedName>
    <definedName name="MO_CANTOS_6" localSheetId="11">#REF!</definedName>
    <definedName name="MO_CANTOS_6" localSheetId="2">#REF!</definedName>
    <definedName name="MO_CANTOS_6" localSheetId="3">#REF!</definedName>
    <definedName name="MO_CANTOS_6">#REF!</definedName>
    <definedName name="MO_CANTOS_7" localSheetId="1">#REF!</definedName>
    <definedName name="MO_CANTOS_7" localSheetId="5">#REF!</definedName>
    <definedName name="MO_CANTOS_7" localSheetId="11">#REF!</definedName>
    <definedName name="MO_CANTOS_7" localSheetId="2">#REF!</definedName>
    <definedName name="MO_CANTOS_7" localSheetId="3">#REF!</definedName>
    <definedName name="MO_CANTOS_7">#REF!</definedName>
    <definedName name="MO_CANTOS_8" localSheetId="1">#REF!</definedName>
    <definedName name="MO_CANTOS_8" localSheetId="5">#REF!</definedName>
    <definedName name="MO_CANTOS_8" localSheetId="11">#REF!</definedName>
    <definedName name="MO_CANTOS_8" localSheetId="2">#REF!</definedName>
    <definedName name="MO_CANTOS_8" localSheetId="3">#REF!</definedName>
    <definedName name="MO_CANTOS_8">#REF!</definedName>
    <definedName name="MO_CANTOS_9" localSheetId="1">#REF!</definedName>
    <definedName name="MO_CANTOS_9" localSheetId="5">#REF!</definedName>
    <definedName name="MO_CANTOS_9" localSheetId="11">#REF!</definedName>
    <definedName name="MO_CANTOS_9" localSheetId="2">#REF!</definedName>
    <definedName name="MO_CANTOS_9" localSheetId="3">#REF!</definedName>
    <definedName name="MO_CANTOS_9">#REF!</definedName>
    <definedName name="MO_CARETEO" localSheetId="1">#REF!</definedName>
    <definedName name="MO_CARETEO" localSheetId="5">#REF!</definedName>
    <definedName name="MO_CARETEO" localSheetId="11">#REF!</definedName>
    <definedName name="MO_CARETEO" localSheetId="2">#REF!</definedName>
    <definedName name="MO_CARETEO" localSheetId="3">#REF!</definedName>
    <definedName name="MO_CARETEO">#REF!</definedName>
    <definedName name="MO_CARETEO_10" localSheetId="1">#REF!</definedName>
    <definedName name="MO_CARETEO_10" localSheetId="5">#REF!</definedName>
    <definedName name="MO_CARETEO_10" localSheetId="11">#REF!</definedName>
    <definedName name="MO_CARETEO_10" localSheetId="2">#REF!</definedName>
    <definedName name="MO_CARETEO_10" localSheetId="3">#REF!</definedName>
    <definedName name="MO_CARETEO_10">#REF!</definedName>
    <definedName name="MO_CARETEO_11" localSheetId="1">#REF!</definedName>
    <definedName name="MO_CARETEO_11" localSheetId="5">#REF!</definedName>
    <definedName name="MO_CARETEO_11" localSheetId="11">#REF!</definedName>
    <definedName name="MO_CARETEO_11" localSheetId="2">#REF!</definedName>
    <definedName name="MO_CARETEO_11" localSheetId="3">#REF!</definedName>
    <definedName name="MO_CARETEO_11">#REF!</definedName>
    <definedName name="MO_CARETEO_6" localSheetId="1">#REF!</definedName>
    <definedName name="MO_CARETEO_6" localSheetId="5">#REF!</definedName>
    <definedName name="MO_CARETEO_6" localSheetId="11">#REF!</definedName>
    <definedName name="MO_CARETEO_6" localSheetId="2">#REF!</definedName>
    <definedName name="MO_CARETEO_6" localSheetId="3">#REF!</definedName>
    <definedName name="MO_CARETEO_6">#REF!</definedName>
    <definedName name="MO_CARETEO_7" localSheetId="1">#REF!</definedName>
    <definedName name="MO_CARETEO_7" localSheetId="5">#REF!</definedName>
    <definedName name="MO_CARETEO_7" localSheetId="11">#REF!</definedName>
    <definedName name="MO_CARETEO_7" localSheetId="2">#REF!</definedName>
    <definedName name="MO_CARETEO_7" localSheetId="3">#REF!</definedName>
    <definedName name="MO_CARETEO_7">#REF!</definedName>
    <definedName name="MO_CARETEO_8" localSheetId="1">#REF!</definedName>
    <definedName name="MO_CARETEO_8" localSheetId="5">#REF!</definedName>
    <definedName name="MO_CARETEO_8" localSheetId="11">#REF!</definedName>
    <definedName name="MO_CARETEO_8" localSheetId="2">#REF!</definedName>
    <definedName name="MO_CARETEO_8" localSheetId="3">#REF!</definedName>
    <definedName name="MO_CARETEO_8">#REF!</definedName>
    <definedName name="MO_CARETEO_9" localSheetId="1">#REF!</definedName>
    <definedName name="MO_CARETEO_9" localSheetId="5">#REF!</definedName>
    <definedName name="MO_CARETEO_9" localSheetId="11">#REF!</definedName>
    <definedName name="MO_CARETEO_9" localSheetId="2">#REF!</definedName>
    <definedName name="MO_CARETEO_9" localSheetId="3">#REF!</definedName>
    <definedName name="MO_CARETEO_9">#REF!</definedName>
    <definedName name="MO_ColAcero_Dintel" localSheetId="1">#REF!</definedName>
    <definedName name="MO_ColAcero_Dintel" localSheetId="5">#REF!</definedName>
    <definedName name="MO_ColAcero_Dintel" localSheetId="11">#REF!</definedName>
    <definedName name="MO_ColAcero_Dintel" localSheetId="2">#REF!</definedName>
    <definedName name="MO_ColAcero_Dintel" localSheetId="3">#REF!</definedName>
    <definedName name="MO_ColAcero_Dintel">#REF!</definedName>
    <definedName name="MO_ColAcero_Dintel_10" localSheetId="1">#REF!</definedName>
    <definedName name="MO_ColAcero_Dintel_10" localSheetId="5">#REF!</definedName>
    <definedName name="MO_ColAcero_Dintel_10" localSheetId="11">#REF!</definedName>
    <definedName name="MO_ColAcero_Dintel_10" localSheetId="2">#REF!</definedName>
    <definedName name="MO_ColAcero_Dintel_10" localSheetId="3">#REF!</definedName>
    <definedName name="MO_ColAcero_Dintel_10">#REF!</definedName>
    <definedName name="MO_ColAcero_Dintel_11" localSheetId="1">#REF!</definedName>
    <definedName name="MO_ColAcero_Dintel_11" localSheetId="5">#REF!</definedName>
    <definedName name="MO_ColAcero_Dintel_11" localSheetId="11">#REF!</definedName>
    <definedName name="MO_ColAcero_Dintel_11" localSheetId="2">#REF!</definedName>
    <definedName name="MO_ColAcero_Dintel_11" localSheetId="3">#REF!</definedName>
    <definedName name="MO_ColAcero_Dintel_11">#REF!</definedName>
    <definedName name="MO_ColAcero_Dintel_6" localSheetId="1">#REF!</definedName>
    <definedName name="MO_ColAcero_Dintel_6" localSheetId="5">#REF!</definedName>
    <definedName name="MO_ColAcero_Dintel_6" localSheetId="11">#REF!</definedName>
    <definedName name="MO_ColAcero_Dintel_6" localSheetId="2">#REF!</definedName>
    <definedName name="MO_ColAcero_Dintel_6" localSheetId="3">#REF!</definedName>
    <definedName name="MO_ColAcero_Dintel_6">#REF!</definedName>
    <definedName name="MO_ColAcero_Dintel_7" localSheetId="1">#REF!</definedName>
    <definedName name="MO_ColAcero_Dintel_7" localSheetId="5">#REF!</definedName>
    <definedName name="MO_ColAcero_Dintel_7" localSheetId="11">#REF!</definedName>
    <definedName name="MO_ColAcero_Dintel_7" localSheetId="2">#REF!</definedName>
    <definedName name="MO_ColAcero_Dintel_7" localSheetId="3">#REF!</definedName>
    <definedName name="MO_ColAcero_Dintel_7">#REF!</definedName>
    <definedName name="MO_ColAcero_Dintel_8" localSheetId="1">#REF!</definedName>
    <definedName name="MO_ColAcero_Dintel_8" localSheetId="5">#REF!</definedName>
    <definedName name="MO_ColAcero_Dintel_8" localSheetId="11">#REF!</definedName>
    <definedName name="MO_ColAcero_Dintel_8" localSheetId="2">#REF!</definedName>
    <definedName name="MO_ColAcero_Dintel_8" localSheetId="3">#REF!</definedName>
    <definedName name="MO_ColAcero_Dintel_8">#REF!</definedName>
    <definedName name="MO_ColAcero_Dintel_9" localSheetId="1">#REF!</definedName>
    <definedName name="MO_ColAcero_Dintel_9" localSheetId="5">#REF!</definedName>
    <definedName name="MO_ColAcero_Dintel_9" localSheetId="11">#REF!</definedName>
    <definedName name="MO_ColAcero_Dintel_9" localSheetId="2">#REF!</definedName>
    <definedName name="MO_ColAcero_Dintel_9" localSheetId="3">#REF!</definedName>
    <definedName name="MO_ColAcero_Dintel_9">#REF!</definedName>
    <definedName name="MO_ColAcero_Escalera" localSheetId="1">#REF!</definedName>
    <definedName name="MO_ColAcero_Escalera" localSheetId="5">#REF!</definedName>
    <definedName name="MO_ColAcero_Escalera" localSheetId="11">#REF!</definedName>
    <definedName name="MO_ColAcero_Escalera" localSheetId="2">#REF!</definedName>
    <definedName name="MO_ColAcero_Escalera" localSheetId="3">#REF!</definedName>
    <definedName name="MO_ColAcero_Escalera">#REF!</definedName>
    <definedName name="MO_ColAcero_Escalera_10" localSheetId="1">#REF!</definedName>
    <definedName name="MO_ColAcero_Escalera_10" localSheetId="5">#REF!</definedName>
    <definedName name="MO_ColAcero_Escalera_10" localSheetId="11">#REF!</definedName>
    <definedName name="MO_ColAcero_Escalera_10" localSheetId="2">#REF!</definedName>
    <definedName name="MO_ColAcero_Escalera_10" localSheetId="3">#REF!</definedName>
    <definedName name="MO_ColAcero_Escalera_10">#REF!</definedName>
    <definedName name="MO_ColAcero_Escalera_11" localSheetId="1">#REF!</definedName>
    <definedName name="MO_ColAcero_Escalera_11" localSheetId="5">#REF!</definedName>
    <definedName name="MO_ColAcero_Escalera_11" localSheetId="11">#REF!</definedName>
    <definedName name="MO_ColAcero_Escalera_11" localSheetId="2">#REF!</definedName>
    <definedName name="MO_ColAcero_Escalera_11" localSheetId="3">#REF!</definedName>
    <definedName name="MO_ColAcero_Escalera_11">#REF!</definedName>
    <definedName name="MO_ColAcero_Escalera_6" localSheetId="1">#REF!</definedName>
    <definedName name="MO_ColAcero_Escalera_6" localSheetId="5">#REF!</definedName>
    <definedName name="MO_ColAcero_Escalera_6" localSheetId="11">#REF!</definedName>
    <definedName name="MO_ColAcero_Escalera_6" localSheetId="2">#REF!</definedName>
    <definedName name="MO_ColAcero_Escalera_6" localSheetId="3">#REF!</definedName>
    <definedName name="MO_ColAcero_Escalera_6">#REF!</definedName>
    <definedName name="MO_ColAcero_Escalera_7" localSheetId="1">#REF!</definedName>
    <definedName name="MO_ColAcero_Escalera_7" localSheetId="5">#REF!</definedName>
    <definedName name="MO_ColAcero_Escalera_7" localSheetId="11">#REF!</definedName>
    <definedName name="MO_ColAcero_Escalera_7" localSheetId="2">#REF!</definedName>
    <definedName name="MO_ColAcero_Escalera_7" localSheetId="3">#REF!</definedName>
    <definedName name="MO_ColAcero_Escalera_7">#REF!</definedName>
    <definedName name="MO_ColAcero_Escalera_8" localSheetId="1">#REF!</definedName>
    <definedName name="MO_ColAcero_Escalera_8" localSheetId="5">#REF!</definedName>
    <definedName name="MO_ColAcero_Escalera_8" localSheetId="11">#REF!</definedName>
    <definedName name="MO_ColAcero_Escalera_8" localSheetId="2">#REF!</definedName>
    <definedName name="MO_ColAcero_Escalera_8" localSheetId="3">#REF!</definedName>
    <definedName name="MO_ColAcero_Escalera_8">#REF!</definedName>
    <definedName name="MO_ColAcero_Escalera_9" localSheetId="1">#REF!</definedName>
    <definedName name="MO_ColAcero_Escalera_9" localSheetId="5">#REF!</definedName>
    <definedName name="MO_ColAcero_Escalera_9" localSheetId="11">#REF!</definedName>
    <definedName name="MO_ColAcero_Escalera_9" localSheetId="2">#REF!</definedName>
    <definedName name="MO_ColAcero_Escalera_9" localSheetId="3">#REF!</definedName>
    <definedName name="MO_ColAcero_Escalera_9">#REF!</definedName>
    <definedName name="MO_ColAcero_G60_QQ" localSheetId="1">#REF!</definedName>
    <definedName name="MO_ColAcero_G60_QQ" localSheetId="5">#REF!</definedName>
    <definedName name="MO_ColAcero_G60_QQ" localSheetId="11">#REF!</definedName>
    <definedName name="MO_ColAcero_G60_QQ" localSheetId="2">#REF!</definedName>
    <definedName name="MO_ColAcero_G60_QQ" localSheetId="3">#REF!</definedName>
    <definedName name="MO_ColAcero_G60_QQ">#REF!</definedName>
    <definedName name="MO_ColAcero_G60_QQ_10" localSheetId="1">#REF!</definedName>
    <definedName name="MO_ColAcero_G60_QQ_10" localSheetId="5">#REF!</definedName>
    <definedName name="MO_ColAcero_G60_QQ_10" localSheetId="11">#REF!</definedName>
    <definedName name="MO_ColAcero_G60_QQ_10" localSheetId="2">#REF!</definedName>
    <definedName name="MO_ColAcero_G60_QQ_10" localSheetId="3">#REF!</definedName>
    <definedName name="MO_ColAcero_G60_QQ_10">#REF!</definedName>
    <definedName name="MO_ColAcero_G60_QQ_11" localSheetId="1">#REF!</definedName>
    <definedName name="MO_ColAcero_G60_QQ_11" localSheetId="5">#REF!</definedName>
    <definedName name="MO_ColAcero_G60_QQ_11" localSheetId="11">#REF!</definedName>
    <definedName name="MO_ColAcero_G60_QQ_11" localSheetId="2">#REF!</definedName>
    <definedName name="MO_ColAcero_G60_QQ_11" localSheetId="3">#REF!</definedName>
    <definedName name="MO_ColAcero_G60_QQ_11">#REF!</definedName>
    <definedName name="MO_ColAcero_G60_QQ_6" localSheetId="1">#REF!</definedName>
    <definedName name="MO_ColAcero_G60_QQ_6" localSheetId="5">#REF!</definedName>
    <definedName name="MO_ColAcero_G60_QQ_6" localSheetId="11">#REF!</definedName>
    <definedName name="MO_ColAcero_G60_QQ_6" localSheetId="2">#REF!</definedName>
    <definedName name="MO_ColAcero_G60_QQ_6" localSheetId="3">#REF!</definedName>
    <definedName name="MO_ColAcero_G60_QQ_6">#REF!</definedName>
    <definedName name="MO_ColAcero_G60_QQ_7" localSheetId="1">#REF!</definedName>
    <definedName name="MO_ColAcero_G60_QQ_7" localSheetId="5">#REF!</definedName>
    <definedName name="MO_ColAcero_G60_QQ_7" localSheetId="11">#REF!</definedName>
    <definedName name="MO_ColAcero_G60_QQ_7" localSheetId="2">#REF!</definedName>
    <definedName name="MO_ColAcero_G60_QQ_7" localSheetId="3">#REF!</definedName>
    <definedName name="MO_ColAcero_G60_QQ_7">#REF!</definedName>
    <definedName name="MO_ColAcero_G60_QQ_8" localSheetId="1">#REF!</definedName>
    <definedName name="MO_ColAcero_G60_QQ_8" localSheetId="5">#REF!</definedName>
    <definedName name="MO_ColAcero_G60_QQ_8" localSheetId="11">#REF!</definedName>
    <definedName name="MO_ColAcero_G60_QQ_8" localSheetId="2">#REF!</definedName>
    <definedName name="MO_ColAcero_G60_QQ_8" localSheetId="3">#REF!</definedName>
    <definedName name="MO_ColAcero_G60_QQ_8">#REF!</definedName>
    <definedName name="MO_ColAcero_G60_QQ_9" localSheetId="1">#REF!</definedName>
    <definedName name="MO_ColAcero_G60_QQ_9" localSheetId="5">#REF!</definedName>
    <definedName name="MO_ColAcero_G60_QQ_9" localSheetId="11">#REF!</definedName>
    <definedName name="MO_ColAcero_G60_QQ_9" localSheetId="2">#REF!</definedName>
    <definedName name="MO_ColAcero_G60_QQ_9" localSheetId="3">#REF!</definedName>
    <definedName name="MO_ColAcero_G60_QQ_9">#REF!</definedName>
    <definedName name="MO_ColAcero_Malla" localSheetId="1">#REF!</definedName>
    <definedName name="MO_ColAcero_Malla" localSheetId="5">#REF!</definedName>
    <definedName name="MO_ColAcero_Malla" localSheetId="11">#REF!</definedName>
    <definedName name="MO_ColAcero_Malla" localSheetId="2">#REF!</definedName>
    <definedName name="MO_ColAcero_Malla" localSheetId="3">#REF!</definedName>
    <definedName name="MO_ColAcero_Malla">#REF!</definedName>
    <definedName name="MO_ColAcero_Malla_10" localSheetId="1">#REF!</definedName>
    <definedName name="MO_ColAcero_Malla_10" localSheetId="5">#REF!</definedName>
    <definedName name="MO_ColAcero_Malla_10" localSheetId="11">#REF!</definedName>
    <definedName name="MO_ColAcero_Malla_10" localSheetId="2">#REF!</definedName>
    <definedName name="MO_ColAcero_Malla_10" localSheetId="3">#REF!</definedName>
    <definedName name="MO_ColAcero_Malla_10">#REF!</definedName>
    <definedName name="MO_ColAcero_Malla_11" localSheetId="1">#REF!</definedName>
    <definedName name="MO_ColAcero_Malla_11" localSheetId="5">#REF!</definedName>
    <definedName name="MO_ColAcero_Malla_11" localSheetId="11">#REF!</definedName>
    <definedName name="MO_ColAcero_Malla_11" localSheetId="2">#REF!</definedName>
    <definedName name="MO_ColAcero_Malla_11" localSheetId="3">#REF!</definedName>
    <definedName name="MO_ColAcero_Malla_11">#REF!</definedName>
    <definedName name="MO_ColAcero_Malla_6" localSheetId="1">#REF!</definedName>
    <definedName name="MO_ColAcero_Malla_6" localSheetId="5">#REF!</definedName>
    <definedName name="MO_ColAcero_Malla_6" localSheetId="11">#REF!</definedName>
    <definedName name="MO_ColAcero_Malla_6" localSheetId="2">#REF!</definedName>
    <definedName name="MO_ColAcero_Malla_6" localSheetId="3">#REF!</definedName>
    <definedName name="MO_ColAcero_Malla_6">#REF!</definedName>
    <definedName name="MO_ColAcero_Malla_7" localSheetId="1">#REF!</definedName>
    <definedName name="MO_ColAcero_Malla_7" localSheetId="5">#REF!</definedName>
    <definedName name="MO_ColAcero_Malla_7" localSheetId="11">#REF!</definedName>
    <definedName name="MO_ColAcero_Malla_7" localSheetId="2">#REF!</definedName>
    <definedName name="MO_ColAcero_Malla_7" localSheetId="3">#REF!</definedName>
    <definedName name="MO_ColAcero_Malla_7">#REF!</definedName>
    <definedName name="MO_ColAcero_Malla_8" localSheetId="1">#REF!</definedName>
    <definedName name="MO_ColAcero_Malla_8" localSheetId="5">#REF!</definedName>
    <definedName name="MO_ColAcero_Malla_8" localSheetId="11">#REF!</definedName>
    <definedName name="MO_ColAcero_Malla_8" localSheetId="2">#REF!</definedName>
    <definedName name="MO_ColAcero_Malla_8" localSheetId="3">#REF!</definedName>
    <definedName name="MO_ColAcero_Malla_8">#REF!</definedName>
    <definedName name="MO_ColAcero_Malla_9" localSheetId="1">#REF!</definedName>
    <definedName name="MO_ColAcero_Malla_9" localSheetId="5">#REF!</definedName>
    <definedName name="MO_ColAcero_Malla_9" localSheetId="11">#REF!</definedName>
    <definedName name="MO_ColAcero_Malla_9" localSheetId="2">#REF!</definedName>
    <definedName name="MO_ColAcero_Malla_9" localSheetId="3">#REF!</definedName>
    <definedName name="MO_ColAcero_Malla_9">#REF!</definedName>
    <definedName name="MO_ColAcero_QQ" localSheetId="1">#REF!</definedName>
    <definedName name="MO_ColAcero_QQ">#REF!</definedName>
    <definedName name="MO_ColAcero_QQ_10" localSheetId="1">#REF!</definedName>
    <definedName name="MO_ColAcero_QQ_10" localSheetId="5">#REF!</definedName>
    <definedName name="MO_ColAcero_QQ_10" localSheetId="11">#REF!</definedName>
    <definedName name="MO_ColAcero_QQ_10" localSheetId="2">#REF!</definedName>
    <definedName name="MO_ColAcero_QQ_10" localSheetId="3">#REF!</definedName>
    <definedName name="MO_ColAcero_QQ_10">#REF!</definedName>
    <definedName name="MO_ColAcero_QQ_11" localSheetId="1">#REF!</definedName>
    <definedName name="MO_ColAcero_QQ_11" localSheetId="5">#REF!</definedName>
    <definedName name="MO_ColAcero_QQ_11" localSheetId="11">#REF!</definedName>
    <definedName name="MO_ColAcero_QQ_11" localSheetId="2">#REF!</definedName>
    <definedName name="MO_ColAcero_QQ_11" localSheetId="3">#REF!</definedName>
    <definedName name="MO_ColAcero_QQ_11">#REF!</definedName>
    <definedName name="MO_ColAcero_QQ_5" localSheetId="1">#REF!</definedName>
    <definedName name="MO_ColAcero_QQ_5" localSheetId="5">#REF!</definedName>
    <definedName name="MO_ColAcero_QQ_5" localSheetId="11">#REF!</definedName>
    <definedName name="MO_ColAcero_QQ_5" localSheetId="2">#REF!</definedName>
    <definedName name="MO_ColAcero_QQ_5" localSheetId="3">#REF!</definedName>
    <definedName name="MO_ColAcero_QQ_5">#REF!</definedName>
    <definedName name="MO_ColAcero_QQ_6" localSheetId="1">#REF!</definedName>
    <definedName name="MO_ColAcero_QQ_6" localSheetId="5">#REF!</definedName>
    <definedName name="MO_ColAcero_QQ_6" localSheetId="11">#REF!</definedName>
    <definedName name="MO_ColAcero_QQ_6" localSheetId="2">#REF!</definedName>
    <definedName name="MO_ColAcero_QQ_6" localSheetId="3">#REF!</definedName>
    <definedName name="MO_ColAcero_QQ_6">#REF!</definedName>
    <definedName name="MO_ColAcero_QQ_7" localSheetId="1">#REF!</definedName>
    <definedName name="MO_ColAcero_QQ_7" localSheetId="5">#REF!</definedName>
    <definedName name="MO_ColAcero_QQ_7" localSheetId="11">#REF!</definedName>
    <definedName name="MO_ColAcero_QQ_7" localSheetId="2">#REF!</definedName>
    <definedName name="MO_ColAcero_QQ_7" localSheetId="3">#REF!</definedName>
    <definedName name="MO_ColAcero_QQ_7">#REF!</definedName>
    <definedName name="MO_ColAcero_QQ_8" localSheetId="1">#REF!</definedName>
    <definedName name="MO_ColAcero_QQ_8" localSheetId="5">#REF!</definedName>
    <definedName name="MO_ColAcero_QQ_8" localSheetId="11">#REF!</definedName>
    <definedName name="MO_ColAcero_QQ_8" localSheetId="2">#REF!</definedName>
    <definedName name="MO_ColAcero_QQ_8" localSheetId="3">#REF!</definedName>
    <definedName name="MO_ColAcero_QQ_8">#REF!</definedName>
    <definedName name="MO_ColAcero_QQ_9" localSheetId="1">#REF!</definedName>
    <definedName name="MO_ColAcero_QQ_9" localSheetId="5">#REF!</definedName>
    <definedName name="MO_ColAcero_QQ_9" localSheetId="11">#REF!</definedName>
    <definedName name="MO_ColAcero_QQ_9" localSheetId="2">#REF!</definedName>
    <definedName name="MO_ColAcero_QQ_9" localSheetId="3">#REF!</definedName>
    <definedName name="MO_ColAcero_QQ_9">#REF!</definedName>
    <definedName name="MO_ColAcero_ZapMuros" localSheetId="1">#REF!</definedName>
    <definedName name="MO_ColAcero_ZapMuros" localSheetId="5">#REF!</definedName>
    <definedName name="MO_ColAcero_ZapMuros" localSheetId="11">#REF!</definedName>
    <definedName name="MO_ColAcero_ZapMuros" localSheetId="2">#REF!</definedName>
    <definedName name="MO_ColAcero_ZapMuros" localSheetId="3">#REF!</definedName>
    <definedName name="MO_ColAcero_ZapMuros">#REF!</definedName>
    <definedName name="MO_ColAcero_ZapMuros_10" localSheetId="1">#REF!</definedName>
    <definedName name="MO_ColAcero_ZapMuros_10" localSheetId="5">#REF!</definedName>
    <definedName name="MO_ColAcero_ZapMuros_10" localSheetId="11">#REF!</definedName>
    <definedName name="MO_ColAcero_ZapMuros_10" localSheetId="2">#REF!</definedName>
    <definedName name="MO_ColAcero_ZapMuros_10" localSheetId="3">#REF!</definedName>
    <definedName name="MO_ColAcero_ZapMuros_10">#REF!</definedName>
    <definedName name="MO_ColAcero_ZapMuros_11" localSheetId="1">#REF!</definedName>
    <definedName name="MO_ColAcero_ZapMuros_11" localSheetId="5">#REF!</definedName>
    <definedName name="MO_ColAcero_ZapMuros_11" localSheetId="11">#REF!</definedName>
    <definedName name="MO_ColAcero_ZapMuros_11" localSheetId="2">#REF!</definedName>
    <definedName name="MO_ColAcero_ZapMuros_11" localSheetId="3">#REF!</definedName>
    <definedName name="MO_ColAcero_ZapMuros_11">#REF!</definedName>
    <definedName name="MO_ColAcero_ZapMuros_6" localSheetId="1">#REF!</definedName>
    <definedName name="MO_ColAcero_ZapMuros_6" localSheetId="5">#REF!</definedName>
    <definedName name="MO_ColAcero_ZapMuros_6" localSheetId="11">#REF!</definedName>
    <definedName name="MO_ColAcero_ZapMuros_6" localSheetId="2">#REF!</definedName>
    <definedName name="MO_ColAcero_ZapMuros_6" localSheetId="3">#REF!</definedName>
    <definedName name="MO_ColAcero_ZapMuros_6">#REF!</definedName>
    <definedName name="MO_ColAcero_ZapMuros_7" localSheetId="1">#REF!</definedName>
    <definedName name="MO_ColAcero_ZapMuros_7" localSheetId="5">#REF!</definedName>
    <definedName name="MO_ColAcero_ZapMuros_7" localSheetId="11">#REF!</definedName>
    <definedName name="MO_ColAcero_ZapMuros_7" localSheetId="2">#REF!</definedName>
    <definedName name="MO_ColAcero_ZapMuros_7" localSheetId="3">#REF!</definedName>
    <definedName name="MO_ColAcero_ZapMuros_7">#REF!</definedName>
    <definedName name="MO_ColAcero_ZapMuros_8" localSheetId="1">#REF!</definedName>
    <definedName name="MO_ColAcero_ZapMuros_8" localSheetId="5">#REF!</definedName>
    <definedName name="MO_ColAcero_ZapMuros_8" localSheetId="11">#REF!</definedName>
    <definedName name="MO_ColAcero_ZapMuros_8" localSheetId="2">#REF!</definedName>
    <definedName name="MO_ColAcero_ZapMuros_8" localSheetId="3">#REF!</definedName>
    <definedName name="MO_ColAcero_ZapMuros_8">#REF!</definedName>
    <definedName name="MO_ColAcero_ZapMuros_9" localSheetId="1">#REF!</definedName>
    <definedName name="MO_ColAcero_ZapMuros_9" localSheetId="5">#REF!</definedName>
    <definedName name="MO_ColAcero_ZapMuros_9" localSheetId="11">#REF!</definedName>
    <definedName name="MO_ColAcero_ZapMuros_9" localSheetId="2">#REF!</definedName>
    <definedName name="MO_ColAcero_ZapMuros_9" localSheetId="3">#REF!</definedName>
    <definedName name="MO_ColAcero_ZapMuros_9">#REF!</definedName>
    <definedName name="MO_ColAcero14_Piso" localSheetId="1">#REF!</definedName>
    <definedName name="MO_ColAcero14_Piso" localSheetId="5">#REF!</definedName>
    <definedName name="MO_ColAcero14_Piso" localSheetId="11">#REF!</definedName>
    <definedName name="MO_ColAcero14_Piso" localSheetId="2">#REF!</definedName>
    <definedName name="MO_ColAcero14_Piso" localSheetId="3">#REF!</definedName>
    <definedName name="MO_ColAcero14_Piso">#REF!</definedName>
    <definedName name="MO_ColAcero14_Piso_10" localSheetId="1">#REF!</definedName>
    <definedName name="MO_ColAcero14_Piso_10" localSheetId="5">#REF!</definedName>
    <definedName name="MO_ColAcero14_Piso_10" localSheetId="11">#REF!</definedName>
    <definedName name="MO_ColAcero14_Piso_10" localSheetId="2">#REF!</definedName>
    <definedName name="MO_ColAcero14_Piso_10" localSheetId="3">#REF!</definedName>
    <definedName name="MO_ColAcero14_Piso_10">#REF!</definedName>
    <definedName name="MO_ColAcero14_Piso_11" localSheetId="1">#REF!</definedName>
    <definedName name="MO_ColAcero14_Piso_11" localSheetId="5">#REF!</definedName>
    <definedName name="MO_ColAcero14_Piso_11" localSheetId="11">#REF!</definedName>
    <definedName name="MO_ColAcero14_Piso_11" localSheetId="2">#REF!</definedName>
    <definedName name="MO_ColAcero14_Piso_11" localSheetId="3">#REF!</definedName>
    <definedName name="MO_ColAcero14_Piso_11">#REF!</definedName>
    <definedName name="MO_ColAcero14_Piso_6" localSheetId="1">#REF!</definedName>
    <definedName name="MO_ColAcero14_Piso_6" localSheetId="5">#REF!</definedName>
    <definedName name="MO_ColAcero14_Piso_6" localSheetId="11">#REF!</definedName>
    <definedName name="MO_ColAcero14_Piso_6" localSheetId="2">#REF!</definedName>
    <definedName name="MO_ColAcero14_Piso_6" localSheetId="3">#REF!</definedName>
    <definedName name="MO_ColAcero14_Piso_6">#REF!</definedName>
    <definedName name="MO_ColAcero14_Piso_7" localSheetId="1">#REF!</definedName>
    <definedName name="MO_ColAcero14_Piso_7" localSheetId="5">#REF!</definedName>
    <definedName name="MO_ColAcero14_Piso_7" localSheetId="11">#REF!</definedName>
    <definedName name="MO_ColAcero14_Piso_7" localSheetId="2">#REF!</definedName>
    <definedName name="MO_ColAcero14_Piso_7" localSheetId="3">#REF!</definedName>
    <definedName name="MO_ColAcero14_Piso_7">#REF!</definedName>
    <definedName name="MO_ColAcero14_Piso_8" localSheetId="1">#REF!</definedName>
    <definedName name="MO_ColAcero14_Piso_8" localSheetId="5">#REF!</definedName>
    <definedName name="MO_ColAcero14_Piso_8" localSheetId="11">#REF!</definedName>
    <definedName name="MO_ColAcero14_Piso_8" localSheetId="2">#REF!</definedName>
    <definedName name="MO_ColAcero14_Piso_8" localSheetId="3">#REF!</definedName>
    <definedName name="MO_ColAcero14_Piso_8">#REF!</definedName>
    <definedName name="MO_ColAcero14_Piso_9" localSheetId="1">#REF!</definedName>
    <definedName name="MO_ColAcero14_Piso_9" localSheetId="5">#REF!</definedName>
    <definedName name="MO_ColAcero14_Piso_9" localSheetId="11">#REF!</definedName>
    <definedName name="MO_ColAcero14_Piso_9" localSheetId="2">#REF!</definedName>
    <definedName name="MO_ColAcero14_Piso_9" localSheetId="3">#REF!</definedName>
    <definedName name="MO_ColAcero14_Piso_9">#REF!</definedName>
    <definedName name="MO_ColAcero38y12_Cols" localSheetId="1">#REF!</definedName>
    <definedName name="MO_ColAcero38y12_Cols" localSheetId="5">#REF!</definedName>
    <definedName name="MO_ColAcero38y12_Cols" localSheetId="11">#REF!</definedName>
    <definedName name="MO_ColAcero38y12_Cols" localSheetId="2">#REF!</definedName>
    <definedName name="MO_ColAcero38y12_Cols" localSheetId="3">#REF!</definedName>
    <definedName name="MO_ColAcero38y12_Cols">#REF!</definedName>
    <definedName name="MO_ColAcero38y12_Cols_10" localSheetId="1">#REF!</definedName>
    <definedName name="MO_ColAcero38y12_Cols_10" localSheetId="5">#REF!</definedName>
    <definedName name="MO_ColAcero38y12_Cols_10" localSheetId="11">#REF!</definedName>
    <definedName name="MO_ColAcero38y12_Cols_10" localSheetId="2">#REF!</definedName>
    <definedName name="MO_ColAcero38y12_Cols_10" localSheetId="3">#REF!</definedName>
    <definedName name="MO_ColAcero38y12_Cols_10">#REF!</definedName>
    <definedName name="MO_ColAcero38y12_Cols_11" localSheetId="1">#REF!</definedName>
    <definedName name="MO_ColAcero38y12_Cols_11" localSheetId="5">#REF!</definedName>
    <definedName name="MO_ColAcero38y12_Cols_11" localSheetId="11">#REF!</definedName>
    <definedName name="MO_ColAcero38y12_Cols_11" localSheetId="2">#REF!</definedName>
    <definedName name="MO_ColAcero38y12_Cols_11" localSheetId="3">#REF!</definedName>
    <definedName name="MO_ColAcero38y12_Cols_11">#REF!</definedName>
    <definedName name="MO_ColAcero38y12_Cols_6" localSheetId="1">#REF!</definedName>
    <definedName name="MO_ColAcero38y12_Cols_6" localSheetId="5">#REF!</definedName>
    <definedName name="MO_ColAcero38y12_Cols_6" localSheetId="11">#REF!</definedName>
    <definedName name="MO_ColAcero38y12_Cols_6" localSheetId="2">#REF!</definedName>
    <definedName name="MO_ColAcero38y12_Cols_6" localSheetId="3">#REF!</definedName>
    <definedName name="MO_ColAcero38y12_Cols_6">#REF!</definedName>
    <definedName name="MO_ColAcero38y12_Cols_7" localSheetId="1">#REF!</definedName>
    <definedName name="MO_ColAcero38y12_Cols_7" localSheetId="5">#REF!</definedName>
    <definedName name="MO_ColAcero38y12_Cols_7" localSheetId="11">#REF!</definedName>
    <definedName name="MO_ColAcero38y12_Cols_7" localSheetId="2">#REF!</definedName>
    <definedName name="MO_ColAcero38y12_Cols_7" localSheetId="3">#REF!</definedName>
    <definedName name="MO_ColAcero38y12_Cols_7">#REF!</definedName>
    <definedName name="MO_ColAcero38y12_Cols_8" localSheetId="1">#REF!</definedName>
    <definedName name="MO_ColAcero38y12_Cols_8" localSheetId="5">#REF!</definedName>
    <definedName name="MO_ColAcero38y12_Cols_8" localSheetId="11">#REF!</definedName>
    <definedName name="MO_ColAcero38y12_Cols_8" localSheetId="2">#REF!</definedName>
    <definedName name="MO_ColAcero38y12_Cols_8" localSheetId="3">#REF!</definedName>
    <definedName name="MO_ColAcero38y12_Cols_8">#REF!</definedName>
    <definedName name="MO_ColAcero38y12_Cols_9" localSheetId="1">#REF!</definedName>
    <definedName name="MO_ColAcero38y12_Cols_9" localSheetId="5">#REF!</definedName>
    <definedName name="MO_ColAcero38y12_Cols_9" localSheetId="11">#REF!</definedName>
    <definedName name="MO_ColAcero38y12_Cols_9" localSheetId="2">#REF!</definedName>
    <definedName name="MO_ColAcero38y12_Cols_9" localSheetId="3">#REF!</definedName>
    <definedName name="MO_ColAcero38y12_Cols_9">#REF!</definedName>
    <definedName name="MO_DEMOLICION_MURO_HA" localSheetId="1">#REF!</definedName>
    <definedName name="MO_DEMOLICION_MURO_HA" localSheetId="5">#REF!</definedName>
    <definedName name="MO_DEMOLICION_MURO_HA" localSheetId="11">#REF!</definedName>
    <definedName name="MO_DEMOLICION_MURO_HA" localSheetId="2">#REF!</definedName>
    <definedName name="MO_DEMOLICION_MURO_HA" localSheetId="3">#REF!</definedName>
    <definedName name="MO_DEMOLICION_MURO_HA">#REF!</definedName>
    <definedName name="MO_DEMOLICION_MURO_HA_10" localSheetId="1">#REF!</definedName>
    <definedName name="MO_DEMOLICION_MURO_HA_10" localSheetId="5">#REF!</definedName>
    <definedName name="MO_DEMOLICION_MURO_HA_10" localSheetId="11">#REF!</definedName>
    <definedName name="MO_DEMOLICION_MURO_HA_10" localSheetId="2">#REF!</definedName>
    <definedName name="MO_DEMOLICION_MURO_HA_10" localSheetId="3">#REF!</definedName>
    <definedName name="MO_DEMOLICION_MURO_HA_10">#REF!</definedName>
    <definedName name="MO_DEMOLICION_MURO_HA_11" localSheetId="1">#REF!</definedName>
    <definedName name="MO_DEMOLICION_MURO_HA_11" localSheetId="5">#REF!</definedName>
    <definedName name="MO_DEMOLICION_MURO_HA_11" localSheetId="11">#REF!</definedName>
    <definedName name="MO_DEMOLICION_MURO_HA_11" localSheetId="2">#REF!</definedName>
    <definedName name="MO_DEMOLICION_MURO_HA_11" localSheetId="3">#REF!</definedName>
    <definedName name="MO_DEMOLICION_MURO_HA_11">#REF!</definedName>
    <definedName name="MO_DEMOLICION_MURO_HA_6" localSheetId="1">#REF!</definedName>
    <definedName name="MO_DEMOLICION_MURO_HA_6" localSheetId="5">#REF!</definedName>
    <definedName name="MO_DEMOLICION_MURO_HA_6" localSheetId="11">#REF!</definedName>
    <definedName name="MO_DEMOLICION_MURO_HA_6" localSheetId="2">#REF!</definedName>
    <definedName name="MO_DEMOLICION_MURO_HA_6" localSheetId="3">#REF!</definedName>
    <definedName name="MO_DEMOLICION_MURO_HA_6">#REF!</definedName>
    <definedName name="MO_DEMOLICION_MURO_HA_7" localSheetId="1">#REF!</definedName>
    <definedName name="MO_DEMOLICION_MURO_HA_7" localSheetId="5">#REF!</definedName>
    <definedName name="MO_DEMOLICION_MURO_HA_7" localSheetId="11">#REF!</definedName>
    <definedName name="MO_DEMOLICION_MURO_HA_7" localSheetId="2">#REF!</definedName>
    <definedName name="MO_DEMOLICION_MURO_HA_7" localSheetId="3">#REF!</definedName>
    <definedName name="MO_DEMOLICION_MURO_HA_7">#REF!</definedName>
    <definedName name="MO_DEMOLICION_MURO_HA_8" localSheetId="1">#REF!</definedName>
    <definedName name="MO_DEMOLICION_MURO_HA_8" localSheetId="5">#REF!</definedName>
    <definedName name="MO_DEMOLICION_MURO_HA_8" localSheetId="11">#REF!</definedName>
    <definedName name="MO_DEMOLICION_MURO_HA_8" localSheetId="2">#REF!</definedName>
    <definedName name="MO_DEMOLICION_MURO_HA_8" localSheetId="3">#REF!</definedName>
    <definedName name="MO_DEMOLICION_MURO_HA_8">#REF!</definedName>
    <definedName name="MO_DEMOLICION_MURO_HA_9" localSheetId="1">#REF!</definedName>
    <definedName name="MO_DEMOLICION_MURO_HA_9" localSheetId="5">#REF!</definedName>
    <definedName name="MO_DEMOLICION_MURO_HA_9" localSheetId="11">#REF!</definedName>
    <definedName name="MO_DEMOLICION_MURO_HA_9" localSheetId="2">#REF!</definedName>
    <definedName name="MO_DEMOLICION_MURO_HA_9" localSheetId="3">#REF!</definedName>
    <definedName name="MO_DEMOLICION_MURO_HA_9">#REF!</definedName>
    <definedName name="MO_ELEC_BREAKERS" localSheetId="1">#REF!</definedName>
    <definedName name="MO_ELEC_BREAKERS" localSheetId="5">#REF!</definedName>
    <definedName name="MO_ELEC_BREAKERS" localSheetId="11">#REF!</definedName>
    <definedName name="MO_ELEC_BREAKERS" localSheetId="2">#REF!</definedName>
    <definedName name="MO_ELEC_BREAKERS" localSheetId="3">#REF!</definedName>
    <definedName name="MO_ELEC_BREAKERS">#REF!</definedName>
    <definedName name="MO_ELEC_BREAKERS_10" localSheetId="1">#REF!</definedName>
    <definedName name="MO_ELEC_BREAKERS_10" localSheetId="5">#REF!</definedName>
    <definedName name="MO_ELEC_BREAKERS_10" localSheetId="11">#REF!</definedName>
    <definedName name="MO_ELEC_BREAKERS_10" localSheetId="2">#REF!</definedName>
    <definedName name="MO_ELEC_BREAKERS_10" localSheetId="3">#REF!</definedName>
    <definedName name="MO_ELEC_BREAKERS_10">#REF!</definedName>
    <definedName name="MO_ELEC_BREAKERS_11" localSheetId="1">#REF!</definedName>
    <definedName name="MO_ELEC_BREAKERS_11" localSheetId="5">#REF!</definedName>
    <definedName name="MO_ELEC_BREAKERS_11" localSheetId="11">#REF!</definedName>
    <definedName name="MO_ELEC_BREAKERS_11" localSheetId="2">#REF!</definedName>
    <definedName name="MO_ELEC_BREAKERS_11" localSheetId="3">#REF!</definedName>
    <definedName name="MO_ELEC_BREAKERS_11">#REF!</definedName>
    <definedName name="MO_ELEC_BREAKERS_6" localSheetId="1">#REF!</definedName>
    <definedName name="MO_ELEC_BREAKERS_6" localSheetId="5">#REF!</definedName>
    <definedName name="MO_ELEC_BREAKERS_6" localSheetId="11">#REF!</definedName>
    <definedName name="MO_ELEC_BREAKERS_6" localSheetId="2">#REF!</definedName>
    <definedName name="MO_ELEC_BREAKERS_6" localSheetId="3">#REF!</definedName>
    <definedName name="MO_ELEC_BREAKERS_6">#REF!</definedName>
    <definedName name="MO_ELEC_BREAKERS_7" localSheetId="1">#REF!</definedName>
    <definedName name="MO_ELEC_BREAKERS_7" localSheetId="5">#REF!</definedName>
    <definedName name="MO_ELEC_BREAKERS_7" localSheetId="11">#REF!</definedName>
    <definedName name="MO_ELEC_BREAKERS_7" localSheetId="2">#REF!</definedName>
    <definedName name="MO_ELEC_BREAKERS_7" localSheetId="3">#REF!</definedName>
    <definedName name="MO_ELEC_BREAKERS_7">#REF!</definedName>
    <definedName name="MO_ELEC_BREAKERS_8" localSheetId="1">#REF!</definedName>
    <definedName name="MO_ELEC_BREAKERS_8" localSheetId="5">#REF!</definedName>
    <definedName name="MO_ELEC_BREAKERS_8" localSheetId="11">#REF!</definedName>
    <definedName name="MO_ELEC_BREAKERS_8" localSheetId="2">#REF!</definedName>
    <definedName name="MO_ELEC_BREAKERS_8" localSheetId="3">#REF!</definedName>
    <definedName name="MO_ELEC_BREAKERS_8">#REF!</definedName>
    <definedName name="MO_ELEC_BREAKERS_9" localSheetId="1">#REF!</definedName>
    <definedName name="MO_ELEC_BREAKERS_9" localSheetId="5">#REF!</definedName>
    <definedName name="MO_ELEC_BREAKERS_9" localSheetId="11">#REF!</definedName>
    <definedName name="MO_ELEC_BREAKERS_9" localSheetId="2">#REF!</definedName>
    <definedName name="MO_ELEC_BREAKERS_9" localSheetId="3">#REF!</definedName>
    <definedName name="MO_ELEC_BREAKERS_9">#REF!</definedName>
    <definedName name="MO_ELEC_INTERRUPTOR_3W" localSheetId="1">#REF!</definedName>
    <definedName name="MO_ELEC_INTERRUPTOR_3W" localSheetId="5">#REF!</definedName>
    <definedName name="MO_ELEC_INTERRUPTOR_3W" localSheetId="11">#REF!</definedName>
    <definedName name="MO_ELEC_INTERRUPTOR_3W" localSheetId="2">#REF!</definedName>
    <definedName name="MO_ELEC_INTERRUPTOR_3W" localSheetId="3">#REF!</definedName>
    <definedName name="MO_ELEC_INTERRUPTOR_3W">#REF!</definedName>
    <definedName name="MO_ELEC_INTERRUPTOR_3W_10" localSheetId="1">#REF!</definedName>
    <definedName name="MO_ELEC_INTERRUPTOR_3W_10" localSheetId="5">#REF!</definedName>
    <definedName name="MO_ELEC_INTERRUPTOR_3W_10" localSheetId="11">#REF!</definedName>
    <definedName name="MO_ELEC_INTERRUPTOR_3W_10" localSheetId="2">#REF!</definedName>
    <definedName name="MO_ELEC_INTERRUPTOR_3W_10" localSheetId="3">#REF!</definedName>
    <definedName name="MO_ELEC_INTERRUPTOR_3W_10">#REF!</definedName>
    <definedName name="MO_ELEC_INTERRUPTOR_3W_11" localSheetId="1">#REF!</definedName>
    <definedName name="MO_ELEC_INTERRUPTOR_3W_11" localSheetId="5">#REF!</definedName>
    <definedName name="MO_ELEC_INTERRUPTOR_3W_11" localSheetId="11">#REF!</definedName>
    <definedName name="MO_ELEC_INTERRUPTOR_3W_11" localSheetId="2">#REF!</definedName>
    <definedName name="MO_ELEC_INTERRUPTOR_3W_11" localSheetId="3">#REF!</definedName>
    <definedName name="MO_ELEC_INTERRUPTOR_3W_11">#REF!</definedName>
    <definedName name="MO_ELEC_INTERRUPTOR_3W_6" localSheetId="1">#REF!</definedName>
    <definedName name="MO_ELEC_INTERRUPTOR_3W_6" localSheetId="5">#REF!</definedName>
    <definedName name="MO_ELEC_INTERRUPTOR_3W_6" localSheetId="11">#REF!</definedName>
    <definedName name="MO_ELEC_INTERRUPTOR_3W_6" localSheetId="2">#REF!</definedName>
    <definedName name="MO_ELEC_INTERRUPTOR_3W_6" localSheetId="3">#REF!</definedName>
    <definedName name="MO_ELEC_INTERRUPTOR_3W_6">#REF!</definedName>
    <definedName name="MO_ELEC_INTERRUPTOR_3W_7" localSheetId="1">#REF!</definedName>
    <definedName name="MO_ELEC_INTERRUPTOR_3W_7" localSheetId="5">#REF!</definedName>
    <definedName name="MO_ELEC_INTERRUPTOR_3W_7" localSheetId="11">#REF!</definedName>
    <definedName name="MO_ELEC_INTERRUPTOR_3W_7" localSheetId="2">#REF!</definedName>
    <definedName name="MO_ELEC_INTERRUPTOR_3W_7" localSheetId="3">#REF!</definedName>
    <definedName name="MO_ELEC_INTERRUPTOR_3W_7">#REF!</definedName>
    <definedName name="MO_ELEC_INTERRUPTOR_3W_8" localSheetId="1">#REF!</definedName>
    <definedName name="MO_ELEC_INTERRUPTOR_3W_8" localSheetId="5">#REF!</definedName>
    <definedName name="MO_ELEC_INTERRUPTOR_3W_8" localSheetId="11">#REF!</definedName>
    <definedName name="MO_ELEC_INTERRUPTOR_3W_8" localSheetId="2">#REF!</definedName>
    <definedName name="MO_ELEC_INTERRUPTOR_3W_8" localSheetId="3">#REF!</definedName>
    <definedName name="MO_ELEC_INTERRUPTOR_3W_8">#REF!</definedName>
    <definedName name="MO_ELEC_INTERRUPTOR_3W_9" localSheetId="1">#REF!</definedName>
    <definedName name="MO_ELEC_INTERRUPTOR_3W_9" localSheetId="5">#REF!</definedName>
    <definedName name="MO_ELEC_INTERRUPTOR_3W_9" localSheetId="11">#REF!</definedName>
    <definedName name="MO_ELEC_INTERRUPTOR_3W_9" localSheetId="2">#REF!</definedName>
    <definedName name="MO_ELEC_INTERRUPTOR_3W_9" localSheetId="3">#REF!</definedName>
    <definedName name="MO_ELEC_INTERRUPTOR_3W_9">#REF!</definedName>
    <definedName name="MO_ELEC_INTERRUPTOR_4W" localSheetId="1">#REF!</definedName>
    <definedName name="MO_ELEC_INTERRUPTOR_4W" localSheetId="5">#REF!</definedName>
    <definedName name="MO_ELEC_INTERRUPTOR_4W" localSheetId="11">#REF!</definedName>
    <definedName name="MO_ELEC_INTERRUPTOR_4W" localSheetId="2">#REF!</definedName>
    <definedName name="MO_ELEC_INTERRUPTOR_4W" localSheetId="3">#REF!</definedName>
    <definedName name="MO_ELEC_INTERRUPTOR_4W">#REF!</definedName>
    <definedName name="MO_ELEC_INTERRUPTOR_4W_10" localSheetId="1">#REF!</definedName>
    <definedName name="MO_ELEC_INTERRUPTOR_4W_10" localSheetId="5">#REF!</definedName>
    <definedName name="MO_ELEC_INTERRUPTOR_4W_10" localSheetId="11">#REF!</definedName>
    <definedName name="MO_ELEC_INTERRUPTOR_4W_10" localSheetId="2">#REF!</definedName>
    <definedName name="MO_ELEC_INTERRUPTOR_4W_10" localSheetId="3">#REF!</definedName>
    <definedName name="MO_ELEC_INTERRUPTOR_4W_10">#REF!</definedName>
    <definedName name="MO_ELEC_INTERRUPTOR_4W_11" localSheetId="1">#REF!</definedName>
    <definedName name="MO_ELEC_INTERRUPTOR_4W_11" localSheetId="5">#REF!</definedName>
    <definedName name="MO_ELEC_INTERRUPTOR_4W_11" localSheetId="11">#REF!</definedName>
    <definedName name="MO_ELEC_INTERRUPTOR_4W_11" localSheetId="2">#REF!</definedName>
    <definedName name="MO_ELEC_INTERRUPTOR_4W_11" localSheetId="3">#REF!</definedName>
    <definedName name="MO_ELEC_INTERRUPTOR_4W_11">#REF!</definedName>
    <definedName name="MO_ELEC_INTERRUPTOR_4W_6" localSheetId="1">#REF!</definedName>
    <definedName name="MO_ELEC_INTERRUPTOR_4W_6" localSheetId="5">#REF!</definedName>
    <definedName name="MO_ELEC_INTERRUPTOR_4W_6" localSheetId="11">#REF!</definedName>
    <definedName name="MO_ELEC_INTERRUPTOR_4W_6" localSheetId="2">#REF!</definedName>
    <definedName name="MO_ELEC_INTERRUPTOR_4W_6" localSheetId="3">#REF!</definedName>
    <definedName name="MO_ELEC_INTERRUPTOR_4W_6">#REF!</definedName>
    <definedName name="MO_ELEC_INTERRUPTOR_4W_7" localSheetId="1">#REF!</definedName>
    <definedName name="MO_ELEC_INTERRUPTOR_4W_7" localSheetId="5">#REF!</definedName>
    <definedName name="MO_ELEC_INTERRUPTOR_4W_7" localSheetId="11">#REF!</definedName>
    <definedName name="MO_ELEC_INTERRUPTOR_4W_7" localSheetId="2">#REF!</definedName>
    <definedName name="MO_ELEC_INTERRUPTOR_4W_7" localSheetId="3">#REF!</definedName>
    <definedName name="MO_ELEC_INTERRUPTOR_4W_7">#REF!</definedName>
    <definedName name="MO_ELEC_INTERRUPTOR_4W_8" localSheetId="1">#REF!</definedName>
    <definedName name="MO_ELEC_INTERRUPTOR_4W_8" localSheetId="5">#REF!</definedName>
    <definedName name="MO_ELEC_INTERRUPTOR_4W_8" localSheetId="11">#REF!</definedName>
    <definedName name="MO_ELEC_INTERRUPTOR_4W_8" localSheetId="2">#REF!</definedName>
    <definedName name="MO_ELEC_INTERRUPTOR_4W_8" localSheetId="3">#REF!</definedName>
    <definedName name="MO_ELEC_INTERRUPTOR_4W_8">#REF!</definedName>
    <definedName name="MO_ELEC_INTERRUPTOR_4W_9" localSheetId="1">#REF!</definedName>
    <definedName name="MO_ELEC_INTERRUPTOR_4W_9" localSheetId="5">#REF!</definedName>
    <definedName name="MO_ELEC_INTERRUPTOR_4W_9" localSheetId="11">#REF!</definedName>
    <definedName name="MO_ELEC_INTERRUPTOR_4W_9" localSheetId="2">#REF!</definedName>
    <definedName name="MO_ELEC_INTERRUPTOR_4W_9" localSheetId="3">#REF!</definedName>
    <definedName name="MO_ELEC_INTERRUPTOR_4W_9">#REF!</definedName>
    <definedName name="MO_ELEC_INTERRUPTOR_DOB" localSheetId="1">#REF!</definedName>
    <definedName name="MO_ELEC_INTERRUPTOR_DOB" localSheetId="5">#REF!</definedName>
    <definedName name="MO_ELEC_INTERRUPTOR_DOB" localSheetId="11">#REF!</definedName>
    <definedName name="MO_ELEC_INTERRUPTOR_DOB" localSheetId="2">#REF!</definedName>
    <definedName name="MO_ELEC_INTERRUPTOR_DOB" localSheetId="3">#REF!</definedName>
    <definedName name="MO_ELEC_INTERRUPTOR_DOB">#REF!</definedName>
    <definedName name="MO_ELEC_INTERRUPTOR_DOB_10" localSheetId="1">#REF!</definedName>
    <definedName name="MO_ELEC_INTERRUPTOR_DOB_10" localSheetId="5">#REF!</definedName>
    <definedName name="MO_ELEC_INTERRUPTOR_DOB_10" localSheetId="11">#REF!</definedName>
    <definedName name="MO_ELEC_INTERRUPTOR_DOB_10" localSheetId="2">#REF!</definedName>
    <definedName name="MO_ELEC_INTERRUPTOR_DOB_10" localSheetId="3">#REF!</definedName>
    <definedName name="MO_ELEC_INTERRUPTOR_DOB_10">#REF!</definedName>
    <definedName name="MO_ELEC_INTERRUPTOR_DOB_11" localSheetId="1">#REF!</definedName>
    <definedName name="MO_ELEC_INTERRUPTOR_DOB_11" localSheetId="5">#REF!</definedName>
    <definedName name="MO_ELEC_INTERRUPTOR_DOB_11" localSheetId="11">#REF!</definedName>
    <definedName name="MO_ELEC_INTERRUPTOR_DOB_11" localSheetId="2">#REF!</definedName>
    <definedName name="MO_ELEC_INTERRUPTOR_DOB_11" localSheetId="3">#REF!</definedName>
    <definedName name="MO_ELEC_INTERRUPTOR_DOB_11">#REF!</definedName>
    <definedName name="MO_ELEC_INTERRUPTOR_DOB_6" localSheetId="1">#REF!</definedName>
    <definedName name="MO_ELEC_INTERRUPTOR_DOB_6" localSheetId="5">#REF!</definedName>
    <definedName name="MO_ELEC_INTERRUPTOR_DOB_6" localSheetId="11">#REF!</definedName>
    <definedName name="MO_ELEC_INTERRUPTOR_DOB_6" localSheetId="2">#REF!</definedName>
    <definedName name="MO_ELEC_INTERRUPTOR_DOB_6" localSheetId="3">#REF!</definedName>
    <definedName name="MO_ELEC_INTERRUPTOR_DOB_6">#REF!</definedName>
    <definedName name="MO_ELEC_INTERRUPTOR_DOB_7" localSheetId="1">#REF!</definedName>
    <definedName name="MO_ELEC_INTERRUPTOR_DOB_7" localSheetId="5">#REF!</definedName>
    <definedName name="MO_ELEC_INTERRUPTOR_DOB_7" localSheetId="11">#REF!</definedName>
    <definedName name="MO_ELEC_INTERRUPTOR_DOB_7" localSheetId="2">#REF!</definedName>
    <definedName name="MO_ELEC_INTERRUPTOR_DOB_7" localSheetId="3">#REF!</definedName>
    <definedName name="MO_ELEC_INTERRUPTOR_DOB_7">#REF!</definedName>
    <definedName name="MO_ELEC_INTERRUPTOR_DOB_8" localSheetId="1">#REF!</definedName>
    <definedName name="MO_ELEC_INTERRUPTOR_DOB_8" localSheetId="5">#REF!</definedName>
    <definedName name="MO_ELEC_INTERRUPTOR_DOB_8" localSheetId="11">#REF!</definedName>
    <definedName name="MO_ELEC_INTERRUPTOR_DOB_8" localSheetId="2">#REF!</definedName>
    <definedName name="MO_ELEC_INTERRUPTOR_DOB_8" localSheetId="3">#REF!</definedName>
    <definedName name="MO_ELEC_INTERRUPTOR_DOB_8">#REF!</definedName>
    <definedName name="MO_ELEC_INTERRUPTOR_DOB_9" localSheetId="1">#REF!</definedName>
    <definedName name="MO_ELEC_INTERRUPTOR_DOB_9" localSheetId="5">#REF!</definedName>
    <definedName name="MO_ELEC_INTERRUPTOR_DOB_9" localSheetId="11">#REF!</definedName>
    <definedName name="MO_ELEC_INTERRUPTOR_DOB_9" localSheetId="2">#REF!</definedName>
    <definedName name="MO_ELEC_INTERRUPTOR_DOB_9" localSheetId="3">#REF!</definedName>
    <definedName name="MO_ELEC_INTERRUPTOR_DOB_9">#REF!</definedName>
    <definedName name="MO_ELEC_INTERRUPTOR_SENC" localSheetId="1">#REF!</definedName>
    <definedName name="MO_ELEC_INTERRUPTOR_SENC" localSheetId="5">#REF!</definedName>
    <definedName name="MO_ELEC_INTERRUPTOR_SENC" localSheetId="11">#REF!</definedName>
    <definedName name="MO_ELEC_INTERRUPTOR_SENC" localSheetId="2">#REF!</definedName>
    <definedName name="MO_ELEC_INTERRUPTOR_SENC" localSheetId="3">#REF!</definedName>
    <definedName name="MO_ELEC_INTERRUPTOR_SENC">#REF!</definedName>
    <definedName name="MO_ELEC_INTERRUPTOR_SENC_10" localSheetId="1">#REF!</definedName>
    <definedName name="MO_ELEC_INTERRUPTOR_SENC_10" localSheetId="5">#REF!</definedName>
    <definedName name="MO_ELEC_INTERRUPTOR_SENC_10" localSheetId="11">#REF!</definedName>
    <definedName name="MO_ELEC_INTERRUPTOR_SENC_10" localSheetId="2">#REF!</definedName>
    <definedName name="MO_ELEC_INTERRUPTOR_SENC_10" localSheetId="3">#REF!</definedName>
    <definedName name="MO_ELEC_INTERRUPTOR_SENC_10">#REF!</definedName>
    <definedName name="MO_ELEC_INTERRUPTOR_SENC_11" localSheetId="1">#REF!</definedName>
    <definedName name="MO_ELEC_INTERRUPTOR_SENC_11" localSheetId="5">#REF!</definedName>
    <definedName name="MO_ELEC_INTERRUPTOR_SENC_11" localSheetId="11">#REF!</definedName>
    <definedName name="MO_ELEC_INTERRUPTOR_SENC_11" localSheetId="2">#REF!</definedName>
    <definedName name="MO_ELEC_INTERRUPTOR_SENC_11" localSheetId="3">#REF!</definedName>
    <definedName name="MO_ELEC_INTERRUPTOR_SENC_11">#REF!</definedName>
    <definedName name="MO_ELEC_INTERRUPTOR_SENC_6" localSheetId="1">#REF!</definedName>
    <definedName name="MO_ELEC_INTERRUPTOR_SENC_6" localSheetId="5">#REF!</definedName>
    <definedName name="MO_ELEC_INTERRUPTOR_SENC_6" localSheetId="11">#REF!</definedName>
    <definedName name="MO_ELEC_INTERRUPTOR_SENC_6" localSheetId="2">#REF!</definedName>
    <definedName name="MO_ELEC_INTERRUPTOR_SENC_6" localSheetId="3">#REF!</definedName>
    <definedName name="MO_ELEC_INTERRUPTOR_SENC_6">#REF!</definedName>
    <definedName name="MO_ELEC_INTERRUPTOR_SENC_7" localSheetId="1">#REF!</definedName>
    <definedName name="MO_ELEC_INTERRUPTOR_SENC_7" localSheetId="5">#REF!</definedName>
    <definedName name="MO_ELEC_INTERRUPTOR_SENC_7" localSheetId="11">#REF!</definedName>
    <definedName name="MO_ELEC_INTERRUPTOR_SENC_7" localSheetId="2">#REF!</definedName>
    <definedName name="MO_ELEC_INTERRUPTOR_SENC_7" localSheetId="3">#REF!</definedName>
    <definedName name="MO_ELEC_INTERRUPTOR_SENC_7">#REF!</definedName>
    <definedName name="MO_ELEC_INTERRUPTOR_SENC_8" localSheetId="1">#REF!</definedName>
    <definedName name="MO_ELEC_INTERRUPTOR_SENC_8" localSheetId="5">#REF!</definedName>
    <definedName name="MO_ELEC_INTERRUPTOR_SENC_8" localSheetId="11">#REF!</definedName>
    <definedName name="MO_ELEC_INTERRUPTOR_SENC_8" localSheetId="2">#REF!</definedName>
    <definedName name="MO_ELEC_INTERRUPTOR_SENC_8" localSheetId="3">#REF!</definedName>
    <definedName name="MO_ELEC_INTERRUPTOR_SENC_8">#REF!</definedName>
    <definedName name="MO_ELEC_INTERRUPTOR_SENC_9" localSheetId="1">#REF!</definedName>
    <definedName name="MO_ELEC_INTERRUPTOR_SENC_9" localSheetId="5">#REF!</definedName>
    <definedName name="MO_ELEC_INTERRUPTOR_SENC_9" localSheetId="11">#REF!</definedName>
    <definedName name="MO_ELEC_INTERRUPTOR_SENC_9" localSheetId="2">#REF!</definedName>
    <definedName name="MO_ELEC_INTERRUPTOR_SENC_9" localSheetId="3">#REF!</definedName>
    <definedName name="MO_ELEC_INTERRUPTOR_SENC_9">#REF!</definedName>
    <definedName name="MO_ELEC_INTERRUPTOR_TRIPLE" localSheetId="1">#REF!</definedName>
    <definedName name="MO_ELEC_INTERRUPTOR_TRIPLE" localSheetId="5">#REF!</definedName>
    <definedName name="MO_ELEC_INTERRUPTOR_TRIPLE" localSheetId="11">#REF!</definedName>
    <definedName name="MO_ELEC_INTERRUPTOR_TRIPLE" localSheetId="2">#REF!</definedName>
    <definedName name="MO_ELEC_INTERRUPTOR_TRIPLE" localSheetId="3">#REF!</definedName>
    <definedName name="MO_ELEC_INTERRUPTOR_TRIPLE">#REF!</definedName>
    <definedName name="MO_ELEC_INTERRUPTOR_TRIPLE_10" localSheetId="1">#REF!</definedName>
    <definedName name="MO_ELEC_INTERRUPTOR_TRIPLE_10" localSheetId="5">#REF!</definedName>
    <definedName name="MO_ELEC_INTERRUPTOR_TRIPLE_10" localSheetId="11">#REF!</definedName>
    <definedName name="MO_ELEC_INTERRUPTOR_TRIPLE_10" localSheetId="2">#REF!</definedName>
    <definedName name="MO_ELEC_INTERRUPTOR_TRIPLE_10" localSheetId="3">#REF!</definedName>
    <definedName name="MO_ELEC_INTERRUPTOR_TRIPLE_10">#REF!</definedName>
    <definedName name="MO_ELEC_INTERRUPTOR_TRIPLE_11" localSheetId="1">#REF!</definedName>
    <definedName name="MO_ELEC_INTERRUPTOR_TRIPLE_11" localSheetId="5">#REF!</definedName>
    <definedName name="MO_ELEC_INTERRUPTOR_TRIPLE_11" localSheetId="11">#REF!</definedName>
    <definedName name="MO_ELEC_INTERRUPTOR_TRIPLE_11" localSheetId="2">#REF!</definedName>
    <definedName name="MO_ELEC_INTERRUPTOR_TRIPLE_11" localSheetId="3">#REF!</definedName>
    <definedName name="MO_ELEC_INTERRUPTOR_TRIPLE_11">#REF!</definedName>
    <definedName name="MO_ELEC_INTERRUPTOR_TRIPLE_6" localSheetId="1">#REF!</definedName>
    <definedName name="MO_ELEC_INTERRUPTOR_TRIPLE_6" localSheetId="5">#REF!</definedName>
    <definedName name="MO_ELEC_INTERRUPTOR_TRIPLE_6" localSheetId="11">#REF!</definedName>
    <definedName name="MO_ELEC_INTERRUPTOR_TRIPLE_6" localSheetId="2">#REF!</definedName>
    <definedName name="MO_ELEC_INTERRUPTOR_TRIPLE_6" localSheetId="3">#REF!</definedName>
    <definedName name="MO_ELEC_INTERRUPTOR_TRIPLE_6">#REF!</definedName>
    <definedName name="MO_ELEC_INTERRUPTOR_TRIPLE_7" localSheetId="1">#REF!</definedName>
    <definedName name="MO_ELEC_INTERRUPTOR_TRIPLE_7" localSheetId="5">#REF!</definedName>
    <definedName name="MO_ELEC_INTERRUPTOR_TRIPLE_7" localSheetId="11">#REF!</definedName>
    <definedName name="MO_ELEC_INTERRUPTOR_TRIPLE_7" localSheetId="2">#REF!</definedName>
    <definedName name="MO_ELEC_INTERRUPTOR_TRIPLE_7" localSheetId="3">#REF!</definedName>
    <definedName name="MO_ELEC_INTERRUPTOR_TRIPLE_7">#REF!</definedName>
    <definedName name="MO_ELEC_INTERRUPTOR_TRIPLE_8" localSheetId="1">#REF!</definedName>
    <definedName name="MO_ELEC_INTERRUPTOR_TRIPLE_8" localSheetId="5">#REF!</definedName>
    <definedName name="MO_ELEC_INTERRUPTOR_TRIPLE_8" localSheetId="11">#REF!</definedName>
    <definedName name="MO_ELEC_INTERRUPTOR_TRIPLE_8" localSheetId="2">#REF!</definedName>
    <definedName name="MO_ELEC_INTERRUPTOR_TRIPLE_8" localSheetId="3">#REF!</definedName>
    <definedName name="MO_ELEC_INTERRUPTOR_TRIPLE_8">#REF!</definedName>
    <definedName name="MO_ELEC_INTERRUPTOR_TRIPLE_9" localSheetId="1">#REF!</definedName>
    <definedName name="MO_ELEC_INTERRUPTOR_TRIPLE_9" localSheetId="5">#REF!</definedName>
    <definedName name="MO_ELEC_INTERRUPTOR_TRIPLE_9" localSheetId="11">#REF!</definedName>
    <definedName name="MO_ELEC_INTERRUPTOR_TRIPLE_9" localSheetId="2">#REF!</definedName>
    <definedName name="MO_ELEC_INTERRUPTOR_TRIPLE_9" localSheetId="3">#REF!</definedName>
    <definedName name="MO_ELEC_INTERRUPTOR_TRIPLE_9">#REF!</definedName>
    <definedName name="MO_ELEC_LAMPARA_FLUORESCENTE" localSheetId="1">#REF!</definedName>
    <definedName name="MO_ELEC_LAMPARA_FLUORESCENTE" localSheetId="5">#REF!</definedName>
    <definedName name="MO_ELEC_LAMPARA_FLUORESCENTE" localSheetId="11">#REF!</definedName>
    <definedName name="MO_ELEC_LAMPARA_FLUORESCENTE" localSheetId="2">#REF!</definedName>
    <definedName name="MO_ELEC_LAMPARA_FLUORESCENTE" localSheetId="3">#REF!</definedName>
    <definedName name="MO_ELEC_LAMPARA_FLUORESCENTE">#REF!</definedName>
    <definedName name="MO_ELEC_LAMPARA_FLUORESCENTE_10" localSheetId="1">#REF!</definedName>
    <definedName name="MO_ELEC_LAMPARA_FLUORESCENTE_10" localSheetId="5">#REF!</definedName>
    <definedName name="MO_ELEC_LAMPARA_FLUORESCENTE_10" localSheetId="11">#REF!</definedName>
    <definedName name="MO_ELEC_LAMPARA_FLUORESCENTE_10" localSheetId="2">#REF!</definedName>
    <definedName name="MO_ELEC_LAMPARA_FLUORESCENTE_10" localSheetId="3">#REF!</definedName>
    <definedName name="MO_ELEC_LAMPARA_FLUORESCENTE_10">#REF!</definedName>
    <definedName name="MO_ELEC_LAMPARA_FLUORESCENTE_11" localSheetId="1">#REF!</definedName>
    <definedName name="MO_ELEC_LAMPARA_FLUORESCENTE_11" localSheetId="5">#REF!</definedName>
    <definedName name="MO_ELEC_LAMPARA_FLUORESCENTE_11" localSheetId="11">#REF!</definedName>
    <definedName name="MO_ELEC_LAMPARA_FLUORESCENTE_11" localSheetId="2">#REF!</definedName>
    <definedName name="MO_ELEC_LAMPARA_FLUORESCENTE_11" localSheetId="3">#REF!</definedName>
    <definedName name="MO_ELEC_LAMPARA_FLUORESCENTE_11">#REF!</definedName>
    <definedName name="MO_ELEC_LAMPARA_FLUORESCENTE_6" localSheetId="1">#REF!</definedName>
    <definedName name="MO_ELEC_LAMPARA_FLUORESCENTE_6" localSheetId="5">#REF!</definedName>
    <definedName name="MO_ELEC_LAMPARA_FLUORESCENTE_6" localSheetId="11">#REF!</definedName>
    <definedName name="MO_ELEC_LAMPARA_FLUORESCENTE_6" localSheetId="2">#REF!</definedName>
    <definedName name="MO_ELEC_LAMPARA_FLUORESCENTE_6" localSheetId="3">#REF!</definedName>
    <definedName name="MO_ELEC_LAMPARA_FLUORESCENTE_6">#REF!</definedName>
    <definedName name="MO_ELEC_LAMPARA_FLUORESCENTE_7" localSheetId="1">#REF!</definedName>
    <definedName name="MO_ELEC_LAMPARA_FLUORESCENTE_7" localSheetId="5">#REF!</definedName>
    <definedName name="MO_ELEC_LAMPARA_FLUORESCENTE_7" localSheetId="11">#REF!</definedName>
    <definedName name="MO_ELEC_LAMPARA_FLUORESCENTE_7" localSheetId="2">#REF!</definedName>
    <definedName name="MO_ELEC_LAMPARA_FLUORESCENTE_7" localSheetId="3">#REF!</definedName>
    <definedName name="MO_ELEC_LAMPARA_FLUORESCENTE_7">#REF!</definedName>
    <definedName name="MO_ELEC_LAMPARA_FLUORESCENTE_8" localSheetId="1">#REF!</definedName>
    <definedName name="MO_ELEC_LAMPARA_FLUORESCENTE_8" localSheetId="5">#REF!</definedName>
    <definedName name="MO_ELEC_LAMPARA_FLUORESCENTE_8" localSheetId="11">#REF!</definedName>
    <definedName name="MO_ELEC_LAMPARA_FLUORESCENTE_8" localSheetId="2">#REF!</definedName>
    <definedName name="MO_ELEC_LAMPARA_FLUORESCENTE_8" localSheetId="3">#REF!</definedName>
    <definedName name="MO_ELEC_LAMPARA_FLUORESCENTE_8">#REF!</definedName>
    <definedName name="MO_ELEC_LAMPARA_FLUORESCENTE_9" localSheetId="1">#REF!</definedName>
    <definedName name="MO_ELEC_LAMPARA_FLUORESCENTE_9" localSheetId="5">#REF!</definedName>
    <definedName name="MO_ELEC_LAMPARA_FLUORESCENTE_9" localSheetId="11">#REF!</definedName>
    <definedName name="MO_ELEC_LAMPARA_FLUORESCENTE_9" localSheetId="2">#REF!</definedName>
    <definedName name="MO_ELEC_LAMPARA_FLUORESCENTE_9" localSheetId="3">#REF!</definedName>
    <definedName name="MO_ELEC_LAMPARA_FLUORESCENTE_9">#REF!</definedName>
    <definedName name="MO_ELEC_LUZ_CENITAL" localSheetId="1">#REF!</definedName>
    <definedName name="MO_ELEC_LUZ_CENITAL" localSheetId="5">#REF!</definedName>
    <definedName name="MO_ELEC_LUZ_CENITAL" localSheetId="11">#REF!</definedName>
    <definedName name="MO_ELEC_LUZ_CENITAL" localSheetId="2">#REF!</definedName>
    <definedName name="MO_ELEC_LUZ_CENITAL" localSheetId="3">#REF!</definedName>
    <definedName name="MO_ELEC_LUZ_CENITAL">#REF!</definedName>
    <definedName name="MO_ELEC_LUZ_CENITAL_10" localSheetId="1">#REF!</definedName>
    <definedName name="MO_ELEC_LUZ_CENITAL_10" localSheetId="5">#REF!</definedName>
    <definedName name="MO_ELEC_LUZ_CENITAL_10" localSheetId="11">#REF!</definedName>
    <definedName name="MO_ELEC_LUZ_CENITAL_10" localSheetId="2">#REF!</definedName>
    <definedName name="MO_ELEC_LUZ_CENITAL_10" localSheetId="3">#REF!</definedName>
    <definedName name="MO_ELEC_LUZ_CENITAL_10">#REF!</definedName>
    <definedName name="MO_ELEC_LUZ_CENITAL_11" localSheetId="1">#REF!</definedName>
    <definedName name="MO_ELEC_LUZ_CENITAL_11" localSheetId="5">#REF!</definedName>
    <definedName name="MO_ELEC_LUZ_CENITAL_11" localSheetId="11">#REF!</definedName>
    <definedName name="MO_ELEC_LUZ_CENITAL_11" localSheetId="2">#REF!</definedName>
    <definedName name="MO_ELEC_LUZ_CENITAL_11" localSheetId="3">#REF!</definedName>
    <definedName name="MO_ELEC_LUZ_CENITAL_11">#REF!</definedName>
    <definedName name="MO_ELEC_LUZ_CENITAL_6" localSheetId="1">#REF!</definedName>
    <definedName name="MO_ELEC_LUZ_CENITAL_6" localSheetId="5">#REF!</definedName>
    <definedName name="MO_ELEC_LUZ_CENITAL_6" localSheetId="11">#REF!</definedName>
    <definedName name="MO_ELEC_LUZ_CENITAL_6" localSheetId="2">#REF!</definedName>
    <definedName name="MO_ELEC_LUZ_CENITAL_6" localSheetId="3">#REF!</definedName>
    <definedName name="MO_ELEC_LUZ_CENITAL_6">#REF!</definedName>
    <definedName name="MO_ELEC_LUZ_CENITAL_7" localSheetId="1">#REF!</definedName>
    <definedName name="MO_ELEC_LUZ_CENITAL_7" localSheetId="5">#REF!</definedName>
    <definedName name="MO_ELEC_LUZ_CENITAL_7" localSheetId="11">#REF!</definedName>
    <definedName name="MO_ELEC_LUZ_CENITAL_7" localSheetId="2">#REF!</definedName>
    <definedName name="MO_ELEC_LUZ_CENITAL_7" localSheetId="3">#REF!</definedName>
    <definedName name="MO_ELEC_LUZ_CENITAL_7">#REF!</definedName>
    <definedName name="MO_ELEC_LUZ_CENITAL_8" localSheetId="1">#REF!</definedName>
    <definedName name="MO_ELEC_LUZ_CENITAL_8" localSheetId="5">#REF!</definedName>
    <definedName name="MO_ELEC_LUZ_CENITAL_8" localSheetId="11">#REF!</definedName>
    <definedName name="MO_ELEC_LUZ_CENITAL_8" localSheetId="2">#REF!</definedName>
    <definedName name="MO_ELEC_LUZ_CENITAL_8" localSheetId="3">#REF!</definedName>
    <definedName name="MO_ELEC_LUZ_CENITAL_8">#REF!</definedName>
    <definedName name="MO_ELEC_LUZ_CENITAL_9" localSheetId="1">#REF!</definedName>
    <definedName name="MO_ELEC_LUZ_CENITAL_9" localSheetId="5">#REF!</definedName>
    <definedName name="MO_ELEC_LUZ_CENITAL_9" localSheetId="11">#REF!</definedName>
    <definedName name="MO_ELEC_LUZ_CENITAL_9" localSheetId="2">#REF!</definedName>
    <definedName name="MO_ELEC_LUZ_CENITAL_9" localSheetId="3">#REF!</definedName>
    <definedName name="MO_ELEC_LUZ_CENITAL_9">#REF!</definedName>
    <definedName name="MO_ELEC_PANEL_DIST" localSheetId="1">#REF!</definedName>
    <definedName name="MO_ELEC_PANEL_DIST" localSheetId="5">#REF!</definedName>
    <definedName name="MO_ELEC_PANEL_DIST" localSheetId="11">#REF!</definedName>
    <definedName name="MO_ELEC_PANEL_DIST" localSheetId="2">#REF!</definedName>
    <definedName name="MO_ELEC_PANEL_DIST" localSheetId="3">#REF!</definedName>
    <definedName name="MO_ELEC_PANEL_DIST">#REF!</definedName>
    <definedName name="MO_ELEC_PANEL_DIST_10" localSheetId="1">#REF!</definedName>
    <definedName name="MO_ELEC_PANEL_DIST_10" localSheetId="5">#REF!</definedName>
    <definedName name="MO_ELEC_PANEL_DIST_10" localSheetId="11">#REF!</definedName>
    <definedName name="MO_ELEC_PANEL_DIST_10" localSheetId="2">#REF!</definedName>
    <definedName name="MO_ELEC_PANEL_DIST_10" localSheetId="3">#REF!</definedName>
    <definedName name="MO_ELEC_PANEL_DIST_10">#REF!</definedName>
    <definedName name="MO_ELEC_PANEL_DIST_11" localSheetId="1">#REF!</definedName>
    <definedName name="MO_ELEC_PANEL_DIST_11" localSheetId="5">#REF!</definedName>
    <definedName name="MO_ELEC_PANEL_DIST_11" localSheetId="11">#REF!</definedName>
    <definedName name="MO_ELEC_PANEL_DIST_11" localSheetId="2">#REF!</definedName>
    <definedName name="MO_ELEC_PANEL_DIST_11" localSheetId="3">#REF!</definedName>
    <definedName name="MO_ELEC_PANEL_DIST_11">#REF!</definedName>
    <definedName name="MO_ELEC_PANEL_DIST_6" localSheetId="1">#REF!</definedName>
    <definedName name="MO_ELEC_PANEL_DIST_6" localSheetId="5">#REF!</definedName>
    <definedName name="MO_ELEC_PANEL_DIST_6" localSheetId="11">#REF!</definedName>
    <definedName name="MO_ELEC_PANEL_DIST_6" localSheetId="2">#REF!</definedName>
    <definedName name="MO_ELEC_PANEL_DIST_6" localSheetId="3">#REF!</definedName>
    <definedName name="MO_ELEC_PANEL_DIST_6">#REF!</definedName>
    <definedName name="MO_ELEC_PANEL_DIST_7" localSheetId="1">#REF!</definedName>
    <definedName name="MO_ELEC_PANEL_DIST_7" localSheetId="5">#REF!</definedName>
    <definedName name="MO_ELEC_PANEL_DIST_7" localSheetId="11">#REF!</definedName>
    <definedName name="MO_ELEC_PANEL_DIST_7" localSheetId="2">#REF!</definedName>
    <definedName name="MO_ELEC_PANEL_DIST_7" localSheetId="3">#REF!</definedName>
    <definedName name="MO_ELEC_PANEL_DIST_7">#REF!</definedName>
    <definedName name="MO_ELEC_PANEL_DIST_8" localSheetId="1">#REF!</definedName>
    <definedName name="MO_ELEC_PANEL_DIST_8" localSheetId="5">#REF!</definedName>
    <definedName name="MO_ELEC_PANEL_DIST_8" localSheetId="11">#REF!</definedName>
    <definedName name="MO_ELEC_PANEL_DIST_8" localSheetId="2">#REF!</definedName>
    <definedName name="MO_ELEC_PANEL_DIST_8" localSheetId="3">#REF!</definedName>
    <definedName name="MO_ELEC_PANEL_DIST_8">#REF!</definedName>
    <definedName name="MO_ELEC_PANEL_DIST_9" localSheetId="1">#REF!</definedName>
    <definedName name="MO_ELEC_PANEL_DIST_9" localSheetId="5">#REF!</definedName>
    <definedName name="MO_ELEC_PANEL_DIST_9" localSheetId="11">#REF!</definedName>
    <definedName name="MO_ELEC_PANEL_DIST_9" localSheetId="2">#REF!</definedName>
    <definedName name="MO_ELEC_PANEL_DIST_9" localSheetId="3">#REF!</definedName>
    <definedName name="MO_ELEC_PANEL_DIST_9">#REF!</definedName>
    <definedName name="MO_ELEC_TOMACORRIENTE_110" localSheetId="1">#REF!</definedName>
    <definedName name="MO_ELEC_TOMACORRIENTE_110" localSheetId="5">#REF!</definedName>
    <definedName name="MO_ELEC_TOMACORRIENTE_110" localSheetId="11">#REF!</definedName>
    <definedName name="MO_ELEC_TOMACORRIENTE_110" localSheetId="2">#REF!</definedName>
    <definedName name="MO_ELEC_TOMACORRIENTE_110" localSheetId="3">#REF!</definedName>
    <definedName name="MO_ELEC_TOMACORRIENTE_110">#REF!</definedName>
    <definedName name="MO_ELEC_TOMACORRIENTE_110_10" localSheetId="1">#REF!</definedName>
    <definedName name="MO_ELEC_TOMACORRIENTE_110_10" localSheetId="5">#REF!</definedName>
    <definedName name="MO_ELEC_TOMACORRIENTE_110_10" localSheetId="11">#REF!</definedName>
    <definedName name="MO_ELEC_TOMACORRIENTE_110_10" localSheetId="2">#REF!</definedName>
    <definedName name="MO_ELEC_TOMACORRIENTE_110_10" localSheetId="3">#REF!</definedName>
    <definedName name="MO_ELEC_TOMACORRIENTE_110_10">#REF!</definedName>
    <definedName name="MO_ELEC_TOMACORRIENTE_110_11" localSheetId="1">#REF!</definedName>
    <definedName name="MO_ELEC_TOMACORRIENTE_110_11" localSheetId="5">#REF!</definedName>
    <definedName name="MO_ELEC_TOMACORRIENTE_110_11" localSheetId="11">#REF!</definedName>
    <definedName name="MO_ELEC_TOMACORRIENTE_110_11" localSheetId="2">#REF!</definedName>
    <definedName name="MO_ELEC_TOMACORRIENTE_110_11" localSheetId="3">#REF!</definedName>
    <definedName name="MO_ELEC_TOMACORRIENTE_110_11">#REF!</definedName>
    <definedName name="MO_ELEC_TOMACORRIENTE_110_6" localSheetId="1">#REF!</definedName>
    <definedName name="MO_ELEC_TOMACORRIENTE_110_6" localSheetId="5">#REF!</definedName>
    <definedName name="MO_ELEC_TOMACORRIENTE_110_6" localSheetId="11">#REF!</definedName>
    <definedName name="MO_ELEC_TOMACORRIENTE_110_6" localSheetId="2">#REF!</definedName>
    <definedName name="MO_ELEC_TOMACORRIENTE_110_6" localSheetId="3">#REF!</definedName>
    <definedName name="MO_ELEC_TOMACORRIENTE_110_6">#REF!</definedName>
    <definedName name="MO_ELEC_TOMACORRIENTE_110_7" localSheetId="1">#REF!</definedName>
    <definedName name="MO_ELEC_TOMACORRIENTE_110_7" localSheetId="5">#REF!</definedName>
    <definedName name="MO_ELEC_TOMACORRIENTE_110_7" localSheetId="11">#REF!</definedName>
    <definedName name="MO_ELEC_TOMACORRIENTE_110_7" localSheetId="2">#REF!</definedName>
    <definedName name="MO_ELEC_TOMACORRIENTE_110_7" localSheetId="3">#REF!</definedName>
    <definedName name="MO_ELEC_TOMACORRIENTE_110_7">#REF!</definedName>
    <definedName name="MO_ELEC_TOMACORRIENTE_110_8" localSheetId="1">#REF!</definedName>
    <definedName name="MO_ELEC_TOMACORRIENTE_110_8" localSheetId="5">#REF!</definedName>
    <definedName name="MO_ELEC_TOMACORRIENTE_110_8" localSheetId="11">#REF!</definedName>
    <definedName name="MO_ELEC_TOMACORRIENTE_110_8" localSheetId="2">#REF!</definedName>
    <definedName name="MO_ELEC_TOMACORRIENTE_110_8" localSheetId="3">#REF!</definedName>
    <definedName name="MO_ELEC_TOMACORRIENTE_110_8">#REF!</definedName>
    <definedName name="MO_ELEC_TOMACORRIENTE_110_9" localSheetId="1">#REF!</definedName>
    <definedName name="MO_ELEC_TOMACORRIENTE_110_9" localSheetId="5">#REF!</definedName>
    <definedName name="MO_ELEC_TOMACORRIENTE_110_9" localSheetId="11">#REF!</definedName>
    <definedName name="MO_ELEC_TOMACORRIENTE_110_9" localSheetId="2">#REF!</definedName>
    <definedName name="MO_ELEC_TOMACORRIENTE_110_9" localSheetId="3">#REF!</definedName>
    <definedName name="MO_ELEC_TOMACORRIENTE_110_9">#REF!</definedName>
    <definedName name="MO_ELEC_TOMACORRIENTE_220" localSheetId="1">#REF!</definedName>
    <definedName name="MO_ELEC_TOMACORRIENTE_220" localSheetId="5">#REF!</definedName>
    <definedName name="MO_ELEC_TOMACORRIENTE_220" localSheetId="11">#REF!</definedName>
    <definedName name="MO_ELEC_TOMACORRIENTE_220" localSheetId="2">#REF!</definedName>
    <definedName name="MO_ELEC_TOMACORRIENTE_220" localSheetId="3">#REF!</definedName>
    <definedName name="MO_ELEC_TOMACORRIENTE_220">#REF!</definedName>
    <definedName name="MO_ELEC_TOMACORRIENTE_220_10" localSheetId="1">#REF!</definedName>
    <definedName name="MO_ELEC_TOMACORRIENTE_220_10" localSheetId="5">#REF!</definedName>
    <definedName name="MO_ELEC_TOMACORRIENTE_220_10" localSheetId="11">#REF!</definedName>
    <definedName name="MO_ELEC_TOMACORRIENTE_220_10" localSheetId="2">#REF!</definedName>
    <definedName name="MO_ELEC_TOMACORRIENTE_220_10" localSheetId="3">#REF!</definedName>
    <definedName name="MO_ELEC_TOMACORRIENTE_220_10">#REF!</definedName>
    <definedName name="MO_ELEC_TOMACORRIENTE_220_11" localSheetId="1">#REF!</definedName>
    <definedName name="MO_ELEC_TOMACORRIENTE_220_11" localSheetId="5">#REF!</definedName>
    <definedName name="MO_ELEC_TOMACORRIENTE_220_11" localSheetId="11">#REF!</definedName>
    <definedName name="MO_ELEC_TOMACORRIENTE_220_11" localSheetId="2">#REF!</definedName>
    <definedName name="MO_ELEC_TOMACORRIENTE_220_11" localSheetId="3">#REF!</definedName>
    <definedName name="MO_ELEC_TOMACORRIENTE_220_11">#REF!</definedName>
    <definedName name="MO_ELEC_TOMACORRIENTE_220_6" localSheetId="1">#REF!</definedName>
    <definedName name="MO_ELEC_TOMACORRIENTE_220_6" localSheetId="5">#REF!</definedName>
    <definedName name="MO_ELEC_TOMACORRIENTE_220_6" localSheetId="11">#REF!</definedName>
    <definedName name="MO_ELEC_TOMACORRIENTE_220_6" localSheetId="2">#REF!</definedName>
    <definedName name="MO_ELEC_TOMACORRIENTE_220_6" localSheetId="3">#REF!</definedName>
    <definedName name="MO_ELEC_TOMACORRIENTE_220_6">#REF!</definedName>
    <definedName name="MO_ELEC_TOMACORRIENTE_220_7" localSheetId="1">#REF!</definedName>
    <definedName name="MO_ELEC_TOMACORRIENTE_220_7" localSheetId="5">#REF!</definedName>
    <definedName name="MO_ELEC_TOMACORRIENTE_220_7" localSheetId="11">#REF!</definedName>
    <definedName name="MO_ELEC_TOMACORRIENTE_220_7" localSheetId="2">#REF!</definedName>
    <definedName name="MO_ELEC_TOMACORRIENTE_220_7" localSheetId="3">#REF!</definedName>
    <definedName name="MO_ELEC_TOMACORRIENTE_220_7">#REF!</definedName>
    <definedName name="MO_ELEC_TOMACORRIENTE_220_8" localSheetId="1">#REF!</definedName>
    <definedName name="MO_ELEC_TOMACORRIENTE_220_8" localSheetId="5">#REF!</definedName>
    <definedName name="MO_ELEC_TOMACORRIENTE_220_8" localSheetId="11">#REF!</definedName>
    <definedName name="MO_ELEC_TOMACORRIENTE_220_8" localSheetId="2">#REF!</definedName>
    <definedName name="MO_ELEC_TOMACORRIENTE_220_8" localSheetId="3">#REF!</definedName>
    <definedName name="MO_ELEC_TOMACORRIENTE_220_8">#REF!</definedName>
    <definedName name="MO_ELEC_TOMACORRIENTE_220_9" localSheetId="1">#REF!</definedName>
    <definedName name="MO_ELEC_TOMACORRIENTE_220_9" localSheetId="5">#REF!</definedName>
    <definedName name="MO_ELEC_TOMACORRIENTE_220_9" localSheetId="11">#REF!</definedName>
    <definedName name="MO_ELEC_TOMACORRIENTE_220_9" localSheetId="2">#REF!</definedName>
    <definedName name="MO_ELEC_TOMACORRIENTE_220_9" localSheetId="3">#REF!</definedName>
    <definedName name="MO_ELEC_TOMACORRIENTE_220_9">#REF!</definedName>
    <definedName name="MO_ENTABLILLADOS" localSheetId="1">#REF!</definedName>
    <definedName name="MO_ENTABLILLADOS" localSheetId="5">#REF!</definedName>
    <definedName name="MO_ENTABLILLADOS" localSheetId="11">#REF!</definedName>
    <definedName name="MO_ENTABLILLADOS" localSheetId="2">#REF!</definedName>
    <definedName name="MO_ENTABLILLADOS" localSheetId="3">#REF!</definedName>
    <definedName name="MO_ENTABLILLADOS">#REF!</definedName>
    <definedName name="MO_ENTABLILLADOS_10" localSheetId="1">#REF!</definedName>
    <definedName name="MO_ENTABLILLADOS_10" localSheetId="5">#REF!</definedName>
    <definedName name="MO_ENTABLILLADOS_10" localSheetId="11">#REF!</definedName>
    <definedName name="MO_ENTABLILLADOS_10" localSheetId="2">#REF!</definedName>
    <definedName name="MO_ENTABLILLADOS_10" localSheetId="3">#REF!</definedName>
    <definedName name="MO_ENTABLILLADOS_10">#REF!</definedName>
    <definedName name="MO_ENTABLILLADOS_11" localSheetId="1">#REF!</definedName>
    <definedName name="MO_ENTABLILLADOS_11" localSheetId="5">#REF!</definedName>
    <definedName name="MO_ENTABLILLADOS_11" localSheetId="11">#REF!</definedName>
    <definedName name="MO_ENTABLILLADOS_11" localSheetId="2">#REF!</definedName>
    <definedName name="MO_ENTABLILLADOS_11" localSheetId="3">#REF!</definedName>
    <definedName name="MO_ENTABLILLADOS_11">#REF!</definedName>
    <definedName name="MO_ENTABLILLADOS_6" localSheetId="1">#REF!</definedName>
    <definedName name="MO_ENTABLILLADOS_6" localSheetId="5">#REF!</definedName>
    <definedName name="MO_ENTABLILLADOS_6" localSheetId="11">#REF!</definedName>
    <definedName name="MO_ENTABLILLADOS_6" localSheetId="2">#REF!</definedName>
    <definedName name="MO_ENTABLILLADOS_6" localSheetId="3">#REF!</definedName>
    <definedName name="MO_ENTABLILLADOS_6">#REF!</definedName>
    <definedName name="MO_ENTABLILLADOS_7" localSheetId="1">#REF!</definedName>
    <definedName name="MO_ENTABLILLADOS_7" localSheetId="5">#REF!</definedName>
    <definedName name="MO_ENTABLILLADOS_7" localSheetId="11">#REF!</definedName>
    <definedName name="MO_ENTABLILLADOS_7" localSheetId="2">#REF!</definedName>
    <definedName name="MO_ENTABLILLADOS_7" localSheetId="3">#REF!</definedName>
    <definedName name="MO_ENTABLILLADOS_7">#REF!</definedName>
    <definedName name="MO_ENTABLILLADOS_8" localSheetId="1">#REF!</definedName>
    <definedName name="MO_ENTABLILLADOS_8" localSheetId="5">#REF!</definedName>
    <definedName name="MO_ENTABLILLADOS_8" localSheetId="11">#REF!</definedName>
    <definedName name="MO_ENTABLILLADOS_8" localSheetId="2">#REF!</definedName>
    <definedName name="MO_ENTABLILLADOS_8" localSheetId="3">#REF!</definedName>
    <definedName name="MO_ENTABLILLADOS_8">#REF!</definedName>
    <definedName name="MO_ENTABLILLADOS_9" localSheetId="1">#REF!</definedName>
    <definedName name="MO_ENTABLILLADOS_9" localSheetId="5">#REF!</definedName>
    <definedName name="MO_ENTABLILLADOS_9" localSheetId="11">#REF!</definedName>
    <definedName name="MO_ENTABLILLADOS_9" localSheetId="2">#REF!</definedName>
    <definedName name="MO_ENTABLILLADOS_9" localSheetId="3">#REF!</definedName>
    <definedName name="MO_ENTABLILLADOS_9">#REF!</definedName>
    <definedName name="MO_ESCALON_GRANITO" localSheetId="1">#REF!</definedName>
    <definedName name="MO_ESCALON_GRANITO" localSheetId="5">#REF!</definedName>
    <definedName name="MO_ESCALON_GRANITO" localSheetId="11">#REF!</definedName>
    <definedName name="MO_ESCALON_GRANITO" localSheetId="2">#REF!</definedName>
    <definedName name="MO_ESCALON_GRANITO" localSheetId="3">#REF!</definedName>
    <definedName name="MO_ESCALON_GRANITO">#REF!</definedName>
    <definedName name="MO_ESCALON_GRANITO_10" localSheetId="1">#REF!</definedName>
    <definedName name="MO_ESCALON_GRANITO_10" localSheetId="5">#REF!</definedName>
    <definedName name="MO_ESCALON_GRANITO_10" localSheetId="11">#REF!</definedName>
    <definedName name="MO_ESCALON_GRANITO_10" localSheetId="2">#REF!</definedName>
    <definedName name="MO_ESCALON_GRANITO_10" localSheetId="3">#REF!</definedName>
    <definedName name="MO_ESCALON_GRANITO_10">#REF!</definedName>
    <definedName name="MO_ESCALON_GRANITO_11" localSheetId="1">#REF!</definedName>
    <definedName name="MO_ESCALON_GRANITO_11" localSheetId="5">#REF!</definedName>
    <definedName name="MO_ESCALON_GRANITO_11" localSheetId="11">#REF!</definedName>
    <definedName name="MO_ESCALON_GRANITO_11" localSheetId="2">#REF!</definedName>
    <definedName name="MO_ESCALON_GRANITO_11" localSheetId="3">#REF!</definedName>
    <definedName name="MO_ESCALON_GRANITO_11">#REF!</definedName>
    <definedName name="MO_ESCALON_GRANITO_6" localSheetId="1">#REF!</definedName>
    <definedName name="MO_ESCALON_GRANITO_6" localSheetId="5">#REF!</definedName>
    <definedName name="MO_ESCALON_GRANITO_6" localSheetId="11">#REF!</definedName>
    <definedName name="MO_ESCALON_GRANITO_6" localSheetId="2">#REF!</definedName>
    <definedName name="MO_ESCALON_GRANITO_6" localSheetId="3">#REF!</definedName>
    <definedName name="MO_ESCALON_GRANITO_6">#REF!</definedName>
    <definedName name="MO_ESCALON_GRANITO_7" localSheetId="1">#REF!</definedName>
    <definedName name="MO_ESCALON_GRANITO_7" localSheetId="5">#REF!</definedName>
    <definedName name="MO_ESCALON_GRANITO_7" localSheetId="11">#REF!</definedName>
    <definedName name="MO_ESCALON_GRANITO_7" localSheetId="2">#REF!</definedName>
    <definedName name="MO_ESCALON_GRANITO_7" localSheetId="3">#REF!</definedName>
    <definedName name="MO_ESCALON_GRANITO_7">#REF!</definedName>
    <definedName name="MO_ESCALON_GRANITO_8" localSheetId="1">#REF!</definedName>
    <definedName name="MO_ESCALON_GRANITO_8" localSheetId="5">#REF!</definedName>
    <definedName name="MO_ESCALON_GRANITO_8" localSheetId="11">#REF!</definedName>
    <definedName name="MO_ESCALON_GRANITO_8" localSheetId="2">#REF!</definedName>
    <definedName name="MO_ESCALON_GRANITO_8" localSheetId="3">#REF!</definedName>
    <definedName name="MO_ESCALON_GRANITO_8">#REF!</definedName>
    <definedName name="MO_ESCALON_GRANITO_9" localSheetId="1">#REF!</definedName>
    <definedName name="MO_ESCALON_GRANITO_9" localSheetId="5">#REF!</definedName>
    <definedName name="MO_ESCALON_GRANITO_9" localSheetId="11">#REF!</definedName>
    <definedName name="MO_ESCALON_GRANITO_9" localSheetId="2">#REF!</definedName>
    <definedName name="MO_ESCALON_GRANITO_9" localSheetId="3">#REF!</definedName>
    <definedName name="MO_ESCALON_GRANITO_9">#REF!</definedName>
    <definedName name="MO_ESCALON_HUELLA_y_CONTRAHUELLA" localSheetId="1">#REF!</definedName>
    <definedName name="MO_ESCALON_HUELLA_y_CONTRAHUELLA" localSheetId="5">#REF!</definedName>
    <definedName name="MO_ESCALON_HUELLA_y_CONTRAHUELLA" localSheetId="11">#REF!</definedName>
    <definedName name="MO_ESCALON_HUELLA_y_CONTRAHUELLA" localSheetId="2">#REF!</definedName>
    <definedName name="MO_ESCALON_HUELLA_y_CONTRAHUELLA" localSheetId="3">#REF!</definedName>
    <definedName name="MO_ESCALON_HUELLA_y_CONTRAHUELLA">#REF!</definedName>
    <definedName name="MO_ESCALON_HUELLA_y_CONTRAHUELLA_10" localSheetId="1">#REF!</definedName>
    <definedName name="MO_ESCALON_HUELLA_y_CONTRAHUELLA_10" localSheetId="5">#REF!</definedName>
    <definedName name="MO_ESCALON_HUELLA_y_CONTRAHUELLA_10" localSheetId="11">#REF!</definedName>
    <definedName name="MO_ESCALON_HUELLA_y_CONTRAHUELLA_10" localSheetId="2">#REF!</definedName>
    <definedName name="MO_ESCALON_HUELLA_y_CONTRAHUELLA_10" localSheetId="3">#REF!</definedName>
    <definedName name="MO_ESCALON_HUELLA_y_CONTRAHUELLA_10">#REF!</definedName>
    <definedName name="MO_ESCALON_HUELLA_y_CONTRAHUELLA_11" localSheetId="1">#REF!</definedName>
    <definedName name="MO_ESCALON_HUELLA_y_CONTRAHUELLA_11" localSheetId="5">#REF!</definedName>
    <definedName name="MO_ESCALON_HUELLA_y_CONTRAHUELLA_11" localSheetId="11">#REF!</definedName>
    <definedName name="MO_ESCALON_HUELLA_y_CONTRAHUELLA_11" localSheetId="2">#REF!</definedName>
    <definedName name="MO_ESCALON_HUELLA_y_CONTRAHUELLA_11" localSheetId="3">#REF!</definedName>
    <definedName name="MO_ESCALON_HUELLA_y_CONTRAHUELLA_11">#REF!</definedName>
    <definedName name="MO_ESCALON_HUELLA_y_CONTRAHUELLA_6" localSheetId="1">#REF!</definedName>
    <definedName name="MO_ESCALON_HUELLA_y_CONTRAHUELLA_6" localSheetId="5">#REF!</definedName>
    <definedName name="MO_ESCALON_HUELLA_y_CONTRAHUELLA_6" localSheetId="11">#REF!</definedName>
    <definedName name="MO_ESCALON_HUELLA_y_CONTRAHUELLA_6" localSheetId="2">#REF!</definedName>
    <definedName name="MO_ESCALON_HUELLA_y_CONTRAHUELLA_6" localSheetId="3">#REF!</definedName>
    <definedName name="MO_ESCALON_HUELLA_y_CONTRAHUELLA_6">#REF!</definedName>
    <definedName name="MO_ESCALON_HUELLA_y_CONTRAHUELLA_7" localSheetId="1">#REF!</definedName>
    <definedName name="MO_ESCALON_HUELLA_y_CONTRAHUELLA_7" localSheetId="5">#REF!</definedName>
    <definedName name="MO_ESCALON_HUELLA_y_CONTRAHUELLA_7" localSheetId="11">#REF!</definedName>
    <definedName name="MO_ESCALON_HUELLA_y_CONTRAHUELLA_7" localSheetId="2">#REF!</definedName>
    <definedName name="MO_ESCALON_HUELLA_y_CONTRAHUELLA_7" localSheetId="3">#REF!</definedName>
    <definedName name="MO_ESCALON_HUELLA_y_CONTRAHUELLA_7">#REF!</definedName>
    <definedName name="MO_ESCALON_HUELLA_y_CONTRAHUELLA_8" localSheetId="1">#REF!</definedName>
    <definedName name="MO_ESCALON_HUELLA_y_CONTRAHUELLA_8" localSheetId="5">#REF!</definedName>
    <definedName name="MO_ESCALON_HUELLA_y_CONTRAHUELLA_8" localSheetId="11">#REF!</definedName>
    <definedName name="MO_ESCALON_HUELLA_y_CONTRAHUELLA_8" localSheetId="2">#REF!</definedName>
    <definedName name="MO_ESCALON_HUELLA_y_CONTRAHUELLA_8" localSheetId="3">#REF!</definedName>
    <definedName name="MO_ESCALON_HUELLA_y_CONTRAHUELLA_8">#REF!</definedName>
    <definedName name="MO_ESCALON_HUELLA_y_CONTRAHUELLA_9" localSheetId="1">#REF!</definedName>
    <definedName name="MO_ESCALON_HUELLA_y_CONTRAHUELLA_9" localSheetId="5">#REF!</definedName>
    <definedName name="MO_ESCALON_HUELLA_y_CONTRAHUELLA_9" localSheetId="11">#REF!</definedName>
    <definedName name="MO_ESCALON_HUELLA_y_CONTRAHUELLA_9" localSheetId="2">#REF!</definedName>
    <definedName name="MO_ESCALON_HUELLA_y_CONTRAHUELLA_9" localSheetId="3">#REF!</definedName>
    <definedName name="MO_ESCALON_HUELLA_y_CONTRAHUELLA_9">#REF!</definedName>
    <definedName name="MO_ESTRIAS" localSheetId="1">#REF!</definedName>
    <definedName name="MO_ESTRIAS" localSheetId="5">#REF!</definedName>
    <definedName name="MO_ESTRIAS" localSheetId="11">#REF!</definedName>
    <definedName name="MO_ESTRIAS" localSheetId="2">#REF!</definedName>
    <definedName name="MO_ESTRIAS" localSheetId="3">#REF!</definedName>
    <definedName name="MO_ESTRIAS">#REF!</definedName>
    <definedName name="MO_ESTRIAS_10" localSheetId="1">#REF!</definedName>
    <definedName name="MO_ESTRIAS_10" localSheetId="5">#REF!</definedName>
    <definedName name="MO_ESTRIAS_10" localSheetId="11">#REF!</definedName>
    <definedName name="MO_ESTRIAS_10" localSheetId="2">#REF!</definedName>
    <definedName name="MO_ESTRIAS_10" localSheetId="3">#REF!</definedName>
    <definedName name="MO_ESTRIAS_10">#REF!</definedName>
    <definedName name="MO_ESTRIAS_11" localSheetId="1">#REF!</definedName>
    <definedName name="MO_ESTRIAS_11" localSheetId="5">#REF!</definedName>
    <definedName name="MO_ESTRIAS_11" localSheetId="11">#REF!</definedName>
    <definedName name="MO_ESTRIAS_11" localSheetId="2">#REF!</definedName>
    <definedName name="MO_ESTRIAS_11" localSheetId="3">#REF!</definedName>
    <definedName name="MO_ESTRIAS_11">#REF!</definedName>
    <definedName name="MO_ESTRIAS_6" localSheetId="1">#REF!</definedName>
    <definedName name="MO_ESTRIAS_6" localSheetId="5">#REF!</definedName>
    <definedName name="MO_ESTRIAS_6" localSheetId="11">#REF!</definedName>
    <definedName name="MO_ESTRIAS_6" localSheetId="2">#REF!</definedName>
    <definedName name="MO_ESTRIAS_6" localSheetId="3">#REF!</definedName>
    <definedName name="MO_ESTRIAS_6">#REF!</definedName>
    <definedName name="MO_ESTRIAS_7" localSheetId="1">#REF!</definedName>
    <definedName name="MO_ESTRIAS_7" localSheetId="5">#REF!</definedName>
    <definedName name="MO_ESTRIAS_7" localSheetId="11">#REF!</definedName>
    <definedName name="MO_ESTRIAS_7" localSheetId="2">#REF!</definedName>
    <definedName name="MO_ESTRIAS_7" localSheetId="3">#REF!</definedName>
    <definedName name="MO_ESTRIAS_7">#REF!</definedName>
    <definedName name="MO_ESTRIAS_8" localSheetId="1">#REF!</definedName>
    <definedName name="MO_ESTRIAS_8" localSheetId="5">#REF!</definedName>
    <definedName name="MO_ESTRIAS_8" localSheetId="11">#REF!</definedName>
    <definedName name="MO_ESTRIAS_8" localSheetId="2">#REF!</definedName>
    <definedName name="MO_ESTRIAS_8" localSheetId="3">#REF!</definedName>
    <definedName name="MO_ESTRIAS_8">#REF!</definedName>
    <definedName name="MO_ESTRIAS_9" localSheetId="1">#REF!</definedName>
    <definedName name="MO_ESTRIAS_9" localSheetId="5">#REF!</definedName>
    <definedName name="MO_ESTRIAS_9" localSheetId="11">#REF!</definedName>
    <definedName name="MO_ESTRIAS_9" localSheetId="2">#REF!</definedName>
    <definedName name="MO_ESTRIAS_9" localSheetId="3">#REF!</definedName>
    <definedName name="MO_ESTRIAS_9">#REF!</definedName>
    <definedName name="MO_EXC_CALICHE_MANO_3M" localSheetId="1">#REF!</definedName>
    <definedName name="MO_EXC_CALICHE_MANO_3M" localSheetId="5">#REF!</definedName>
    <definedName name="MO_EXC_CALICHE_MANO_3M" localSheetId="11">#REF!</definedName>
    <definedName name="MO_EXC_CALICHE_MANO_3M" localSheetId="2">#REF!</definedName>
    <definedName name="MO_EXC_CALICHE_MANO_3M" localSheetId="3">#REF!</definedName>
    <definedName name="MO_EXC_CALICHE_MANO_3M">#REF!</definedName>
    <definedName name="MO_EXC_CALICHE_MANO_3M_10" localSheetId="1">#REF!</definedName>
    <definedName name="MO_EXC_CALICHE_MANO_3M_10" localSheetId="5">#REF!</definedName>
    <definedName name="MO_EXC_CALICHE_MANO_3M_10" localSheetId="11">#REF!</definedName>
    <definedName name="MO_EXC_CALICHE_MANO_3M_10" localSheetId="2">#REF!</definedName>
    <definedName name="MO_EXC_CALICHE_MANO_3M_10" localSheetId="3">#REF!</definedName>
    <definedName name="MO_EXC_CALICHE_MANO_3M_10">#REF!</definedName>
    <definedName name="MO_EXC_CALICHE_MANO_3M_11" localSheetId="1">#REF!</definedName>
    <definedName name="MO_EXC_CALICHE_MANO_3M_11" localSheetId="5">#REF!</definedName>
    <definedName name="MO_EXC_CALICHE_MANO_3M_11" localSheetId="11">#REF!</definedName>
    <definedName name="MO_EXC_CALICHE_MANO_3M_11" localSheetId="2">#REF!</definedName>
    <definedName name="MO_EXC_CALICHE_MANO_3M_11" localSheetId="3">#REF!</definedName>
    <definedName name="MO_EXC_CALICHE_MANO_3M_11">#REF!</definedName>
    <definedName name="MO_EXC_CALICHE_MANO_3M_6" localSheetId="1">#REF!</definedName>
    <definedName name="MO_EXC_CALICHE_MANO_3M_6" localSheetId="5">#REF!</definedName>
    <definedName name="MO_EXC_CALICHE_MANO_3M_6" localSheetId="11">#REF!</definedName>
    <definedName name="MO_EXC_CALICHE_MANO_3M_6" localSheetId="2">#REF!</definedName>
    <definedName name="MO_EXC_CALICHE_MANO_3M_6" localSheetId="3">#REF!</definedName>
    <definedName name="MO_EXC_CALICHE_MANO_3M_6">#REF!</definedName>
    <definedName name="MO_EXC_CALICHE_MANO_3M_7" localSheetId="1">#REF!</definedName>
    <definedName name="MO_EXC_CALICHE_MANO_3M_7" localSheetId="5">#REF!</definedName>
    <definedName name="MO_EXC_CALICHE_MANO_3M_7" localSheetId="11">#REF!</definedName>
    <definedName name="MO_EXC_CALICHE_MANO_3M_7" localSheetId="2">#REF!</definedName>
    <definedName name="MO_EXC_CALICHE_MANO_3M_7" localSheetId="3">#REF!</definedName>
    <definedName name="MO_EXC_CALICHE_MANO_3M_7">#REF!</definedName>
    <definedName name="MO_EXC_CALICHE_MANO_3M_8" localSheetId="1">#REF!</definedName>
    <definedName name="MO_EXC_CALICHE_MANO_3M_8" localSheetId="5">#REF!</definedName>
    <definedName name="MO_EXC_CALICHE_MANO_3M_8" localSheetId="11">#REF!</definedName>
    <definedName name="MO_EXC_CALICHE_MANO_3M_8" localSheetId="2">#REF!</definedName>
    <definedName name="MO_EXC_CALICHE_MANO_3M_8" localSheetId="3">#REF!</definedName>
    <definedName name="MO_EXC_CALICHE_MANO_3M_8">#REF!</definedName>
    <definedName name="MO_EXC_CALICHE_MANO_3M_9" localSheetId="1">#REF!</definedName>
    <definedName name="MO_EXC_CALICHE_MANO_3M_9" localSheetId="5">#REF!</definedName>
    <definedName name="MO_EXC_CALICHE_MANO_3M_9" localSheetId="11">#REF!</definedName>
    <definedName name="MO_EXC_CALICHE_MANO_3M_9" localSheetId="2">#REF!</definedName>
    <definedName name="MO_EXC_CALICHE_MANO_3M_9" localSheetId="3">#REF!</definedName>
    <definedName name="MO_EXC_CALICHE_MANO_3M_9">#REF!</definedName>
    <definedName name="MO_EXC_ROCA_BLANDA_MANO_3M" localSheetId="1">#REF!</definedName>
    <definedName name="MO_EXC_ROCA_BLANDA_MANO_3M" localSheetId="5">#REF!</definedName>
    <definedName name="MO_EXC_ROCA_BLANDA_MANO_3M" localSheetId="11">#REF!</definedName>
    <definedName name="MO_EXC_ROCA_BLANDA_MANO_3M" localSheetId="2">#REF!</definedName>
    <definedName name="MO_EXC_ROCA_BLANDA_MANO_3M" localSheetId="3">#REF!</definedName>
    <definedName name="MO_EXC_ROCA_BLANDA_MANO_3M">#REF!</definedName>
    <definedName name="MO_EXC_ROCA_BLANDA_MANO_3M_10" localSheetId="1">#REF!</definedName>
    <definedName name="MO_EXC_ROCA_BLANDA_MANO_3M_10" localSheetId="5">#REF!</definedName>
    <definedName name="MO_EXC_ROCA_BLANDA_MANO_3M_10" localSheetId="11">#REF!</definedName>
    <definedName name="MO_EXC_ROCA_BLANDA_MANO_3M_10" localSheetId="2">#REF!</definedName>
    <definedName name="MO_EXC_ROCA_BLANDA_MANO_3M_10" localSheetId="3">#REF!</definedName>
    <definedName name="MO_EXC_ROCA_BLANDA_MANO_3M_10">#REF!</definedName>
    <definedName name="MO_EXC_ROCA_BLANDA_MANO_3M_11" localSheetId="1">#REF!</definedName>
    <definedName name="MO_EXC_ROCA_BLANDA_MANO_3M_11" localSheetId="5">#REF!</definedName>
    <definedName name="MO_EXC_ROCA_BLANDA_MANO_3M_11" localSheetId="11">#REF!</definedName>
    <definedName name="MO_EXC_ROCA_BLANDA_MANO_3M_11" localSheetId="2">#REF!</definedName>
    <definedName name="MO_EXC_ROCA_BLANDA_MANO_3M_11" localSheetId="3">#REF!</definedName>
    <definedName name="MO_EXC_ROCA_BLANDA_MANO_3M_11">#REF!</definedName>
    <definedName name="MO_EXC_ROCA_BLANDA_MANO_3M_6" localSheetId="1">#REF!</definedName>
    <definedName name="MO_EXC_ROCA_BLANDA_MANO_3M_6" localSheetId="5">#REF!</definedName>
    <definedName name="MO_EXC_ROCA_BLANDA_MANO_3M_6" localSheetId="11">#REF!</definedName>
    <definedName name="MO_EXC_ROCA_BLANDA_MANO_3M_6" localSheetId="2">#REF!</definedName>
    <definedName name="MO_EXC_ROCA_BLANDA_MANO_3M_6" localSheetId="3">#REF!</definedName>
    <definedName name="MO_EXC_ROCA_BLANDA_MANO_3M_6">#REF!</definedName>
    <definedName name="MO_EXC_ROCA_BLANDA_MANO_3M_7" localSheetId="1">#REF!</definedName>
    <definedName name="MO_EXC_ROCA_BLANDA_MANO_3M_7" localSheetId="5">#REF!</definedName>
    <definedName name="MO_EXC_ROCA_BLANDA_MANO_3M_7" localSheetId="11">#REF!</definedName>
    <definedName name="MO_EXC_ROCA_BLANDA_MANO_3M_7" localSheetId="2">#REF!</definedName>
    <definedName name="MO_EXC_ROCA_BLANDA_MANO_3M_7" localSheetId="3">#REF!</definedName>
    <definedName name="MO_EXC_ROCA_BLANDA_MANO_3M_7">#REF!</definedName>
    <definedName name="MO_EXC_ROCA_BLANDA_MANO_3M_8" localSheetId="1">#REF!</definedName>
    <definedName name="MO_EXC_ROCA_BLANDA_MANO_3M_8" localSheetId="5">#REF!</definedName>
    <definedName name="MO_EXC_ROCA_BLANDA_MANO_3M_8" localSheetId="11">#REF!</definedName>
    <definedName name="MO_EXC_ROCA_BLANDA_MANO_3M_8" localSheetId="2">#REF!</definedName>
    <definedName name="MO_EXC_ROCA_BLANDA_MANO_3M_8" localSheetId="3">#REF!</definedName>
    <definedName name="MO_EXC_ROCA_BLANDA_MANO_3M_8">#REF!</definedName>
    <definedName name="MO_EXC_ROCA_BLANDA_MANO_3M_9" localSheetId="1">#REF!</definedName>
    <definedName name="MO_EXC_ROCA_BLANDA_MANO_3M_9" localSheetId="5">#REF!</definedName>
    <definedName name="MO_EXC_ROCA_BLANDA_MANO_3M_9" localSheetId="11">#REF!</definedName>
    <definedName name="MO_EXC_ROCA_BLANDA_MANO_3M_9" localSheetId="2">#REF!</definedName>
    <definedName name="MO_EXC_ROCA_BLANDA_MANO_3M_9" localSheetId="3">#REF!</definedName>
    <definedName name="MO_EXC_ROCA_BLANDA_MANO_3M_9">#REF!</definedName>
    <definedName name="MO_EXC_ROCA_COMP_3M" localSheetId="1">#REF!</definedName>
    <definedName name="MO_EXC_ROCA_COMP_3M" localSheetId="5">#REF!</definedName>
    <definedName name="MO_EXC_ROCA_COMP_3M" localSheetId="11">#REF!</definedName>
    <definedName name="MO_EXC_ROCA_COMP_3M" localSheetId="2">#REF!</definedName>
    <definedName name="MO_EXC_ROCA_COMP_3M" localSheetId="3">#REF!</definedName>
    <definedName name="MO_EXC_ROCA_COMP_3M">#REF!</definedName>
    <definedName name="MO_EXC_ROCA_COMP_3M_10" localSheetId="1">#REF!</definedName>
    <definedName name="MO_EXC_ROCA_COMP_3M_10" localSheetId="5">#REF!</definedName>
    <definedName name="MO_EXC_ROCA_COMP_3M_10" localSheetId="11">#REF!</definedName>
    <definedName name="MO_EXC_ROCA_COMP_3M_10" localSheetId="2">#REF!</definedName>
    <definedName name="MO_EXC_ROCA_COMP_3M_10" localSheetId="3">#REF!</definedName>
    <definedName name="MO_EXC_ROCA_COMP_3M_10">#REF!</definedName>
    <definedName name="MO_EXC_ROCA_COMP_3M_11" localSheetId="1">#REF!</definedName>
    <definedName name="MO_EXC_ROCA_COMP_3M_11" localSheetId="5">#REF!</definedName>
    <definedName name="MO_EXC_ROCA_COMP_3M_11" localSheetId="11">#REF!</definedName>
    <definedName name="MO_EXC_ROCA_COMP_3M_11" localSheetId="2">#REF!</definedName>
    <definedName name="MO_EXC_ROCA_COMP_3M_11" localSheetId="3">#REF!</definedName>
    <definedName name="MO_EXC_ROCA_COMP_3M_11">#REF!</definedName>
    <definedName name="MO_EXC_ROCA_COMP_3M_6" localSheetId="1">#REF!</definedName>
    <definedName name="MO_EXC_ROCA_COMP_3M_6" localSheetId="5">#REF!</definedName>
    <definedName name="MO_EXC_ROCA_COMP_3M_6" localSheetId="11">#REF!</definedName>
    <definedName name="MO_EXC_ROCA_COMP_3M_6" localSheetId="2">#REF!</definedName>
    <definedName name="MO_EXC_ROCA_COMP_3M_6" localSheetId="3">#REF!</definedName>
    <definedName name="MO_EXC_ROCA_COMP_3M_6">#REF!</definedName>
    <definedName name="MO_EXC_ROCA_COMP_3M_7" localSheetId="1">#REF!</definedName>
    <definedName name="MO_EXC_ROCA_COMP_3M_7" localSheetId="5">#REF!</definedName>
    <definedName name="MO_EXC_ROCA_COMP_3M_7" localSheetId="11">#REF!</definedName>
    <definedName name="MO_EXC_ROCA_COMP_3M_7" localSheetId="2">#REF!</definedName>
    <definedName name="MO_EXC_ROCA_COMP_3M_7" localSheetId="3">#REF!</definedName>
    <definedName name="MO_EXC_ROCA_COMP_3M_7">#REF!</definedName>
    <definedName name="MO_EXC_ROCA_COMP_3M_8" localSheetId="1">#REF!</definedName>
    <definedName name="MO_EXC_ROCA_COMP_3M_8" localSheetId="5">#REF!</definedName>
    <definedName name="MO_EXC_ROCA_COMP_3M_8" localSheetId="11">#REF!</definedName>
    <definedName name="MO_EXC_ROCA_COMP_3M_8" localSheetId="2">#REF!</definedName>
    <definedName name="MO_EXC_ROCA_COMP_3M_8" localSheetId="3">#REF!</definedName>
    <definedName name="MO_EXC_ROCA_COMP_3M_8">#REF!</definedName>
    <definedName name="MO_EXC_ROCA_COMP_3M_9" localSheetId="1">#REF!</definedName>
    <definedName name="MO_EXC_ROCA_COMP_3M_9" localSheetId="5">#REF!</definedName>
    <definedName name="MO_EXC_ROCA_COMP_3M_9" localSheetId="11">#REF!</definedName>
    <definedName name="MO_EXC_ROCA_COMP_3M_9" localSheetId="2">#REF!</definedName>
    <definedName name="MO_EXC_ROCA_COMP_3M_9" localSheetId="3">#REF!</definedName>
    <definedName name="MO_EXC_ROCA_COMP_3M_9">#REF!</definedName>
    <definedName name="MO_EXC_ROCA_MANO_3M" localSheetId="1">#REF!</definedName>
    <definedName name="MO_EXC_ROCA_MANO_3M" localSheetId="5">#REF!</definedName>
    <definedName name="MO_EXC_ROCA_MANO_3M" localSheetId="11">#REF!</definedName>
    <definedName name="MO_EXC_ROCA_MANO_3M" localSheetId="2">#REF!</definedName>
    <definedName name="MO_EXC_ROCA_MANO_3M" localSheetId="3">#REF!</definedName>
    <definedName name="MO_EXC_ROCA_MANO_3M">#REF!</definedName>
    <definedName name="MO_EXC_ROCA_MANO_3M_10" localSheetId="1">#REF!</definedName>
    <definedName name="MO_EXC_ROCA_MANO_3M_10" localSheetId="5">#REF!</definedName>
    <definedName name="MO_EXC_ROCA_MANO_3M_10" localSheetId="11">#REF!</definedName>
    <definedName name="MO_EXC_ROCA_MANO_3M_10" localSheetId="2">#REF!</definedName>
    <definedName name="MO_EXC_ROCA_MANO_3M_10" localSheetId="3">#REF!</definedName>
    <definedName name="MO_EXC_ROCA_MANO_3M_10">#REF!</definedName>
    <definedName name="MO_EXC_ROCA_MANO_3M_11" localSheetId="1">#REF!</definedName>
    <definedName name="MO_EXC_ROCA_MANO_3M_11" localSheetId="5">#REF!</definedName>
    <definedName name="MO_EXC_ROCA_MANO_3M_11" localSheetId="11">#REF!</definedName>
    <definedName name="MO_EXC_ROCA_MANO_3M_11" localSheetId="2">#REF!</definedName>
    <definedName name="MO_EXC_ROCA_MANO_3M_11" localSheetId="3">#REF!</definedName>
    <definedName name="MO_EXC_ROCA_MANO_3M_11">#REF!</definedName>
    <definedName name="MO_EXC_ROCA_MANO_3M_6" localSheetId="1">#REF!</definedName>
    <definedName name="MO_EXC_ROCA_MANO_3M_6" localSheetId="5">#REF!</definedName>
    <definedName name="MO_EXC_ROCA_MANO_3M_6" localSheetId="11">#REF!</definedName>
    <definedName name="MO_EXC_ROCA_MANO_3M_6" localSheetId="2">#REF!</definedName>
    <definedName name="MO_EXC_ROCA_MANO_3M_6" localSheetId="3">#REF!</definedName>
    <definedName name="MO_EXC_ROCA_MANO_3M_6">#REF!</definedName>
    <definedName name="MO_EXC_ROCA_MANO_3M_7" localSheetId="1">#REF!</definedName>
    <definedName name="MO_EXC_ROCA_MANO_3M_7" localSheetId="5">#REF!</definedName>
    <definedName name="MO_EXC_ROCA_MANO_3M_7" localSheetId="11">#REF!</definedName>
    <definedName name="MO_EXC_ROCA_MANO_3M_7" localSheetId="2">#REF!</definedName>
    <definedName name="MO_EXC_ROCA_MANO_3M_7" localSheetId="3">#REF!</definedName>
    <definedName name="MO_EXC_ROCA_MANO_3M_7">#REF!</definedName>
    <definedName name="MO_EXC_ROCA_MANO_3M_8" localSheetId="1">#REF!</definedName>
    <definedName name="MO_EXC_ROCA_MANO_3M_8" localSheetId="5">#REF!</definedName>
    <definedName name="MO_EXC_ROCA_MANO_3M_8" localSheetId="11">#REF!</definedName>
    <definedName name="MO_EXC_ROCA_MANO_3M_8" localSheetId="2">#REF!</definedName>
    <definedName name="MO_EXC_ROCA_MANO_3M_8" localSheetId="3">#REF!</definedName>
    <definedName name="MO_EXC_ROCA_MANO_3M_8">#REF!</definedName>
    <definedName name="MO_EXC_ROCA_MANO_3M_9" localSheetId="1">#REF!</definedName>
    <definedName name="MO_EXC_ROCA_MANO_3M_9" localSheetId="5">#REF!</definedName>
    <definedName name="MO_EXC_ROCA_MANO_3M_9" localSheetId="11">#REF!</definedName>
    <definedName name="MO_EXC_ROCA_MANO_3M_9" localSheetId="2">#REF!</definedName>
    <definedName name="MO_EXC_ROCA_MANO_3M_9" localSheetId="3">#REF!</definedName>
    <definedName name="MO_EXC_ROCA_MANO_3M_9">#REF!</definedName>
    <definedName name="MO_EXC_TIERRA_MANO_3M" localSheetId="1">#REF!</definedName>
    <definedName name="MO_EXC_TIERRA_MANO_3M" localSheetId="5">#REF!</definedName>
    <definedName name="MO_EXC_TIERRA_MANO_3M" localSheetId="11">#REF!</definedName>
    <definedName name="MO_EXC_TIERRA_MANO_3M" localSheetId="2">#REF!</definedName>
    <definedName name="MO_EXC_TIERRA_MANO_3M" localSheetId="3">#REF!</definedName>
    <definedName name="MO_EXC_TIERRA_MANO_3M">#REF!</definedName>
    <definedName name="MO_EXC_TIERRA_MANO_3M_10" localSheetId="1">#REF!</definedName>
    <definedName name="MO_EXC_TIERRA_MANO_3M_10" localSheetId="5">#REF!</definedName>
    <definedName name="MO_EXC_TIERRA_MANO_3M_10" localSheetId="11">#REF!</definedName>
    <definedName name="MO_EXC_TIERRA_MANO_3M_10" localSheetId="2">#REF!</definedName>
    <definedName name="MO_EXC_TIERRA_MANO_3M_10" localSheetId="3">#REF!</definedName>
    <definedName name="MO_EXC_TIERRA_MANO_3M_10">#REF!</definedName>
    <definedName name="MO_EXC_TIERRA_MANO_3M_11" localSheetId="1">#REF!</definedName>
    <definedName name="MO_EXC_TIERRA_MANO_3M_11" localSheetId="5">#REF!</definedName>
    <definedName name="MO_EXC_TIERRA_MANO_3M_11" localSheetId="11">#REF!</definedName>
    <definedName name="MO_EXC_TIERRA_MANO_3M_11" localSheetId="2">#REF!</definedName>
    <definedName name="MO_EXC_TIERRA_MANO_3M_11" localSheetId="3">#REF!</definedName>
    <definedName name="MO_EXC_TIERRA_MANO_3M_11">#REF!</definedName>
    <definedName name="MO_EXC_TIERRA_MANO_3M_6" localSheetId="1">#REF!</definedName>
    <definedName name="MO_EXC_TIERRA_MANO_3M_6" localSheetId="5">#REF!</definedName>
    <definedName name="MO_EXC_TIERRA_MANO_3M_6" localSheetId="11">#REF!</definedName>
    <definedName name="MO_EXC_TIERRA_MANO_3M_6" localSheetId="2">#REF!</definedName>
    <definedName name="MO_EXC_TIERRA_MANO_3M_6" localSheetId="3">#REF!</definedName>
    <definedName name="MO_EXC_TIERRA_MANO_3M_6">#REF!</definedName>
    <definedName name="MO_EXC_TIERRA_MANO_3M_7" localSheetId="1">#REF!</definedName>
    <definedName name="MO_EXC_TIERRA_MANO_3M_7" localSheetId="5">#REF!</definedName>
    <definedName name="MO_EXC_TIERRA_MANO_3M_7" localSheetId="11">#REF!</definedName>
    <definedName name="MO_EXC_TIERRA_MANO_3M_7" localSheetId="2">#REF!</definedName>
    <definedName name="MO_EXC_TIERRA_MANO_3M_7" localSheetId="3">#REF!</definedName>
    <definedName name="MO_EXC_TIERRA_MANO_3M_7">#REF!</definedName>
    <definedName name="MO_EXC_TIERRA_MANO_3M_8" localSheetId="1">#REF!</definedName>
    <definedName name="MO_EXC_TIERRA_MANO_3M_8" localSheetId="5">#REF!</definedName>
    <definedName name="MO_EXC_TIERRA_MANO_3M_8" localSheetId="11">#REF!</definedName>
    <definedName name="MO_EXC_TIERRA_MANO_3M_8" localSheetId="2">#REF!</definedName>
    <definedName name="MO_EXC_TIERRA_MANO_3M_8" localSheetId="3">#REF!</definedName>
    <definedName name="MO_EXC_TIERRA_MANO_3M_8">#REF!</definedName>
    <definedName name="MO_EXC_TIERRA_MANO_3M_9" localSheetId="1">#REF!</definedName>
    <definedName name="MO_EXC_TIERRA_MANO_3M_9" localSheetId="5">#REF!</definedName>
    <definedName name="MO_EXC_TIERRA_MANO_3M_9" localSheetId="11">#REF!</definedName>
    <definedName name="MO_EXC_TIERRA_MANO_3M_9" localSheetId="2">#REF!</definedName>
    <definedName name="MO_EXC_TIERRA_MANO_3M_9" localSheetId="3">#REF!</definedName>
    <definedName name="MO_EXC_TIERRA_MANO_3M_9">#REF!</definedName>
    <definedName name="MO_FINO_TECHO_HOR" localSheetId="1">#REF!</definedName>
    <definedName name="MO_FINO_TECHO_HOR" localSheetId="5">#REF!</definedName>
    <definedName name="MO_FINO_TECHO_HOR" localSheetId="11">#REF!</definedName>
    <definedName name="MO_FINO_TECHO_HOR" localSheetId="2">#REF!</definedName>
    <definedName name="MO_FINO_TECHO_HOR" localSheetId="3">#REF!</definedName>
    <definedName name="MO_FINO_TECHO_HOR">#REF!</definedName>
    <definedName name="MO_FINO_TECHO_HOR_10" localSheetId="1">#REF!</definedName>
    <definedName name="MO_FINO_TECHO_HOR_10" localSheetId="5">#REF!</definedName>
    <definedName name="MO_FINO_TECHO_HOR_10" localSheetId="11">#REF!</definedName>
    <definedName name="MO_FINO_TECHO_HOR_10" localSheetId="2">#REF!</definedName>
    <definedName name="MO_FINO_TECHO_HOR_10" localSheetId="3">#REF!</definedName>
    <definedName name="MO_FINO_TECHO_HOR_10">#REF!</definedName>
    <definedName name="MO_FINO_TECHO_HOR_11" localSheetId="1">#REF!</definedName>
    <definedName name="MO_FINO_TECHO_HOR_11" localSheetId="5">#REF!</definedName>
    <definedName name="MO_FINO_TECHO_HOR_11" localSheetId="11">#REF!</definedName>
    <definedName name="MO_FINO_TECHO_HOR_11" localSheetId="2">#REF!</definedName>
    <definedName name="MO_FINO_TECHO_HOR_11" localSheetId="3">#REF!</definedName>
    <definedName name="MO_FINO_TECHO_HOR_11">#REF!</definedName>
    <definedName name="MO_FINO_TECHO_HOR_6" localSheetId="1">#REF!</definedName>
    <definedName name="MO_FINO_TECHO_HOR_6" localSheetId="5">#REF!</definedName>
    <definedName name="MO_FINO_TECHO_HOR_6" localSheetId="11">#REF!</definedName>
    <definedName name="MO_FINO_TECHO_HOR_6" localSheetId="2">#REF!</definedName>
    <definedName name="MO_FINO_TECHO_HOR_6" localSheetId="3">#REF!</definedName>
    <definedName name="MO_FINO_TECHO_HOR_6">#REF!</definedName>
    <definedName name="MO_FINO_TECHO_HOR_7" localSheetId="1">#REF!</definedName>
    <definedName name="MO_FINO_TECHO_HOR_7" localSheetId="5">#REF!</definedName>
    <definedName name="MO_FINO_TECHO_HOR_7" localSheetId="11">#REF!</definedName>
    <definedName name="MO_FINO_TECHO_HOR_7" localSheetId="2">#REF!</definedName>
    <definedName name="MO_FINO_TECHO_HOR_7" localSheetId="3">#REF!</definedName>
    <definedName name="MO_FINO_TECHO_HOR_7">#REF!</definedName>
    <definedName name="MO_FINO_TECHO_HOR_8" localSheetId="1">#REF!</definedName>
    <definedName name="MO_FINO_TECHO_HOR_8" localSheetId="5">#REF!</definedName>
    <definedName name="MO_FINO_TECHO_HOR_8" localSheetId="11">#REF!</definedName>
    <definedName name="MO_FINO_TECHO_HOR_8" localSheetId="2">#REF!</definedName>
    <definedName name="MO_FINO_TECHO_HOR_8" localSheetId="3">#REF!</definedName>
    <definedName name="MO_FINO_TECHO_HOR_8">#REF!</definedName>
    <definedName name="MO_FINO_TECHO_HOR_9" localSheetId="1">#REF!</definedName>
    <definedName name="MO_FINO_TECHO_HOR_9" localSheetId="5">#REF!</definedName>
    <definedName name="MO_FINO_TECHO_HOR_9" localSheetId="11">#REF!</definedName>
    <definedName name="MO_FINO_TECHO_HOR_9" localSheetId="2">#REF!</definedName>
    <definedName name="MO_FINO_TECHO_HOR_9" localSheetId="3">#REF!</definedName>
    <definedName name="MO_FINO_TECHO_HOR_9">#REF!</definedName>
    <definedName name="MO_FRAGUACHE" localSheetId="1">#REF!</definedName>
    <definedName name="MO_FRAGUACHE" localSheetId="5">#REF!</definedName>
    <definedName name="MO_FRAGUACHE" localSheetId="11">#REF!</definedName>
    <definedName name="MO_FRAGUACHE" localSheetId="2">#REF!</definedName>
    <definedName name="MO_FRAGUACHE" localSheetId="3">#REF!</definedName>
    <definedName name="MO_FRAGUACHE">#REF!</definedName>
    <definedName name="MO_FRAGUACHE_10" localSheetId="1">#REF!</definedName>
    <definedName name="MO_FRAGUACHE_10" localSheetId="5">#REF!</definedName>
    <definedName name="MO_FRAGUACHE_10" localSheetId="11">#REF!</definedName>
    <definedName name="MO_FRAGUACHE_10" localSheetId="2">#REF!</definedName>
    <definedName name="MO_FRAGUACHE_10" localSheetId="3">#REF!</definedName>
    <definedName name="MO_FRAGUACHE_10">#REF!</definedName>
    <definedName name="MO_FRAGUACHE_11" localSheetId="1">#REF!</definedName>
    <definedName name="MO_FRAGUACHE_11" localSheetId="5">#REF!</definedName>
    <definedName name="MO_FRAGUACHE_11" localSheetId="11">#REF!</definedName>
    <definedName name="MO_FRAGUACHE_11" localSheetId="2">#REF!</definedName>
    <definedName name="MO_FRAGUACHE_11" localSheetId="3">#REF!</definedName>
    <definedName name="MO_FRAGUACHE_11">#REF!</definedName>
    <definedName name="MO_FRAGUACHE_6" localSheetId="1">#REF!</definedName>
    <definedName name="MO_FRAGUACHE_6" localSheetId="5">#REF!</definedName>
    <definedName name="MO_FRAGUACHE_6" localSheetId="11">#REF!</definedName>
    <definedName name="MO_FRAGUACHE_6" localSheetId="2">#REF!</definedName>
    <definedName name="MO_FRAGUACHE_6" localSheetId="3">#REF!</definedName>
    <definedName name="MO_FRAGUACHE_6">#REF!</definedName>
    <definedName name="MO_FRAGUACHE_7" localSheetId="1">#REF!</definedName>
    <definedName name="MO_FRAGUACHE_7" localSheetId="5">#REF!</definedName>
    <definedName name="MO_FRAGUACHE_7" localSheetId="11">#REF!</definedName>
    <definedName name="MO_FRAGUACHE_7" localSheetId="2">#REF!</definedName>
    <definedName name="MO_FRAGUACHE_7" localSheetId="3">#REF!</definedName>
    <definedName name="MO_FRAGUACHE_7">#REF!</definedName>
    <definedName name="MO_FRAGUACHE_8" localSheetId="1">#REF!</definedName>
    <definedName name="MO_FRAGUACHE_8" localSheetId="5">#REF!</definedName>
    <definedName name="MO_FRAGUACHE_8" localSheetId="11">#REF!</definedName>
    <definedName name="MO_FRAGUACHE_8" localSheetId="2">#REF!</definedName>
    <definedName name="MO_FRAGUACHE_8" localSheetId="3">#REF!</definedName>
    <definedName name="MO_FRAGUACHE_8">#REF!</definedName>
    <definedName name="MO_FRAGUACHE_9" localSheetId="1">#REF!</definedName>
    <definedName name="MO_FRAGUACHE_9" localSheetId="5">#REF!</definedName>
    <definedName name="MO_FRAGUACHE_9" localSheetId="11">#REF!</definedName>
    <definedName name="MO_FRAGUACHE_9" localSheetId="2">#REF!</definedName>
    <definedName name="MO_FRAGUACHE_9" localSheetId="3">#REF!</definedName>
    <definedName name="MO_FRAGUACHE_9">#REF!</definedName>
    <definedName name="MO_GOTEROS" localSheetId="1">#REF!</definedName>
    <definedName name="MO_GOTEROS" localSheetId="5">#REF!</definedName>
    <definedName name="MO_GOTEROS" localSheetId="11">#REF!</definedName>
    <definedName name="MO_GOTEROS" localSheetId="2">#REF!</definedName>
    <definedName name="MO_GOTEROS" localSheetId="3">#REF!</definedName>
    <definedName name="MO_GOTEROS">#REF!</definedName>
    <definedName name="MO_GOTEROS_10" localSheetId="1">#REF!</definedName>
    <definedName name="MO_GOTEROS_10" localSheetId="5">#REF!</definedName>
    <definedName name="MO_GOTEROS_10" localSheetId="11">#REF!</definedName>
    <definedName name="MO_GOTEROS_10" localSheetId="2">#REF!</definedName>
    <definedName name="MO_GOTEROS_10" localSheetId="3">#REF!</definedName>
    <definedName name="MO_GOTEROS_10">#REF!</definedName>
    <definedName name="MO_GOTEROS_11" localSheetId="1">#REF!</definedName>
    <definedName name="MO_GOTEROS_11" localSheetId="5">#REF!</definedName>
    <definedName name="MO_GOTEROS_11" localSheetId="11">#REF!</definedName>
    <definedName name="MO_GOTEROS_11" localSheetId="2">#REF!</definedName>
    <definedName name="MO_GOTEROS_11" localSheetId="3">#REF!</definedName>
    <definedName name="MO_GOTEROS_11">#REF!</definedName>
    <definedName name="MO_GOTEROS_6" localSheetId="1">#REF!</definedName>
    <definedName name="MO_GOTEROS_6" localSheetId="5">#REF!</definedName>
    <definedName name="MO_GOTEROS_6" localSheetId="11">#REF!</definedName>
    <definedName name="MO_GOTEROS_6" localSheetId="2">#REF!</definedName>
    <definedName name="MO_GOTEROS_6" localSheetId="3">#REF!</definedName>
    <definedName name="MO_GOTEROS_6">#REF!</definedName>
    <definedName name="MO_GOTEROS_7" localSheetId="1">#REF!</definedName>
    <definedName name="MO_GOTEROS_7" localSheetId="5">#REF!</definedName>
    <definedName name="MO_GOTEROS_7" localSheetId="11">#REF!</definedName>
    <definedName name="MO_GOTEROS_7" localSheetId="2">#REF!</definedName>
    <definedName name="MO_GOTEROS_7" localSheetId="3">#REF!</definedName>
    <definedName name="MO_GOTEROS_7">#REF!</definedName>
    <definedName name="MO_GOTEROS_8" localSheetId="1">#REF!</definedName>
    <definedName name="MO_GOTEROS_8" localSheetId="5">#REF!</definedName>
    <definedName name="MO_GOTEROS_8" localSheetId="11">#REF!</definedName>
    <definedName name="MO_GOTEROS_8" localSheetId="2">#REF!</definedName>
    <definedName name="MO_GOTEROS_8" localSheetId="3">#REF!</definedName>
    <definedName name="MO_GOTEROS_8">#REF!</definedName>
    <definedName name="MO_GOTEROS_9" localSheetId="1">#REF!</definedName>
    <definedName name="MO_GOTEROS_9" localSheetId="5">#REF!</definedName>
    <definedName name="MO_GOTEROS_9" localSheetId="11">#REF!</definedName>
    <definedName name="MO_GOTEROS_9" localSheetId="2">#REF!</definedName>
    <definedName name="MO_GOTEROS_9" localSheetId="3">#REF!</definedName>
    <definedName name="MO_GOTEROS_9">#REF!</definedName>
    <definedName name="MO_NATILLA" localSheetId="1">#REF!</definedName>
    <definedName name="MO_NATILLA" localSheetId="5">#REF!</definedName>
    <definedName name="MO_NATILLA" localSheetId="11">#REF!</definedName>
    <definedName name="MO_NATILLA" localSheetId="2">#REF!</definedName>
    <definedName name="MO_NATILLA" localSheetId="3">#REF!</definedName>
    <definedName name="MO_NATILLA">#REF!</definedName>
    <definedName name="MO_NATILLA_10" localSheetId="1">#REF!</definedName>
    <definedName name="MO_NATILLA_10" localSheetId="5">#REF!</definedName>
    <definedName name="MO_NATILLA_10" localSheetId="11">#REF!</definedName>
    <definedName name="MO_NATILLA_10" localSheetId="2">#REF!</definedName>
    <definedName name="MO_NATILLA_10" localSheetId="3">#REF!</definedName>
    <definedName name="MO_NATILLA_10">#REF!</definedName>
    <definedName name="MO_NATILLA_11" localSheetId="1">#REF!</definedName>
    <definedName name="MO_NATILLA_11" localSheetId="5">#REF!</definedName>
    <definedName name="MO_NATILLA_11" localSheetId="11">#REF!</definedName>
    <definedName name="MO_NATILLA_11" localSheetId="2">#REF!</definedName>
    <definedName name="MO_NATILLA_11" localSheetId="3">#REF!</definedName>
    <definedName name="MO_NATILLA_11">#REF!</definedName>
    <definedName name="MO_NATILLA_6" localSheetId="1">#REF!</definedName>
    <definedName name="MO_NATILLA_6" localSheetId="5">#REF!</definedName>
    <definedName name="MO_NATILLA_6" localSheetId="11">#REF!</definedName>
    <definedName name="MO_NATILLA_6" localSheetId="2">#REF!</definedName>
    <definedName name="MO_NATILLA_6" localSheetId="3">#REF!</definedName>
    <definedName name="MO_NATILLA_6">#REF!</definedName>
    <definedName name="MO_NATILLA_7" localSheetId="1">#REF!</definedName>
    <definedName name="MO_NATILLA_7" localSheetId="5">#REF!</definedName>
    <definedName name="MO_NATILLA_7" localSheetId="11">#REF!</definedName>
    <definedName name="MO_NATILLA_7" localSheetId="2">#REF!</definedName>
    <definedName name="MO_NATILLA_7" localSheetId="3">#REF!</definedName>
    <definedName name="MO_NATILLA_7">#REF!</definedName>
    <definedName name="MO_NATILLA_8" localSheetId="1">#REF!</definedName>
    <definedName name="MO_NATILLA_8" localSheetId="5">#REF!</definedName>
    <definedName name="MO_NATILLA_8" localSheetId="11">#REF!</definedName>
    <definedName name="MO_NATILLA_8" localSheetId="2">#REF!</definedName>
    <definedName name="MO_NATILLA_8" localSheetId="3">#REF!</definedName>
    <definedName name="MO_NATILLA_8">#REF!</definedName>
    <definedName name="MO_NATILLA_9" localSheetId="1">#REF!</definedName>
    <definedName name="MO_NATILLA_9" localSheetId="5">#REF!</definedName>
    <definedName name="MO_NATILLA_9" localSheetId="11">#REF!</definedName>
    <definedName name="MO_NATILLA_9" localSheetId="2">#REF!</definedName>
    <definedName name="MO_NATILLA_9" localSheetId="3">#REF!</definedName>
    <definedName name="MO_NATILLA_9">#REF!</definedName>
    <definedName name="MO_PAÑETE_COLs" localSheetId="1">#REF!</definedName>
    <definedName name="MO_PAÑETE_COLs" localSheetId="5">#REF!</definedName>
    <definedName name="MO_PAÑETE_COLs" localSheetId="11">#REF!</definedName>
    <definedName name="MO_PAÑETE_COLs" localSheetId="2">#REF!</definedName>
    <definedName name="MO_PAÑETE_COLs" localSheetId="3">#REF!</definedName>
    <definedName name="MO_PAÑETE_COLs">#REF!</definedName>
    <definedName name="MO_PAÑETE_COLs_10" localSheetId="1">#REF!</definedName>
    <definedName name="MO_PAÑETE_COLs_10" localSheetId="5">#REF!</definedName>
    <definedName name="MO_PAÑETE_COLs_10" localSheetId="11">#REF!</definedName>
    <definedName name="MO_PAÑETE_COLs_10" localSheetId="2">#REF!</definedName>
    <definedName name="MO_PAÑETE_COLs_10" localSheetId="3">#REF!</definedName>
    <definedName name="MO_PAÑETE_COLs_10">#REF!</definedName>
    <definedName name="MO_PAÑETE_COLs_11" localSheetId="1">#REF!</definedName>
    <definedName name="MO_PAÑETE_COLs_11" localSheetId="5">#REF!</definedName>
    <definedName name="MO_PAÑETE_COLs_11" localSheetId="11">#REF!</definedName>
    <definedName name="MO_PAÑETE_COLs_11" localSheetId="2">#REF!</definedName>
    <definedName name="MO_PAÑETE_COLs_11" localSheetId="3">#REF!</definedName>
    <definedName name="MO_PAÑETE_COLs_11">#REF!</definedName>
    <definedName name="MO_PAÑETE_COLs_6" localSheetId="1">#REF!</definedName>
    <definedName name="MO_PAÑETE_COLs_6" localSheetId="5">#REF!</definedName>
    <definedName name="MO_PAÑETE_COLs_6" localSheetId="11">#REF!</definedName>
    <definedName name="MO_PAÑETE_COLs_6" localSheetId="2">#REF!</definedName>
    <definedName name="MO_PAÑETE_COLs_6" localSheetId="3">#REF!</definedName>
    <definedName name="MO_PAÑETE_COLs_6">#REF!</definedName>
    <definedName name="MO_PAÑETE_COLs_7" localSheetId="1">#REF!</definedName>
    <definedName name="MO_PAÑETE_COLs_7" localSheetId="5">#REF!</definedName>
    <definedName name="MO_PAÑETE_COLs_7" localSheetId="11">#REF!</definedName>
    <definedName name="MO_PAÑETE_COLs_7" localSheetId="2">#REF!</definedName>
    <definedName name="MO_PAÑETE_COLs_7" localSheetId="3">#REF!</definedName>
    <definedName name="MO_PAÑETE_COLs_7">#REF!</definedName>
    <definedName name="MO_PAÑETE_COLs_8" localSheetId="1">#REF!</definedName>
    <definedName name="MO_PAÑETE_COLs_8" localSheetId="5">#REF!</definedName>
    <definedName name="MO_PAÑETE_COLs_8" localSheetId="11">#REF!</definedName>
    <definedName name="MO_PAÑETE_COLs_8" localSheetId="2">#REF!</definedName>
    <definedName name="MO_PAÑETE_COLs_8" localSheetId="3">#REF!</definedName>
    <definedName name="MO_PAÑETE_COLs_8">#REF!</definedName>
    <definedName name="MO_PAÑETE_COLs_9" localSheetId="1">#REF!</definedName>
    <definedName name="MO_PAÑETE_COLs_9" localSheetId="5">#REF!</definedName>
    <definedName name="MO_PAÑETE_COLs_9" localSheetId="11">#REF!</definedName>
    <definedName name="MO_PAÑETE_COLs_9" localSheetId="2">#REF!</definedName>
    <definedName name="MO_PAÑETE_COLs_9" localSheetId="3">#REF!</definedName>
    <definedName name="MO_PAÑETE_COLs_9">#REF!</definedName>
    <definedName name="MO_PAÑETE_EXT" localSheetId="1">#REF!</definedName>
    <definedName name="MO_PAÑETE_EXT" localSheetId="5">#REF!</definedName>
    <definedName name="MO_PAÑETE_EXT" localSheetId="11">#REF!</definedName>
    <definedName name="MO_PAÑETE_EXT" localSheetId="2">#REF!</definedName>
    <definedName name="MO_PAÑETE_EXT" localSheetId="3">#REF!</definedName>
    <definedName name="MO_PAÑETE_EXT">#REF!</definedName>
    <definedName name="MO_PAÑETE_EXT_10" localSheetId="1">#REF!</definedName>
    <definedName name="MO_PAÑETE_EXT_10" localSheetId="5">#REF!</definedName>
    <definedName name="MO_PAÑETE_EXT_10" localSheetId="11">#REF!</definedName>
    <definedName name="MO_PAÑETE_EXT_10" localSheetId="2">#REF!</definedName>
    <definedName name="MO_PAÑETE_EXT_10" localSheetId="3">#REF!</definedName>
    <definedName name="MO_PAÑETE_EXT_10">#REF!</definedName>
    <definedName name="MO_PAÑETE_EXT_11" localSheetId="1">#REF!</definedName>
    <definedName name="MO_PAÑETE_EXT_11" localSheetId="5">#REF!</definedName>
    <definedName name="MO_PAÑETE_EXT_11" localSheetId="11">#REF!</definedName>
    <definedName name="MO_PAÑETE_EXT_11" localSheetId="2">#REF!</definedName>
    <definedName name="MO_PAÑETE_EXT_11" localSheetId="3">#REF!</definedName>
    <definedName name="MO_PAÑETE_EXT_11">#REF!</definedName>
    <definedName name="MO_PAÑETE_EXT_6" localSheetId="1">#REF!</definedName>
    <definedName name="MO_PAÑETE_EXT_6" localSheetId="5">#REF!</definedName>
    <definedName name="MO_PAÑETE_EXT_6" localSheetId="11">#REF!</definedName>
    <definedName name="MO_PAÑETE_EXT_6" localSheetId="2">#REF!</definedName>
    <definedName name="MO_PAÑETE_EXT_6" localSheetId="3">#REF!</definedName>
    <definedName name="MO_PAÑETE_EXT_6">#REF!</definedName>
    <definedName name="MO_PAÑETE_EXT_7" localSheetId="1">#REF!</definedName>
    <definedName name="MO_PAÑETE_EXT_7" localSheetId="5">#REF!</definedName>
    <definedName name="MO_PAÑETE_EXT_7" localSheetId="11">#REF!</definedName>
    <definedName name="MO_PAÑETE_EXT_7" localSheetId="2">#REF!</definedName>
    <definedName name="MO_PAÑETE_EXT_7" localSheetId="3">#REF!</definedName>
    <definedName name="MO_PAÑETE_EXT_7">#REF!</definedName>
    <definedName name="MO_PAÑETE_EXT_8" localSheetId="1">#REF!</definedName>
    <definedName name="MO_PAÑETE_EXT_8" localSheetId="5">#REF!</definedName>
    <definedName name="MO_PAÑETE_EXT_8" localSheetId="11">#REF!</definedName>
    <definedName name="MO_PAÑETE_EXT_8" localSheetId="2">#REF!</definedName>
    <definedName name="MO_PAÑETE_EXT_8" localSheetId="3">#REF!</definedName>
    <definedName name="MO_PAÑETE_EXT_8">#REF!</definedName>
    <definedName name="MO_PAÑETE_EXT_9" localSheetId="1">#REF!</definedName>
    <definedName name="MO_PAÑETE_EXT_9" localSheetId="5">#REF!</definedName>
    <definedName name="MO_PAÑETE_EXT_9" localSheetId="11">#REF!</definedName>
    <definedName name="MO_PAÑETE_EXT_9" localSheetId="2">#REF!</definedName>
    <definedName name="MO_PAÑETE_EXT_9" localSheetId="3">#REF!</definedName>
    <definedName name="MO_PAÑETE_EXT_9">#REF!</definedName>
    <definedName name="MO_PAÑETE_INT" localSheetId="1">#REF!</definedName>
    <definedName name="MO_PAÑETE_INT" localSheetId="5">#REF!</definedName>
    <definedName name="MO_PAÑETE_INT" localSheetId="11">#REF!</definedName>
    <definedName name="MO_PAÑETE_INT" localSheetId="2">#REF!</definedName>
    <definedName name="MO_PAÑETE_INT" localSheetId="3">#REF!</definedName>
    <definedName name="MO_PAÑETE_INT">#REF!</definedName>
    <definedName name="MO_PAÑETE_INT_10" localSheetId="1">#REF!</definedName>
    <definedName name="MO_PAÑETE_INT_10" localSheetId="5">#REF!</definedName>
    <definedName name="MO_PAÑETE_INT_10" localSheetId="11">#REF!</definedName>
    <definedName name="MO_PAÑETE_INT_10" localSheetId="2">#REF!</definedName>
    <definedName name="MO_PAÑETE_INT_10" localSheetId="3">#REF!</definedName>
    <definedName name="MO_PAÑETE_INT_10">#REF!</definedName>
    <definedName name="MO_PAÑETE_INT_11" localSheetId="1">#REF!</definedName>
    <definedName name="MO_PAÑETE_INT_11" localSheetId="5">#REF!</definedName>
    <definedName name="MO_PAÑETE_INT_11" localSheetId="11">#REF!</definedName>
    <definedName name="MO_PAÑETE_INT_11" localSheetId="2">#REF!</definedName>
    <definedName name="MO_PAÑETE_INT_11" localSheetId="3">#REF!</definedName>
    <definedName name="MO_PAÑETE_INT_11">#REF!</definedName>
    <definedName name="MO_PAÑETE_INT_6" localSheetId="1">#REF!</definedName>
    <definedName name="MO_PAÑETE_INT_6" localSheetId="5">#REF!</definedName>
    <definedName name="MO_PAÑETE_INT_6" localSheetId="11">#REF!</definedName>
    <definedName name="MO_PAÑETE_INT_6" localSheetId="2">#REF!</definedName>
    <definedName name="MO_PAÑETE_INT_6" localSheetId="3">#REF!</definedName>
    <definedName name="MO_PAÑETE_INT_6">#REF!</definedName>
    <definedName name="MO_PAÑETE_INT_7" localSheetId="1">#REF!</definedName>
    <definedName name="MO_PAÑETE_INT_7" localSheetId="5">#REF!</definedName>
    <definedName name="MO_PAÑETE_INT_7" localSheetId="11">#REF!</definedName>
    <definedName name="MO_PAÑETE_INT_7" localSheetId="2">#REF!</definedName>
    <definedName name="MO_PAÑETE_INT_7" localSheetId="3">#REF!</definedName>
    <definedName name="MO_PAÑETE_INT_7">#REF!</definedName>
    <definedName name="MO_PAÑETE_INT_8" localSheetId="1">#REF!</definedName>
    <definedName name="MO_PAÑETE_INT_8" localSheetId="5">#REF!</definedName>
    <definedName name="MO_PAÑETE_INT_8" localSheetId="11">#REF!</definedName>
    <definedName name="MO_PAÑETE_INT_8" localSheetId="2">#REF!</definedName>
    <definedName name="MO_PAÑETE_INT_8" localSheetId="3">#REF!</definedName>
    <definedName name="MO_PAÑETE_INT_8">#REF!</definedName>
    <definedName name="MO_PAÑETE_INT_9" localSheetId="1">#REF!</definedName>
    <definedName name="MO_PAÑETE_INT_9" localSheetId="5">#REF!</definedName>
    <definedName name="MO_PAÑETE_INT_9" localSheetId="11">#REF!</definedName>
    <definedName name="MO_PAÑETE_INT_9" localSheetId="2">#REF!</definedName>
    <definedName name="MO_PAÑETE_INT_9" localSheetId="3">#REF!</definedName>
    <definedName name="MO_PAÑETE_INT_9">#REF!</definedName>
    <definedName name="MO_PAÑETE_PULIDO" localSheetId="1">#REF!</definedName>
    <definedName name="MO_PAÑETE_PULIDO" localSheetId="5">#REF!</definedName>
    <definedName name="MO_PAÑETE_PULIDO" localSheetId="11">#REF!</definedName>
    <definedName name="MO_PAÑETE_PULIDO" localSheetId="2">#REF!</definedName>
    <definedName name="MO_PAÑETE_PULIDO" localSheetId="3">#REF!</definedName>
    <definedName name="MO_PAÑETE_PULIDO">#REF!</definedName>
    <definedName name="MO_PAÑETE_PULIDO_10" localSheetId="1">#REF!</definedName>
    <definedName name="MO_PAÑETE_PULIDO_10" localSheetId="5">#REF!</definedName>
    <definedName name="MO_PAÑETE_PULIDO_10" localSheetId="11">#REF!</definedName>
    <definedName name="MO_PAÑETE_PULIDO_10" localSheetId="2">#REF!</definedName>
    <definedName name="MO_PAÑETE_PULIDO_10" localSheetId="3">#REF!</definedName>
    <definedName name="MO_PAÑETE_PULIDO_10">#REF!</definedName>
    <definedName name="MO_PAÑETE_PULIDO_11" localSheetId="1">#REF!</definedName>
    <definedName name="MO_PAÑETE_PULIDO_11" localSheetId="5">#REF!</definedName>
    <definedName name="MO_PAÑETE_PULIDO_11" localSheetId="11">#REF!</definedName>
    <definedName name="MO_PAÑETE_PULIDO_11" localSheetId="2">#REF!</definedName>
    <definedName name="MO_PAÑETE_PULIDO_11" localSheetId="3">#REF!</definedName>
    <definedName name="MO_PAÑETE_PULIDO_11">#REF!</definedName>
    <definedName name="MO_PAÑETE_PULIDO_6" localSheetId="1">#REF!</definedName>
    <definedName name="MO_PAÑETE_PULIDO_6" localSheetId="5">#REF!</definedName>
    <definedName name="MO_PAÑETE_PULIDO_6" localSheetId="11">#REF!</definedName>
    <definedName name="MO_PAÑETE_PULIDO_6" localSheetId="2">#REF!</definedName>
    <definedName name="MO_PAÑETE_PULIDO_6" localSheetId="3">#REF!</definedName>
    <definedName name="MO_PAÑETE_PULIDO_6">#REF!</definedName>
    <definedName name="MO_PAÑETE_PULIDO_7" localSheetId="1">#REF!</definedName>
    <definedName name="MO_PAÑETE_PULIDO_7" localSheetId="5">#REF!</definedName>
    <definedName name="MO_PAÑETE_PULIDO_7" localSheetId="11">#REF!</definedName>
    <definedName name="MO_PAÑETE_PULIDO_7" localSheetId="2">#REF!</definedName>
    <definedName name="MO_PAÑETE_PULIDO_7" localSheetId="3">#REF!</definedName>
    <definedName name="MO_PAÑETE_PULIDO_7">#REF!</definedName>
    <definedName name="MO_PAÑETE_PULIDO_8" localSheetId="1">#REF!</definedName>
    <definedName name="MO_PAÑETE_PULIDO_8" localSheetId="5">#REF!</definedName>
    <definedName name="MO_PAÑETE_PULIDO_8" localSheetId="11">#REF!</definedName>
    <definedName name="MO_PAÑETE_PULIDO_8" localSheetId="2">#REF!</definedName>
    <definedName name="MO_PAÑETE_PULIDO_8" localSheetId="3">#REF!</definedName>
    <definedName name="MO_PAÑETE_PULIDO_8">#REF!</definedName>
    <definedName name="MO_PAÑETE_PULIDO_9" localSheetId="1">#REF!</definedName>
    <definedName name="MO_PAÑETE_PULIDO_9" localSheetId="5">#REF!</definedName>
    <definedName name="MO_PAÑETE_PULIDO_9" localSheetId="11">#REF!</definedName>
    <definedName name="MO_PAÑETE_PULIDO_9" localSheetId="2">#REF!</definedName>
    <definedName name="MO_PAÑETE_PULIDO_9" localSheetId="3">#REF!</definedName>
    <definedName name="MO_PAÑETE_PULIDO_9">#REF!</definedName>
    <definedName name="MO_PAÑETE_RASGADO" localSheetId="1">#REF!</definedName>
    <definedName name="MO_PAÑETE_RASGADO" localSheetId="5">#REF!</definedName>
    <definedName name="MO_PAÑETE_RASGADO" localSheetId="11">#REF!</definedName>
    <definedName name="MO_PAÑETE_RASGADO" localSheetId="2">#REF!</definedName>
    <definedName name="MO_PAÑETE_RASGADO" localSheetId="3">#REF!</definedName>
    <definedName name="MO_PAÑETE_RASGADO">#REF!</definedName>
    <definedName name="MO_PAÑETE_RASGADO_10" localSheetId="1">#REF!</definedName>
    <definedName name="MO_PAÑETE_RASGADO_10" localSheetId="5">#REF!</definedName>
    <definedName name="MO_PAÑETE_RASGADO_10" localSheetId="11">#REF!</definedName>
    <definedName name="MO_PAÑETE_RASGADO_10" localSheetId="2">#REF!</definedName>
    <definedName name="MO_PAÑETE_RASGADO_10" localSheetId="3">#REF!</definedName>
    <definedName name="MO_PAÑETE_RASGADO_10">#REF!</definedName>
    <definedName name="MO_PAÑETE_RASGADO_11" localSheetId="1">#REF!</definedName>
    <definedName name="MO_PAÑETE_RASGADO_11" localSheetId="5">#REF!</definedName>
    <definedName name="MO_PAÑETE_RASGADO_11" localSheetId="11">#REF!</definedName>
    <definedName name="MO_PAÑETE_RASGADO_11" localSheetId="2">#REF!</definedName>
    <definedName name="MO_PAÑETE_RASGADO_11" localSheetId="3">#REF!</definedName>
    <definedName name="MO_PAÑETE_RASGADO_11">#REF!</definedName>
    <definedName name="MO_PAÑETE_RASGADO_6" localSheetId="1">#REF!</definedName>
    <definedName name="MO_PAÑETE_RASGADO_6" localSheetId="5">#REF!</definedName>
    <definedName name="MO_PAÑETE_RASGADO_6" localSheetId="11">#REF!</definedName>
    <definedName name="MO_PAÑETE_RASGADO_6" localSheetId="2">#REF!</definedName>
    <definedName name="MO_PAÑETE_RASGADO_6" localSheetId="3">#REF!</definedName>
    <definedName name="MO_PAÑETE_RASGADO_6">#REF!</definedName>
    <definedName name="MO_PAÑETE_RASGADO_7" localSheetId="1">#REF!</definedName>
    <definedName name="MO_PAÑETE_RASGADO_7" localSheetId="5">#REF!</definedName>
    <definedName name="MO_PAÑETE_RASGADO_7" localSheetId="11">#REF!</definedName>
    <definedName name="MO_PAÑETE_RASGADO_7" localSheetId="2">#REF!</definedName>
    <definedName name="MO_PAÑETE_RASGADO_7" localSheetId="3">#REF!</definedName>
    <definedName name="MO_PAÑETE_RASGADO_7">#REF!</definedName>
    <definedName name="MO_PAÑETE_RASGADO_8" localSheetId="1">#REF!</definedName>
    <definedName name="MO_PAÑETE_RASGADO_8" localSheetId="5">#REF!</definedName>
    <definedName name="MO_PAÑETE_RASGADO_8" localSheetId="11">#REF!</definedName>
    <definedName name="MO_PAÑETE_RASGADO_8" localSheetId="2">#REF!</definedName>
    <definedName name="MO_PAÑETE_RASGADO_8" localSheetId="3">#REF!</definedName>
    <definedName name="MO_PAÑETE_RASGADO_8">#REF!</definedName>
    <definedName name="MO_PAÑETE_RASGADO_9" localSheetId="1">#REF!</definedName>
    <definedName name="MO_PAÑETE_RASGADO_9" localSheetId="5">#REF!</definedName>
    <definedName name="MO_PAÑETE_RASGADO_9" localSheetId="11">#REF!</definedName>
    <definedName name="MO_PAÑETE_RASGADO_9" localSheetId="2">#REF!</definedName>
    <definedName name="MO_PAÑETE_RASGADO_9" localSheetId="3">#REF!</definedName>
    <definedName name="MO_PAÑETE_RASGADO_9">#REF!</definedName>
    <definedName name="MO_PAÑETE_TECHOSyVIGAS" localSheetId="1">#REF!</definedName>
    <definedName name="MO_PAÑETE_TECHOSyVIGAS" localSheetId="5">#REF!</definedName>
    <definedName name="MO_PAÑETE_TECHOSyVIGAS" localSheetId="11">#REF!</definedName>
    <definedName name="MO_PAÑETE_TECHOSyVIGAS" localSheetId="2">#REF!</definedName>
    <definedName name="MO_PAÑETE_TECHOSyVIGAS" localSheetId="3">#REF!</definedName>
    <definedName name="MO_PAÑETE_TECHOSyVIGAS">#REF!</definedName>
    <definedName name="MO_PAÑETE_TECHOSyVIGAS_10" localSheetId="1">#REF!</definedName>
    <definedName name="MO_PAÑETE_TECHOSyVIGAS_10" localSheetId="5">#REF!</definedName>
    <definedName name="MO_PAÑETE_TECHOSyVIGAS_10" localSheetId="11">#REF!</definedName>
    <definedName name="MO_PAÑETE_TECHOSyVIGAS_10" localSheetId="2">#REF!</definedName>
    <definedName name="MO_PAÑETE_TECHOSyVIGAS_10" localSheetId="3">#REF!</definedName>
    <definedName name="MO_PAÑETE_TECHOSyVIGAS_10">#REF!</definedName>
    <definedName name="MO_PAÑETE_TECHOSyVIGAS_11" localSheetId="1">#REF!</definedName>
    <definedName name="MO_PAÑETE_TECHOSyVIGAS_11" localSheetId="5">#REF!</definedName>
    <definedName name="MO_PAÑETE_TECHOSyVIGAS_11" localSheetId="11">#REF!</definedName>
    <definedName name="MO_PAÑETE_TECHOSyVIGAS_11" localSheetId="2">#REF!</definedName>
    <definedName name="MO_PAÑETE_TECHOSyVIGAS_11" localSheetId="3">#REF!</definedName>
    <definedName name="MO_PAÑETE_TECHOSyVIGAS_11">#REF!</definedName>
    <definedName name="MO_PAÑETE_TECHOSyVIGAS_6" localSheetId="1">#REF!</definedName>
    <definedName name="MO_PAÑETE_TECHOSyVIGAS_6" localSheetId="5">#REF!</definedName>
    <definedName name="MO_PAÑETE_TECHOSyVIGAS_6" localSheetId="11">#REF!</definedName>
    <definedName name="MO_PAÑETE_TECHOSyVIGAS_6" localSheetId="2">#REF!</definedName>
    <definedName name="MO_PAÑETE_TECHOSyVIGAS_6" localSheetId="3">#REF!</definedName>
    <definedName name="MO_PAÑETE_TECHOSyVIGAS_6">#REF!</definedName>
    <definedName name="MO_PAÑETE_TECHOSyVIGAS_7" localSheetId="1">#REF!</definedName>
    <definedName name="MO_PAÑETE_TECHOSyVIGAS_7" localSheetId="5">#REF!</definedName>
    <definedName name="MO_PAÑETE_TECHOSyVIGAS_7" localSheetId="11">#REF!</definedName>
    <definedName name="MO_PAÑETE_TECHOSyVIGAS_7" localSheetId="2">#REF!</definedName>
    <definedName name="MO_PAÑETE_TECHOSyVIGAS_7" localSheetId="3">#REF!</definedName>
    <definedName name="MO_PAÑETE_TECHOSyVIGAS_7">#REF!</definedName>
    <definedName name="MO_PAÑETE_TECHOSyVIGAS_8" localSheetId="1">#REF!</definedName>
    <definedName name="MO_PAÑETE_TECHOSyVIGAS_8" localSheetId="5">#REF!</definedName>
    <definedName name="MO_PAÑETE_TECHOSyVIGAS_8" localSheetId="11">#REF!</definedName>
    <definedName name="MO_PAÑETE_TECHOSyVIGAS_8" localSheetId="2">#REF!</definedName>
    <definedName name="MO_PAÑETE_TECHOSyVIGAS_8" localSheetId="3">#REF!</definedName>
    <definedName name="MO_PAÑETE_TECHOSyVIGAS_8">#REF!</definedName>
    <definedName name="MO_PAÑETE_TECHOSyVIGAS_9" localSheetId="1">#REF!</definedName>
    <definedName name="MO_PAÑETE_TECHOSyVIGAS_9" localSheetId="5">#REF!</definedName>
    <definedName name="MO_PAÑETE_TECHOSyVIGAS_9" localSheetId="11">#REF!</definedName>
    <definedName name="MO_PAÑETE_TECHOSyVIGAS_9" localSheetId="2">#REF!</definedName>
    <definedName name="MO_PAÑETE_TECHOSyVIGAS_9" localSheetId="3">#REF!</definedName>
    <definedName name="MO_PAÑETE_TECHOSyVIGAS_9">#REF!</definedName>
    <definedName name="MO_PERRILLA" localSheetId="1">#REF!</definedName>
    <definedName name="MO_PERRILLA" localSheetId="5">#REF!</definedName>
    <definedName name="MO_PERRILLA" localSheetId="11">#REF!</definedName>
    <definedName name="MO_PERRILLA" localSheetId="2">#REF!</definedName>
    <definedName name="MO_PERRILLA" localSheetId="3">#REF!</definedName>
    <definedName name="MO_PERRILLA">#REF!</definedName>
    <definedName name="MO_PERRILLA_10" localSheetId="1">#REF!</definedName>
    <definedName name="MO_PERRILLA_10" localSheetId="5">#REF!</definedName>
    <definedName name="MO_PERRILLA_10" localSheetId="11">#REF!</definedName>
    <definedName name="MO_PERRILLA_10" localSheetId="2">#REF!</definedName>
    <definedName name="MO_PERRILLA_10" localSheetId="3">#REF!</definedName>
    <definedName name="MO_PERRILLA_10">#REF!</definedName>
    <definedName name="MO_PERRILLA_11" localSheetId="1">#REF!</definedName>
    <definedName name="MO_PERRILLA_11" localSheetId="5">#REF!</definedName>
    <definedName name="MO_PERRILLA_11" localSheetId="11">#REF!</definedName>
    <definedName name="MO_PERRILLA_11" localSheetId="2">#REF!</definedName>
    <definedName name="MO_PERRILLA_11" localSheetId="3">#REF!</definedName>
    <definedName name="MO_PERRILLA_11">#REF!</definedName>
    <definedName name="MO_PERRILLA_6" localSheetId="1">#REF!</definedName>
    <definedName name="MO_PERRILLA_6" localSheetId="5">#REF!</definedName>
    <definedName name="MO_PERRILLA_6" localSheetId="11">#REF!</definedName>
    <definedName name="MO_PERRILLA_6" localSheetId="2">#REF!</definedName>
    <definedName name="MO_PERRILLA_6" localSheetId="3">#REF!</definedName>
    <definedName name="MO_PERRILLA_6">#REF!</definedName>
    <definedName name="MO_PERRILLA_7" localSheetId="1">#REF!</definedName>
    <definedName name="MO_PERRILLA_7" localSheetId="5">#REF!</definedName>
    <definedName name="MO_PERRILLA_7" localSheetId="11">#REF!</definedName>
    <definedName name="MO_PERRILLA_7" localSheetId="2">#REF!</definedName>
    <definedName name="MO_PERRILLA_7" localSheetId="3">#REF!</definedName>
    <definedName name="MO_PERRILLA_7">#REF!</definedName>
    <definedName name="MO_PERRILLA_8" localSheetId="1">#REF!</definedName>
    <definedName name="MO_PERRILLA_8" localSheetId="5">#REF!</definedName>
    <definedName name="MO_PERRILLA_8" localSheetId="11">#REF!</definedName>
    <definedName name="MO_PERRILLA_8" localSheetId="2">#REF!</definedName>
    <definedName name="MO_PERRILLA_8" localSheetId="3">#REF!</definedName>
    <definedName name="MO_PERRILLA_8">#REF!</definedName>
    <definedName name="MO_PERRILLA_9" localSheetId="1">#REF!</definedName>
    <definedName name="MO_PERRILLA_9" localSheetId="5">#REF!</definedName>
    <definedName name="MO_PERRILLA_9" localSheetId="11">#REF!</definedName>
    <definedName name="MO_PERRILLA_9" localSheetId="2">#REF!</definedName>
    <definedName name="MO_PERRILLA_9" localSheetId="3">#REF!</definedName>
    <definedName name="MO_PERRILLA_9">#REF!</definedName>
    <definedName name="MO_PIEDRA" localSheetId="1">#REF!</definedName>
    <definedName name="MO_PIEDRA" localSheetId="5">#REF!</definedName>
    <definedName name="MO_PIEDRA" localSheetId="11">#REF!</definedName>
    <definedName name="MO_PIEDRA" localSheetId="2">#REF!</definedName>
    <definedName name="MO_PIEDRA" localSheetId="3">#REF!</definedName>
    <definedName name="MO_PIEDRA">#REF!</definedName>
    <definedName name="MO_PIEDRA_10" localSheetId="1">#REF!</definedName>
    <definedName name="MO_PIEDRA_10" localSheetId="5">#REF!</definedName>
    <definedName name="MO_PIEDRA_10" localSheetId="11">#REF!</definedName>
    <definedName name="MO_PIEDRA_10" localSheetId="2">#REF!</definedName>
    <definedName name="MO_PIEDRA_10" localSheetId="3">#REF!</definedName>
    <definedName name="MO_PIEDRA_10">#REF!</definedName>
    <definedName name="MO_PIEDRA_11" localSheetId="1">#REF!</definedName>
    <definedName name="MO_PIEDRA_11" localSheetId="5">#REF!</definedName>
    <definedName name="MO_PIEDRA_11" localSheetId="11">#REF!</definedName>
    <definedName name="MO_PIEDRA_11" localSheetId="2">#REF!</definedName>
    <definedName name="MO_PIEDRA_11" localSheetId="3">#REF!</definedName>
    <definedName name="MO_PIEDRA_11">#REF!</definedName>
    <definedName name="MO_PIEDRA_6" localSheetId="1">#REF!</definedName>
    <definedName name="MO_PIEDRA_6" localSheetId="5">#REF!</definedName>
    <definedName name="MO_PIEDRA_6" localSheetId="11">#REF!</definedName>
    <definedName name="MO_PIEDRA_6" localSheetId="2">#REF!</definedName>
    <definedName name="MO_PIEDRA_6" localSheetId="3">#REF!</definedName>
    <definedName name="MO_PIEDRA_6">#REF!</definedName>
    <definedName name="MO_PIEDRA_7" localSheetId="1">#REF!</definedName>
    <definedName name="MO_PIEDRA_7" localSheetId="5">#REF!</definedName>
    <definedName name="MO_PIEDRA_7" localSheetId="11">#REF!</definedName>
    <definedName name="MO_PIEDRA_7" localSheetId="2">#REF!</definedName>
    <definedName name="MO_PIEDRA_7" localSheetId="3">#REF!</definedName>
    <definedName name="MO_PIEDRA_7">#REF!</definedName>
    <definedName name="MO_PIEDRA_8" localSheetId="1">#REF!</definedName>
    <definedName name="MO_PIEDRA_8" localSheetId="5">#REF!</definedName>
    <definedName name="MO_PIEDRA_8" localSheetId="11">#REF!</definedName>
    <definedName name="MO_PIEDRA_8" localSheetId="2">#REF!</definedName>
    <definedName name="MO_PIEDRA_8" localSheetId="3">#REF!</definedName>
    <definedName name="MO_PIEDRA_8">#REF!</definedName>
    <definedName name="MO_PIEDRA_9" localSheetId="1">#REF!</definedName>
    <definedName name="MO_PIEDRA_9" localSheetId="5">#REF!</definedName>
    <definedName name="MO_PIEDRA_9" localSheetId="11">#REF!</definedName>
    <definedName name="MO_PIEDRA_9" localSheetId="2">#REF!</definedName>
    <definedName name="MO_PIEDRA_9" localSheetId="3">#REF!</definedName>
    <definedName name="MO_PIEDRA_9">#REF!</definedName>
    <definedName name="MO_PINTURA" localSheetId="1">#REF!</definedName>
    <definedName name="MO_PINTURA" localSheetId="5">#REF!</definedName>
    <definedName name="MO_PINTURA" localSheetId="11">#REF!</definedName>
    <definedName name="MO_PINTURA" localSheetId="2">#REF!</definedName>
    <definedName name="MO_PINTURA" localSheetId="3">#REF!</definedName>
    <definedName name="MO_PINTURA">#REF!</definedName>
    <definedName name="MO_PINTURA_10" localSheetId="1">#REF!</definedName>
    <definedName name="MO_PINTURA_10" localSheetId="5">#REF!</definedName>
    <definedName name="MO_PINTURA_10" localSheetId="11">#REF!</definedName>
    <definedName name="MO_PINTURA_10" localSheetId="2">#REF!</definedName>
    <definedName name="MO_PINTURA_10" localSheetId="3">#REF!</definedName>
    <definedName name="MO_PINTURA_10">#REF!</definedName>
    <definedName name="MO_PINTURA_11" localSheetId="1">#REF!</definedName>
    <definedName name="MO_PINTURA_11" localSheetId="5">#REF!</definedName>
    <definedName name="MO_PINTURA_11" localSheetId="11">#REF!</definedName>
    <definedName name="MO_PINTURA_11" localSheetId="2">#REF!</definedName>
    <definedName name="MO_PINTURA_11" localSheetId="3">#REF!</definedName>
    <definedName name="MO_PINTURA_11">#REF!</definedName>
    <definedName name="MO_PINTURA_6" localSheetId="1">#REF!</definedName>
    <definedName name="MO_PINTURA_6" localSheetId="5">#REF!</definedName>
    <definedName name="MO_PINTURA_6" localSheetId="11">#REF!</definedName>
    <definedName name="MO_PINTURA_6" localSheetId="2">#REF!</definedName>
    <definedName name="MO_PINTURA_6" localSheetId="3">#REF!</definedName>
    <definedName name="MO_PINTURA_6">#REF!</definedName>
    <definedName name="MO_PINTURA_7" localSheetId="1">#REF!</definedName>
    <definedName name="MO_PINTURA_7" localSheetId="5">#REF!</definedName>
    <definedName name="MO_PINTURA_7" localSheetId="11">#REF!</definedName>
    <definedName name="MO_PINTURA_7" localSheetId="2">#REF!</definedName>
    <definedName name="MO_PINTURA_7" localSheetId="3">#REF!</definedName>
    <definedName name="MO_PINTURA_7">#REF!</definedName>
    <definedName name="MO_PINTURA_8" localSheetId="1">#REF!</definedName>
    <definedName name="MO_PINTURA_8" localSheetId="5">#REF!</definedName>
    <definedName name="MO_PINTURA_8" localSheetId="11">#REF!</definedName>
    <definedName name="MO_PINTURA_8" localSheetId="2">#REF!</definedName>
    <definedName name="MO_PINTURA_8" localSheetId="3">#REF!</definedName>
    <definedName name="MO_PINTURA_8">#REF!</definedName>
    <definedName name="MO_PINTURA_9" localSheetId="1">#REF!</definedName>
    <definedName name="MO_PINTURA_9" localSheetId="5">#REF!</definedName>
    <definedName name="MO_PINTURA_9" localSheetId="11">#REF!</definedName>
    <definedName name="MO_PINTURA_9" localSheetId="2">#REF!</definedName>
    <definedName name="MO_PINTURA_9" localSheetId="3">#REF!</definedName>
    <definedName name="MO_PINTURA_9">#REF!</definedName>
    <definedName name="MO_PISO_ADOQUIN" localSheetId="1">#REF!</definedName>
    <definedName name="MO_PISO_ADOQUIN" localSheetId="5">#REF!</definedName>
    <definedName name="MO_PISO_ADOQUIN" localSheetId="11">#REF!</definedName>
    <definedName name="MO_PISO_ADOQUIN" localSheetId="2">#REF!</definedName>
    <definedName name="MO_PISO_ADOQUIN" localSheetId="3">#REF!</definedName>
    <definedName name="MO_PISO_ADOQUIN">#REF!</definedName>
    <definedName name="MO_PISO_ADOQUIN_10" localSheetId="1">#REF!</definedName>
    <definedName name="MO_PISO_ADOQUIN_10" localSheetId="5">#REF!</definedName>
    <definedName name="MO_PISO_ADOQUIN_10" localSheetId="11">#REF!</definedName>
    <definedName name="MO_PISO_ADOQUIN_10" localSheetId="2">#REF!</definedName>
    <definedName name="MO_PISO_ADOQUIN_10" localSheetId="3">#REF!</definedName>
    <definedName name="MO_PISO_ADOQUIN_10">#REF!</definedName>
    <definedName name="MO_PISO_ADOQUIN_11" localSheetId="1">#REF!</definedName>
    <definedName name="MO_PISO_ADOQUIN_11" localSheetId="5">#REF!</definedName>
    <definedName name="MO_PISO_ADOQUIN_11" localSheetId="11">#REF!</definedName>
    <definedName name="MO_PISO_ADOQUIN_11" localSheetId="2">#REF!</definedName>
    <definedName name="MO_PISO_ADOQUIN_11" localSheetId="3">#REF!</definedName>
    <definedName name="MO_PISO_ADOQUIN_11">#REF!</definedName>
    <definedName name="MO_PISO_ADOQUIN_6" localSheetId="1">#REF!</definedName>
    <definedName name="MO_PISO_ADOQUIN_6" localSheetId="5">#REF!</definedName>
    <definedName name="MO_PISO_ADOQUIN_6" localSheetId="11">#REF!</definedName>
    <definedName name="MO_PISO_ADOQUIN_6" localSheetId="2">#REF!</definedName>
    <definedName name="MO_PISO_ADOQUIN_6" localSheetId="3">#REF!</definedName>
    <definedName name="MO_PISO_ADOQUIN_6">#REF!</definedName>
    <definedName name="MO_PISO_ADOQUIN_7" localSheetId="1">#REF!</definedName>
    <definedName name="MO_PISO_ADOQUIN_7" localSheetId="5">#REF!</definedName>
    <definedName name="MO_PISO_ADOQUIN_7" localSheetId="11">#REF!</definedName>
    <definedName name="MO_PISO_ADOQUIN_7" localSheetId="2">#REF!</definedName>
    <definedName name="MO_PISO_ADOQUIN_7" localSheetId="3">#REF!</definedName>
    <definedName name="MO_PISO_ADOQUIN_7">#REF!</definedName>
    <definedName name="MO_PISO_ADOQUIN_8" localSheetId="1">#REF!</definedName>
    <definedName name="MO_PISO_ADOQUIN_8" localSheetId="5">#REF!</definedName>
    <definedName name="MO_PISO_ADOQUIN_8" localSheetId="11">#REF!</definedName>
    <definedName name="MO_PISO_ADOQUIN_8" localSheetId="2">#REF!</definedName>
    <definedName name="MO_PISO_ADOQUIN_8" localSheetId="3">#REF!</definedName>
    <definedName name="MO_PISO_ADOQUIN_8">#REF!</definedName>
    <definedName name="MO_PISO_ADOQUIN_9" localSheetId="1">#REF!</definedName>
    <definedName name="MO_PISO_ADOQUIN_9" localSheetId="5">#REF!</definedName>
    <definedName name="MO_PISO_ADOQUIN_9" localSheetId="11">#REF!</definedName>
    <definedName name="MO_PISO_ADOQUIN_9" localSheetId="2">#REF!</definedName>
    <definedName name="MO_PISO_ADOQUIN_9" localSheetId="3">#REF!</definedName>
    <definedName name="MO_PISO_ADOQUIN_9">#REF!</definedName>
    <definedName name="MO_PISO_CementoPulido" localSheetId="1">#REF!</definedName>
    <definedName name="MO_PISO_CementoPulido" localSheetId="5">#REF!</definedName>
    <definedName name="MO_PISO_CementoPulido" localSheetId="11">#REF!</definedName>
    <definedName name="MO_PISO_CementoPulido" localSheetId="2">#REF!</definedName>
    <definedName name="MO_PISO_CementoPulido" localSheetId="3">#REF!</definedName>
    <definedName name="MO_PISO_CementoPulido">#REF!</definedName>
    <definedName name="MO_PISO_CementoPulido_10" localSheetId="1">#REF!</definedName>
    <definedName name="MO_PISO_CementoPulido_10" localSheetId="5">#REF!</definedName>
    <definedName name="MO_PISO_CementoPulido_10" localSheetId="11">#REF!</definedName>
    <definedName name="MO_PISO_CementoPulido_10" localSheetId="2">#REF!</definedName>
    <definedName name="MO_PISO_CementoPulido_10" localSheetId="3">#REF!</definedName>
    <definedName name="MO_PISO_CementoPulido_10">#REF!</definedName>
    <definedName name="MO_PISO_CementoPulido_11" localSheetId="1">#REF!</definedName>
    <definedName name="MO_PISO_CementoPulido_11" localSheetId="5">#REF!</definedName>
    <definedName name="MO_PISO_CementoPulido_11" localSheetId="11">#REF!</definedName>
    <definedName name="MO_PISO_CementoPulido_11" localSheetId="2">#REF!</definedName>
    <definedName name="MO_PISO_CementoPulido_11" localSheetId="3">#REF!</definedName>
    <definedName name="MO_PISO_CementoPulido_11">#REF!</definedName>
    <definedName name="MO_PISO_CementoPulido_6" localSheetId="1">#REF!</definedName>
    <definedName name="MO_PISO_CementoPulido_6" localSheetId="5">#REF!</definedName>
    <definedName name="MO_PISO_CementoPulido_6" localSheetId="11">#REF!</definedName>
    <definedName name="MO_PISO_CementoPulido_6" localSheetId="2">#REF!</definedName>
    <definedName name="MO_PISO_CementoPulido_6" localSheetId="3">#REF!</definedName>
    <definedName name="MO_PISO_CementoPulido_6">#REF!</definedName>
    <definedName name="MO_PISO_CementoPulido_7" localSheetId="1">#REF!</definedName>
    <definedName name="MO_PISO_CementoPulido_7" localSheetId="5">#REF!</definedName>
    <definedName name="MO_PISO_CementoPulido_7" localSheetId="11">#REF!</definedName>
    <definedName name="MO_PISO_CementoPulido_7" localSheetId="2">#REF!</definedName>
    <definedName name="MO_PISO_CementoPulido_7" localSheetId="3">#REF!</definedName>
    <definedName name="MO_PISO_CementoPulido_7">#REF!</definedName>
    <definedName name="MO_PISO_CementoPulido_8" localSheetId="1">#REF!</definedName>
    <definedName name="MO_PISO_CementoPulido_8" localSheetId="5">#REF!</definedName>
    <definedName name="MO_PISO_CementoPulido_8" localSheetId="11">#REF!</definedName>
    <definedName name="MO_PISO_CementoPulido_8" localSheetId="2">#REF!</definedName>
    <definedName name="MO_PISO_CementoPulido_8" localSheetId="3">#REF!</definedName>
    <definedName name="MO_PISO_CementoPulido_8">#REF!</definedName>
    <definedName name="MO_PISO_CementoPulido_9" localSheetId="1">#REF!</definedName>
    <definedName name="MO_PISO_CementoPulido_9" localSheetId="5">#REF!</definedName>
    <definedName name="MO_PISO_CementoPulido_9" localSheetId="11">#REF!</definedName>
    <definedName name="MO_PISO_CementoPulido_9" localSheetId="2">#REF!</definedName>
    <definedName name="MO_PISO_CementoPulido_9" localSheetId="3">#REF!</definedName>
    <definedName name="MO_PISO_CementoPulido_9">#REF!</definedName>
    <definedName name="MO_PISO_CERAMICA_15a20" localSheetId="1">#REF!</definedName>
    <definedName name="MO_PISO_CERAMICA_15a20" localSheetId="5">#REF!</definedName>
    <definedName name="MO_PISO_CERAMICA_15a20" localSheetId="11">#REF!</definedName>
    <definedName name="MO_PISO_CERAMICA_15a20" localSheetId="2">#REF!</definedName>
    <definedName name="MO_PISO_CERAMICA_15a20" localSheetId="3">#REF!</definedName>
    <definedName name="MO_PISO_CERAMICA_15a20">#REF!</definedName>
    <definedName name="MO_PISO_CERAMICA_15a20_10" localSheetId="1">#REF!</definedName>
    <definedName name="MO_PISO_CERAMICA_15a20_10" localSheetId="5">#REF!</definedName>
    <definedName name="MO_PISO_CERAMICA_15a20_10" localSheetId="11">#REF!</definedName>
    <definedName name="MO_PISO_CERAMICA_15a20_10" localSheetId="2">#REF!</definedName>
    <definedName name="MO_PISO_CERAMICA_15a20_10" localSheetId="3">#REF!</definedName>
    <definedName name="MO_PISO_CERAMICA_15a20_10">#REF!</definedName>
    <definedName name="MO_PISO_CERAMICA_15a20_11" localSheetId="1">#REF!</definedName>
    <definedName name="MO_PISO_CERAMICA_15a20_11" localSheetId="5">#REF!</definedName>
    <definedName name="MO_PISO_CERAMICA_15a20_11" localSheetId="11">#REF!</definedName>
    <definedName name="MO_PISO_CERAMICA_15a20_11" localSheetId="2">#REF!</definedName>
    <definedName name="MO_PISO_CERAMICA_15a20_11" localSheetId="3">#REF!</definedName>
    <definedName name="MO_PISO_CERAMICA_15a20_11">#REF!</definedName>
    <definedName name="MO_PISO_CERAMICA_15a20_6" localSheetId="1">#REF!</definedName>
    <definedName name="MO_PISO_CERAMICA_15a20_6" localSheetId="5">#REF!</definedName>
    <definedName name="MO_PISO_CERAMICA_15a20_6" localSheetId="11">#REF!</definedName>
    <definedName name="MO_PISO_CERAMICA_15a20_6" localSheetId="2">#REF!</definedName>
    <definedName name="MO_PISO_CERAMICA_15a20_6" localSheetId="3">#REF!</definedName>
    <definedName name="MO_PISO_CERAMICA_15a20_6">#REF!</definedName>
    <definedName name="MO_PISO_CERAMICA_15a20_7" localSheetId="1">#REF!</definedName>
    <definedName name="MO_PISO_CERAMICA_15a20_7" localSheetId="5">#REF!</definedName>
    <definedName name="MO_PISO_CERAMICA_15a20_7" localSheetId="11">#REF!</definedName>
    <definedName name="MO_PISO_CERAMICA_15a20_7" localSheetId="2">#REF!</definedName>
    <definedName name="MO_PISO_CERAMICA_15a20_7" localSheetId="3">#REF!</definedName>
    <definedName name="MO_PISO_CERAMICA_15a20_7">#REF!</definedName>
    <definedName name="MO_PISO_CERAMICA_15a20_8" localSheetId="1">#REF!</definedName>
    <definedName name="MO_PISO_CERAMICA_15a20_8" localSheetId="5">#REF!</definedName>
    <definedName name="MO_PISO_CERAMICA_15a20_8" localSheetId="11">#REF!</definedName>
    <definedName name="MO_PISO_CERAMICA_15a20_8" localSheetId="2">#REF!</definedName>
    <definedName name="MO_PISO_CERAMICA_15a20_8" localSheetId="3">#REF!</definedName>
    <definedName name="MO_PISO_CERAMICA_15a20_8">#REF!</definedName>
    <definedName name="MO_PISO_CERAMICA_15a20_9" localSheetId="1">#REF!</definedName>
    <definedName name="MO_PISO_CERAMICA_15a20_9" localSheetId="5">#REF!</definedName>
    <definedName name="MO_PISO_CERAMICA_15a20_9" localSheetId="11">#REF!</definedName>
    <definedName name="MO_PISO_CERAMICA_15a20_9" localSheetId="2">#REF!</definedName>
    <definedName name="MO_PISO_CERAMICA_15a20_9" localSheetId="3">#REF!</definedName>
    <definedName name="MO_PISO_CERAMICA_15a20_9">#REF!</definedName>
    <definedName name="MO_PISO_CERAMICA_15a20_BASE" localSheetId="1">#REF!</definedName>
    <definedName name="MO_PISO_CERAMICA_15a20_BASE" localSheetId="5">#REF!</definedName>
    <definedName name="MO_PISO_CERAMICA_15a20_BASE" localSheetId="11">#REF!</definedName>
    <definedName name="MO_PISO_CERAMICA_15a20_BASE" localSheetId="2">#REF!</definedName>
    <definedName name="MO_PISO_CERAMICA_15a20_BASE" localSheetId="3">#REF!</definedName>
    <definedName name="MO_PISO_CERAMICA_15a20_BASE">#REF!</definedName>
    <definedName name="MO_PISO_CERAMICA_15a20_BASE_10" localSheetId="1">#REF!</definedName>
    <definedName name="MO_PISO_CERAMICA_15a20_BASE_10" localSheetId="5">#REF!</definedName>
    <definedName name="MO_PISO_CERAMICA_15a20_BASE_10" localSheetId="11">#REF!</definedName>
    <definedName name="MO_PISO_CERAMICA_15a20_BASE_10" localSheetId="2">#REF!</definedName>
    <definedName name="MO_PISO_CERAMICA_15a20_BASE_10" localSheetId="3">#REF!</definedName>
    <definedName name="MO_PISO_CERAMICA_15a20_BASE_10">#REF!</definedName>
    <definedName name="MO_PISO_CERAMICA_15a20_BASE_11" localSheetId="1">#REF!</definedName>
    <definedName name="MO_PISO_CERAMICA_15a20_BASE_11" localSheetId="5">#REF!</definedName>
    <definedName name="MO_PISO_CERAMICA_15a20_BASE_11" localSheetId="11">#REF!</definedName>
    <definedName name="MO_PISO_CERAMICA_15a20_BASE_11" localSheetId="2">#REF!</definedName>
    <definedName name="MO_PISO_CERAMICA_15a20_BASE_11" localSheetId="3">#REF!</definedName>
    <definedName name="MO_PISO_CERAMICA_15a20_BASE_11">#REF!</definedName>
    <definedName name="MO_PISO_CERAMICA_15a20_BASE_6" localSheetId="1">#REF!</definedName>
    <definedName name="MO_PISO_CERAMICA_15a20_BASE_6" localSheetId="5">#REF!</definedName>
    <definedName name="MO_PISO_CERAMICA_15a20_BASE_6" localSheetId="11">#REF!</definedName>
    <definedName name="MO_PISO_CERAMICA_15a20_BASE_6" localSheetId="2">#REF!</definedName>
    <definedName name="MO_PISO_CERAMICA_15a20_BASE_6" localSheetId="3">#REF!</definedName>
    <definedName name="MO_PISO_CERAMICA_15a20_BASE_6">#REF!</definedName>
    <definedName name="MO_PISO_CERAMICA_15a20_BASE_7" localSheetId="1">#REF!</definedName>
    <definedName name="MO_PISO_CERAMICA_15a20_BASE_7" localSheetId="5">#REF!</definedName>
    <definedName name="MO_PISO_CERAMICA_15a20_BASE_7" localSheetId="11">#REF!</definedName>
    <definedName name="MO_PISO_CERAMICA_15a20_BASE_7" localSheetId="2">#REF!</definedName>
    <definedName name="MO_PISO_CERAMICA_15a20_BASE_7" localSheetId="3">#REF!</definedName>
    <definedName name="MO_PISO_CERAMICA_15a20_BASE_7">#REF!</definedName>
    <definedName name="MO_PISO_CERAMICA_15a20_BASE_8" localSheetId="1">#REF!</definedName>
    <definedName name="MO_PISO_CERAMICA_15a20_BASE_8" localSheetId="5">#REF!</definedName>
    <definedName name="MO_PISO_CERAMICA_15a20_BASE_8" localSheetId="11">#REF!</definedName>
    <definedName name="MO_PISO_CERAMICA_15a20_BASE_8" localSheetId="2">#REF!</definedName>
    <definedName name="MO_PISO_CERAMICA_15a20_BASE_8" localSheetId="3">#REF!</definedName>
    <definedName name="MO_PISO_CERAMICA_15a20_BASE_8">#REF!</definedName>
    <definedName name="MO_PISO_CERAMICA_15a20_BASE_9" localSheetId="1">#REF!</definedName>
    <definedName name="MO_PISO_CERAMICA_15a20_BASE_9" localSheetId="5">#REF!</definedName>
    <definedName name="MO_PISO_CERAMICA_15a20_BASE_9" localSheetId="11">#REF!</definedName>
    <definedName name="MO_PISO_CERAMICA_15a20_BASE_9" localSheetId="2">#REF!</definedName>
    <definedName name="MO_PISO_CERAMICA_15a20_BASE_9" localSheetId="3">#REF!</definedName>
    <definedName name="MO_PISO_CERAMICA_15a20_BASE_9">#REF!</definedName>
    <definedName name="MO_PISO_CERAMICA_30a40" localSheetId="1">#REF!</definedName>
    <definedName name="MO_PISO_CERAMICA_30a40" localSheetId="5">#REF!</definedName>
    <definedName name="MO_PISO_CERAMICA_30a40" localSheetId="11">#REF!</definedName>
    <definedName name="MO_PISO_CERAMICA_30a40" localSheetId="2">#REF!</definedName>
    <definedName name="MO_PISO_CERAMICA_30a40" localSheetId="3">#REF!</definedName>
    <definedName name="MO_PISO_CERAMICA_30a40">#REF!</definedName>
    <definedName name="MO_PISO_CERAMICA_30a40_10" localSheetId="1">#REF!</definedName>
    <definedName name="MO_PISO_CERAMICA_30a40_10" localSheetId="5">#REF!</definedName>
    <definedName name="MO_PISO_CERAMICA_30a40_10" localSheetId="11">#REF!</definedName>
    <definedName name="MO_PISO_CERAMICA_30a40_10" localSheetId="2">#REF!</definedName>
    <definedName name="MO_PISO_CERAMICA_30a40_10" localSheetId="3">#REF!</definedName>
    <definedName name="MO_PISO_CERAMICA_30a40_10">#REF!</definedName>
    <definedName name="MO_PISO_CERAMICA_30a40_11" localSheetId="1">#REF!</definedName>
    <definedName name="MO_PISO_CERAMICA_30a40_11" localSheetId="5">#REF!</definedName>
    <definedName name="MO_PISO_CERAMICA_30a40_11" localSheetId="11">#REF!</definedName>
    <definedName name="MO_PISO_CERAMICA_30a40_11" localSheetId="2">#REF!</definedName>
    <definedName name="MO_PISO_CERAMICA_30a40_11" localSheetId="3">#REF!</definedName>
    <definedName name="MO_PISO_CERAMICA_30a40_11">#REF!</definedName>
    <definedName name="MO_PISO_CERAMICA_30a40_6" localSheetId="1">#REF!</definedName>
    <definedName name="MO_PISO_CERAMICA_30a40_6" localSheetId="5">#REF!</definedName>
    <definedName name="MO_PISO_CERAMICA_30a40_6" localSheetId="11">#REF!</definedName>
    <definedName name="MO_PISO_CERAMICA_30a40_6" localSheetId="2">#REF!</definedName>
    <definedName name="MO_PISO_CERAMICA_30a40_6" localSheetId="3">#REF!</definedName>
    <definedName name="MO_PISO_CERAMICA_30a40_6">#REF!</definedName>
    <definedName name="MO_PISO_CERAMICA_30a40_7" localSheetId="1">#REF!</definedName>
    <definedName name="MO_PISO_CERAMICA_30a40_7" localSheetId="5">#REF!</definedName>
    <definedName name="MO_PISO_CERAMICA_30a40_7" localSheetId="11">#REF!</definedName>
    <definedName name="MO_PISO_CERAMICA_30a40_7" localSheetId="2">#REF!</definedName>
    <definedName name="MO_PISO_CERAMICA_30a40_7" localSheetId="3">#REF!</definedName>
    <definedName name="MO_PISO_CERAMICA_30a40_7">#REF!</definedName>
    <definedName name="MO_PISO_CERAMICA_30a40_8" localSheetId="1">#REF!</definedName>
    <definedName name="MO_PISO_CERAMICA_30a40_8" localSheetId="5">#REF!</definedName>
    <definedName name="MO_PISO_CERAMICA_30a40_8" localSheetId="11">#REF!</definedName>
    <definedName name="MO_PISO_CERAMICA_30a40_8" localSheetId="2">#REF!</definedName>
    <definedName name="MO_PISO_CERAMICA_30a40_8" localSheetId="3">#REF!</definedName>
    <definedName name="MO_PISO_CERAMICA_30a40_8">#REF!</definedName>
    <definedName name="MO_PISO_CERAMICA_30a40_9" localSheetId="1">#REF!</definedName>
    <definedName name="MO_PISO_CERAMICA_30a40_9" localSheetId="5">#REF!</definedName>
    <definedName name="MO_PISO_CERAMICA_30a40_9" localSheetId="11">#REF!</definedName>
    <definedName name="MO_PISO_CERAMICA_30a40_9" localSheetId="2">#REF!</definedName>
    <definedName name="MO_PISO_CERAMICA_30a40_9" localSheetId="3">#REF!</definedName>
    <definedName name="MO_PISO_CERAMICA_30a40_9">#REF!</definedName>
    <definedName name="MO_PISO_CERAMICA_30a40_BASE" localSheetId="1">#REF!</definedName>
    <definedName name="MO_PISO_CERAMICA_30a40_BASE" localSheetId="5">#REF!</definedName>
    <definedName name="MO_PISO_CERAMICA_30a40_BASE" localSheetId="11">#REF!</definedName>
    <definedName name="MO_PISO_CERAMICA_30a40_BASE" localSheetId="2">#REF!</definedName>
    <definedName name="MO_PISO_CERAMICA_30a40_BASE" localSheetId="3">#REF!</definedName>
    <definedName name="MO_PISO_CERAMICA_30a40_BASE">#REF!</definedName>
    <definedName name="MO_PISO_CERAMICA_30a40_BASE_10" localSheetId="1">#REF!</definedName>
    <definedName name="MO_PISO_CERAMICA_30a40_BASE_10" localSheetId="5">#REF!</definedName>
    <definedName name="MO_PISO_CERAMICA_30a40_BASE_10" localSheetId="11">#REF!</definedName>
    <definedName name="MO_PISO_CERAMICA_30a40_BASE_10" localSheetId="2">#REF!</definedName>
    <definedName name="MO_PISO_CERAMICA_30a40_BASE_10" localSheetId="3">#REF!</definedName>
    <definedName name="MO_PISO_CERAMICA_30a40_BASE_10">#REF!</definedName>
    <definedName name="MO_PISO_CERAMICA_30a40_BASE_11" localSheetId="1">#REF!</definedName>
    <definedName name="MO_PISO_CERAMICA_30a40_BASE_11" localSheetId="5">#REF!</definedName>
    <definedName name="MO_PISO_CERAMICA_30a40_BASE_11" localSheetId="11">#REF!</definedName>
    <definedName name="MO_PISO_CERAMICA_30a40_BASE_11" localSheetId="2">#REF!</definedName>
    <definedName name="MO_PISO_CERAMICA_30a40_BASE_11" localSheetId="3">#REF!</definedName>
    <definedName name="MO_PISO_CERAMICA_30a40_BASE_11">#REF!</definedName>
    <definedName name="MO_PISO_CERAMICA_30a40_BASE_6" localSheetId="1">#REF!</definedName>
    <definedName name="MO_PISO_CERAMICA_30a40_BASE_6" localSheetId="5">#REF!</definedName>
    <definedName name="MO_PISO_CERAMICA_30a40_BASE_6" localSheetId="11">#REF!</definedName>
    <definedName name="MO_PISO_CERAMICA_30a40_BASE_6" localSheetId="2">#REF!</definedName>
    <definedName name="MO_PISO_CERAMICA_30a40_BASE_6" localSheetId="3">#REF!</definedName>
    <definedName name="MO_PISO_CERAMICA_30a40_BASE_6">#REF!</definedName>
    <definedName name="MO_PISO_CERAMICA_30a40_BASE_7" localSheetId="1">#REF!</definedName>
    <definedName name="MO_PISO_CERAMICA_30a40_BASE_7" localSheetId="5">#REF!</definedName>
    <definedName name="MO_PISO_CERAMICA_30a40_BASE_7" localSheetId="11">#REF!</definedName>
    <definedName name="MO_PISO_CERAMICA_30a40_BASE_7" localSheetId="2">#REF!</definedName>
    <definedName name="MO_PISO_CERAMICA_30a40_BASE_7" localSheetId="3">#REF!</definedName>
    <definedName name="MO_PISO_CERAMICA_30a40_BASE_7">#REF!</definedName>
    <definedName name="MO_PISO_CERAMICA_30a40_BASE_8" localSheetId="1">#REF!</definedName>
    <definedName name="MO_PISO_CERAMICA_30a40_BASE_8" localSheetId="5">#REF!</definedName>
    <definedName name="MO_PISO_CERAMICA_30a40_BASE_8" localSheetId="11">#REF!</definedName>
    <definedName name="MO_PISO_CERAMICA_30a40_BASE_8" localSheetId="2">#REF!</definedName>
    <definedName name="MO_PISO_CERAMICA_30a40_BASE_8" localSheetId="3">#REF!</definedName>
    <definedName name="MO_PISO_CERAMICA_30a40_BASE_8">#REF!</definedName>
    <definedName name="MO_PISO_CERAMICA_30a40_BASE_9" localSheetId="1">#REF!</definedName>
    <definedName name="MO_PISO_CERAMICA_30a40_BASE_9" localSheetId="5">#REF!</definedName>
    <definedName name="MO_PISO_CERAMICA_30a40_BASE_9" localSheetId="11">#REF!</definedName>
    <definedName name="MO_PISO_CERAMICA_30a40_BASE_9" localSheetId="2">#REF!</definedName>
    <definedName name="MO_PISO_CERAMICA_30a40_BASE_9" localSheetId="3">#REF!</definedName>
    <definedName name="MO_PISO_CERAMICA_30a40_BASE_9">#REF!</definedName>
    <definedName name="MO_PISO_FROTA_VIOL" localSheetId="1">#REF!</definedName>
    <definedName name="MO_PISO_FROTA_VIOL" localSheetId="5">#REF!</definedName>
    <definedName name="MO_PISO_FROTA_VIOL" localSheetId="11">#REF!</definedName>
    <definedName name="MO_PISO_FROTA_VIOL" localSheetId="2">#REF!</definedName>
    <definedName name="MO_PISO_FROTA_VIOL" localSheetId="3">#REF!</definedName>
    <definedName name="MO_PISO_FROTA_VIOL">#REF!</definedName>
    <definedName name="MO_PISO_FROTA_VIOL_10" localSheetId="1">#REF!</definedName>
    <definedName name="MO_PISO_FROTA_VIOL_10" localSheetId="5">#REF!</definedName>
    <definedName name="MO_PISO_FROTA_VIOL_10" localSheetId="11">#REF!</definedName>
    <definedName name="MO_PISO_FROTA_VIOL_10" localSheetId="2">#REF!</definedName>
    <definedName name="MO_PISO_FROTA_VIOL_10" localSheetId="3">#REF!</definedName>
    <definedName name="MO_PISO_FROTA_VIOL_10">#REF!</definedName>
    <definedName name="MO_PISO_FROTA_VIOL_11" localSheetId="1">#REF!</definedName>
    <definedName name="MO_PISO_FROTA_VIOL_11" localSheetId="5">#REF!</definedName>
    <definedName name="MO_PISO_FROTA_VIOL_11" localSheetId="11">#REF!</definedName>
    <definedName name="MO_PISO_FROTA_VIOL_11" localSheetId="2">#REF!</definedName>
    <definedName name="MO_PISO_FROTA_VIOL_11" localSheetId="3">#REF!</definedName>
    <definedName name="MO_PISO_FROTA_VIOL_11">#REF!</definedName>
    <definedName name="MO_PISO_FROTA_VIOL_6" localSheetId="1">#REF!</definedName>
    <definedName name="MO_PISO_FROTA_VIOL_6" localSheetId="5">#REF!</definedName>
    <definedName name="MO_PISO_FROTA_VIOL_6" localSheetId="11">#REF!</definedName>
    <definedName name="MO_PISO_FROTA_VIOL_6" localSheetId="2">#REF!</definedName>
    <definedName name="MO_PISO_FROTA_VIOL_6" localSheetId="3">#REF!</definedName>
    <definedName name="MO_PISO_FROTA_VIOL_6">#REF!</definedName>
    <definedName name="MO_PISO_FROTA_VIOL_7" localSheetId="1">#REF!</definedName>
    <definedName name="MO_PISO_FROTA_VIOL_7" localSheetId="5">#REF!</definedName>
    <definedName name="MO_PISO_FROTA_VIOL_7" localSheetId="11">#REF!</definedName>
    <definedName name="MO_PISO_FROTA_VIOL_7" localSheetId="2">#REF!</definedName>
    <definedName name="MO_PISO_FROTA_VIOL_7" localSheetId="3">#REF!</definedName>
    <definedName name="MO_PISO_FROTA_VIOL_7">#REF!</definedName>
    <definedName name="MO_PISO_FROTA_VIOL_8" localSheetId="1">#REF!</definedName>
    <definedName name="MO_PISO_FROTA_VIOL_8" localSheetId="5">#REF!</definedName>
    <definedName name="MO_PISO_FROTA_VIOL_8" localSheetId="11">#REF!</definedName>
    <definedName name="MO_PISO_FROTA_VIOL_8" localSheetId="2">#REF!</definedName>
    <definedName name="MO_PISO_FROTA_VIOL_8" localSheetId="3">#REF!</definedName>
    <definedName name="MO_PISO_FROTA_VIOL_8">#REF!</definedName>
    <definedName name="MO_PISO_FROTA_VIOL_9" localSheetId="1">#REF!</definedName>
    <definedName name="MO_PISO_FROTA_VIOL_9" localSheetId="5">#REF!</definedName>
    <definedName name="MO_PISO_FROTA_VIOL_9" localSheetId="11">#REF!</definedName>
    <definedName name="MO_PISO_FROTA_VIOL_9" localSheetId="2">#REF!</definedName>
    <definedName name="MO_PISO_FROTA_VIOL_9" localSheetId="3">#REF!</definedName>
    <definedName name="MO_PISO_FROTA_VIOL_9">#REF!</definedName>
    <definedName name="MO_PISO_FROTADO" localSheetId="1">#REF!</definedName>
    <definedName name="MO_PISO_FROTADO" localSheetId="5">#REF!</definedName>
    <definedName name="MO_PISO_FROTADO" localSheetId="11">#REF!</definedName>
    <definedName name="MO_PISO_FROTADO" localSheetId="2">#REF!</definedName>
    <definedName name="MO_PISO_FROTADO" localSheetId="3">#REF!</definedName>
    <definedName name="MO_PISO_FROTADO">#REF!</definedName>
    <definedName name="MO_PISO_FROTADO_10" localSheetId="1">#REF!</definedName>
    <definedName name="MO_PISO_FROTADO_10" localSheetId="5">#REF!</definedName>
    <definedName name="MO_PISO_FROTADO_10" localSheetId="11">#REF!</definedName>
    <definedName name="MO_PISO_FROTADO_10" localSheetId="2">#REF!</definedName>
    <definedName name="MO_PISO_FROTADO_10" localSheetId="3">#REF!</definedName>
    <definedName name="MO_PISO_FROTADO_10">#REF!</definedName>
    <definedName name="MO_PISO_FROTADO_11" localSheetId="1">#REF!</definedName>
    <definedName name="MO_PISO_FROTADO_11" localSheetId="5">#REF!</definedName>
    <definedName name="MO_PISO_FROTADO_11" localSheetId="11">#REF!</definedName>
    <definedName name="MO_PISO_FROTADO_11" localSheetId="2">#REF!</definedName>
    <definedName name="MO_PISO_FROTADO_11" localSheetId="3">#REF!</definedName>
    <definedName name="MO_PISO_FROTADO_11">#REF!</definedName>
    <definedName name="MO_PISO_FROTADO_6" localSheetId="1">#REF!</definedName>
    <definedName name="MO_PISO_FROTADO_6" localSheetId="5">#REF!</definedName>
    <definedName name="MO_PISO_FROTADO_6" localSheetId="11">#REF!</definedName>
    <definedName name="MO_PISO_FROTADO_6" localSheetId="2">#REF!</definedName>
    <definedName name="MO_PISO_FROTADO_6" localSheetId="3">#REF!</definedName>
    <definedName name="MO_PISO_FROTADO_6">#REF!</definedName>
    <definedName name="MO_PISO_FROTADO_7" localSheetId="1">#REF!</definedName>
    <definedName name="MO_PISO_FROTADO_7" localSheetId="5">#REF!</definedName>
    <definedName name="MO_PISO_FROTADO_7" localSheetId="11">#REF!</definedName>
    <definedName name="MO_PISO_FROTADO_7" localSheetId="2">#REF!</definedName>
    <definedName name="MO_PISO_FROTADO_7" localSheetId="3">#REF!</definedName>
    <definedName name="MO_PISO_FROTADO_7">#REF!</definedName>
    <definedName name="MO_PISO_FROTADO_8" localSheetId="1">#REF!</definedName>
    <definedName name="MO_PISO_FROTADO_8" localSheetId="5">#REF!</definedName>
    <definedName name="MO_PISO_FROTADO_8" localSheetId="11">#REF!</definedName>
    <definedName name="MO_PISO_FROTADO_8" localSheetId="2">#REF!</definedName>
    <definedName name="MO_PISO_FROTADO_8" localSheetId="3">#REF!</definedName>
    <definedName name="MO_PISO_FROTADO_8">#REF!</definedName>
    <definedName name="MO_PISO_FROTADO_9" localSheetId="1">#REF!</definedName>
    <definedName name="MO_PISO_FROTADO_9" localSheetId="5">#REF!</definedName>
    <definedName name="MO_PISO_FROTADO_9" localSheetId="11">#REF!</definedName>
    <definedName name="MO_PISO_FROTADO_9" localSheetId="2">#REF!</definedName>
    <definedName name="MO_PISO_FROTADO_9" localSheetId="3">#REF!</definedName>
    <definedName name="MO_PISO_FROTADO_9">#REF!</definedName>
    <definedName name="MO_PISO_GRANITO_25" localSheetId="1">#REF!</definedName>
    <definedName name="MO_PISO_GRANITO_25" localSheetId="5">#REF!</definedName>
    <definedName name="MO_PISO_GRANITO_25" localSheetId="11">#REF!</definedName>
    <definedName name="MO_PISO_GRANITO_25" localSheetId="2">#REF!</definedName>
    <definedName name="MO_PISO_GRANITO_25" localSheetId="3">#REF!</definedName>
    <definedName name="MO_PISO_GRANITO_25">#REF!</definedName>
    <definedName name="MO_PISO_GRANITO_25_10" localSheetId="1">#REF!</definedName>
    <definedName name="MO_PISO_GRANITO_25_10" localSheetId="5">#REF!</definedName>
    <definedName name="MO_PISO_GRANITO_25_10" localSheetId="11">#REF!</definedName>
    <definedName name="MO_PISO_GRANITO_25_10" localSheetId="2">#REF!</definedName>
    <definedName name="MO_PISO_GRANITO_25_10" localSheetId="3">#REF!</definedName>
    <definedName name="MO_PISO_GRANITO_25_10">#REF!</definedName>
    <definedName name="MO_PISO_GRANITO_25_11" localSheetId="1">#REF!</definedName>
    <definedName name="MO_PISO_GRANITO_25_11" localSheetId="5">#REF!</definedName>
    <definedName name="MO_PISO_GRANITO_25_11" localSheetId="11">#REF!</definedName>
    <definedName name="MO_PISO_GRANITO_25_11" localSheetId="2">#REF!</definedName>
    <definedName name="MO_PISO_GRANITO_25_11" localSheetId="3">#REF!</definedName>
    <definedName name="MO_PISO_GRANITO_25_11">#REF!</definedName>
    <definedName name="MO_PISO_GRANITO_25_6" localSheetId="1">#REF!</definedName>
    <definedName name="MO_PISO_GRANITO_25_6" localSheetId="5">#REF!</definedName>
    <definedName name="MO_PISO_GRANITO_25_6" localSheetId="11">#REF!</definedName>
    <definedName name="MO_PISO_GRANITO_25_6" localSheetId="2">#REF!</definedName>
    <definedName name="MO_PISO_GRANITO_25_6" localSheetId="3">#REF!</definedName>
    <definedName name="MO_PISO_GRANITO_25_6">#REF!</definedName>
    <definedName name="MO_PISO_GRANITO_25_7" localSheetId="1">#REF!</definedName>
    <definedName name="MO_PISO_GRANITO_25_7" localSheetId="5">#REF!</definedName>
    <definedName name="MO_PISO_GRANITO_25_7" localSheetId="11">#REF!</definedName>
    <definedName name="MO_PISO_GRANITO_25_7" localSheetId="2">#REF!</definedName>
    <definedName name="MO_PISO_GRANITO_25_7" localSheetId="3">#REF!</definedName>
    <definedName name="MO_PISO_GRANITO_25_7">#REF!</definedName>
    <definedName name="MO_PISO_GRANITO_25_8" localSheetId="1">#REF!</definedName>
    <definedName name="MO_PISO_GRANITO_25_8" localSheetId="5">#REF!</definedName>
    <definedName name="MO_PISO_GRANITO_25_8" localSheetId="11">#REF!</definedName>
    <definedName name="MO_PISO_GRANITO_25_8" localSheetId="2">#REF!</definedName>
    <definedName name="MO_PISO_GRANITO_25_8" localSheetId="3">#REF!</definedName>
    <definedName name="MO_PISO_GRANITO_25_8">#REF!</definedName>
    <definedName name="MO_PISO_GRANITO_25_9" localSheetId="1">#REF!</definedName>
    <definedName name="MO_PISO_GRANITO_25_9" localSheetId="5">#REF!</definedName>
    <definedName name="MO_PISO_GRANITO_25_9" localSheetId="11">#REF!</definedName>
    <definedName name="MO_PISO_GRANITO_25_9" localSheetId="2">#REF!</definedName>
    <definedName name="MO_PISO_GRANITO_25_9" localSheetId="3">#REF!</definedName>
    <definedName name="MO_PISO_GRANITO_25_9">#REF!</definedName>
    <definedName name="MO_PISO_GRANITO_30" localSheetId="1">#REF!</definedName>
    <definedName name="MO_PISO_GRANITO_30" localSheetId="5">#REF!</definedName>
    <definedName name="MO_PISO_GRANITO_30" localSheetId="11">#REF!</definedName>
    <definedName name="MO_PISO_GRANITO_30" localSheetId="2">#REF!</definedName>
    <definedName name="MO_PISO_GRANITO_30" localSheetId="3">#REF!</definedName>
    <definedName name="MO_PISO_GRANITO_30">#REF!</definedName>
    <definedName name="MO_PISO_GRANITO_30_10" localSheetId="1">#REF!</definedName>
    <definedName name="MO_PISO_GRANITO_30_10" localSheetId="5">#REF!</definedName>
    <definedName name="MO_PISO_GRANITO_30_10" localSheetId="11">#REF!</definedName>
    <definedName name="MO_PISO_GRANITO_30_10" localSheetId="2">#REF!</definedName>
    <definedName name="MO_PISO_GRANITO_30_10" localSheetId="3">#REF!</definedName>
    <definedName name="MO_PISO_GRANITO_30_10">#REF!</definedName>
    <definedName name="MO_PISO_GRANITO_30_11" localSheetId="1">#REF!</definedName>
    <definedName name="MO_PISO_GRANITO_30_11" localSheetId="5">#REF!</definedName>
    <definedName name="MO_PISO_GRANITO_30_11" localSheetId="11">#REF!</definedName>
    <definedName name="MO_PISO_GRANITO_30_11" localSheetId="2">#REF!</definedName>
    <definedName name="MO_PISO_GRANITO_30_11" localSheetId="3">#REF!</definedName>
    <definedName name="MO_PISO_GRANITO_30_11">#REF!</definedName>
    <definedName name="MO_PISO_GRANITO_30_6" localSheetId="1">#REF!</definedName>
    <definedName name="MO_PISO_GRANITO_30_6" localSheetId="5">#REF!</definedName>
    <definedName name="MO_PISO_GRANITO_30_6" localSheetId="11">#REF!</definedName>
    <definedName name="MO_PISO_GRANITO_30_6" localSheetId="2">#REF!</definedName>
    <definedName name="MO_PISO_GRANITO_30_6" localSheetId="3">#REF!</definedName>
    <definedName name="MO_PISO_GRANITO_30_6">#REF!</definedName>
    <definedName name="MO_PISO_GRANITO_30_7" localSheetId="1">#REF!</definedName>
    <definedName name="MO_PISO_GRANITO_30_7" localSheetId="5">#REF!</definedName>
    <definedName name="MO_PISO_GRANITO_30_7" localSheetId="11">#REF!</definedName>
    <definedName name="MO_PISO_GRANITO_30_7" localSheetId="2">#REF!</definedName>
    <definedName name="MO_PISO_GRANITO_30_7" localSheetId="3">#REF!</definedName>
    <definedName name="MO_PISO_GRANITO_30_7">#REF!</definedName>
    <definedName name="MO_PISO_GRANITO_30_8" localSheetId="1">#REF!</definedName>
    <definedName name="MO_PISO_GRANITO_30_8" localSheetId="5">#REF!</definedName>
    <definedName name="MO_PISO_GRANITO_30_8" localSheetId="11">#REF!</definedName>
    <definedName name="MO_PISO_GRANITO_30_8" localSheetId="2">#REF!</definedName>
    <definedName name="MO_PISO_GRANITO_30_8" localSheetId="3">#REF!</definedName>
    <definedName name="MO_PISO_GRANITO_30_8">#REF!</definedName>
    <definedName name="MO_PISO_GRANITO_30_9" localSheetId="1">#REF!</definedName>
    <definedName name="MO_PISO_GRANITO_30_9" localSheetId="5">#REF!</definedName>
    <definedName name="MO_PISO_GRANITO_30_9" localSheetId="11">#REF!</definedName>
    <definedName name="MO_PISO_GRANITO_30_9" localSheetId="2">#REF!</definedName>
    <definedName name="MO_PISO_GRANITO_30_9" localSheetId="3">#REF!</definedName>
    <definedName name="MO_PISO_GRANITO_30_9">#REF!</definedName>
    <definedName name="MO_PISO_GRANITO_33" localSheetId="1">#REF!</definedName>
    <definedName name="MO_PISO_GRANITO_33" localSheetId="5">#REF!</definedName>
    <definedName name="MO_PISO_GRANITO_33" localSheetId="11">#REF!</definedName>
    <definedName name="MO_PISO_GRANITO_33" localSheetId="2">#REF!</definedName>
    <definedName name="MO_PISO_GRANITO_33" localSheetId="3">#REF!</definedName>
    <definedName name="MO_PISO_GRANITO_33">#REF!</definedName>
    <definedName name="MO_PISO_GRANITO_33_10" localSheetId="1">#REF!</definedName>
    <definedName name="MO_PISO_GRANITO_33_10" localSheetId="5">#REF!</definedName>
    <definedName name="MO_PISO_GRANITO_33_10" localSheetId="11">#REF!</definedName>
    <definedName name="MO_PISO_GRANITO_33_10" localSheetId="2">#REF!</definedName>
    <definedName name="MO_PISO_GRANITO_33_10" localSheetId="3">#REF!</definedName>
    <definedName name="MO_PISO_GRANITO_33_10">#REF!</definedName>
    <definedName name="MO_PISO_GRANITO_33_11" localSheetId="1">#REF!</definedName>
    <definedName name="MO_PISO_GRANITO_33_11" localSheetId="5">#REF!</definedName>
    <definedName name="MO_PISO_GRANITO_33_11" localSheetId="11">#REF!</definedName>
    <definedName name="MO_PISO_GRANITO_33_11" localSheetId="2">#REF!</definedName>
    <definedName name="MO_PISO_GRANITO_33_11" localSheetId="3">#REF!</definedName>
    <definedName name="MO_PISO_GRANITO_33_11">#REF!</definedName>
    <definedName name="MO_PISO_GRANITO_33_6" localSheetId="1">#REF!</definedName>
    <definedName name="MO_PISO_GRANITO_33_6" localSheetId="5">#REF!</definedName>
    <definedName name="MO_PISO_GRANITO_33_6" localSheetId="11">#REF!</definedName>
    <definedName name="MO_PISO_GRANITO_33_6" localSheetId="2">#REF!</definedName>
    <definedName name="MO_PISO_GRANITO_33_6" localSheetId="3">#REF!</definedName>
    <definedName name="MO_PISO_GRANITO_33_6">#REF!</definedName>
    <definedName name="MO_PISO_GRANITO_33_7" localSheetId="1">#REF!</definedName>
    <definedName name="MO_PISO_GRANITO_33_7" localSheetId="5">#REF!</definedName>
    <definedName name="MO_PISO_GRANITO_33_7" localSheetId="11">#REF!</definedName>
    <definedName name="MO_PISO_GRANITO_33_7" localSheetId="2">#REF!</definedName>
    <definedName name="MO_PISO_GRANITO_33_7" localSheetId="3">#REF!</definedName>
    <definedName name="MO_PISO_GRANITO_33_7">#REF!</definedName>
    <definedName name="MO_PISO_GRANITO_33_8" localSheetId="1">#REF!</definedName>
    <definedName name="MO_PISO_GRANITO_33_8" localSheetId="5">#REF!</definedName>
    <definedName name="MO_PISO_GRANITO_33_8" localSheetId="11">#REF!</definedName>
    <definedName name="MO_PISO_GRANITO_33_8" localSheetId="2">#REF!</definedName>
    <definedName name="MO_PISO_GRANITO_33_8" localSheetId="3">#REF!</definedName>
    <definedName name="MO_PISO_GRANITO_33_8">#REF!</definedName>
    <definedName name="MO_PISO_GRANITO_33_9" localSheetId="1">#REF!</definedName>
    <definedName name="MO_PISO_GRANITO_33_9" localSheetId="5">#REF!</definedName>
    <definedName name="MO_PISO_GRANITO_33_9" localSheetId="11">#REF!</definedName>
    <definedName name="MO_PISO_GRANITO_33_9" localSheetId="2">#REF!</definedName>
    <definedName name="MO_PISO_GRANITO_33_9" localSheetId="3">#REF!</definedName>
    <definedName name="MO_PISO_GRANITO_33_9">#REF!</definedName>
    <definedName name="MO_PISO_GRANITO_40" localSheetId="1">#REF!</definedName>
    <definedName name="MO_PISO_GRANITO_40" localSheetId="5">#REF!</definedName>
    <definedName name="MO_PISO_GRANITO_40" localSheetId="11">#REF!</definedName>
    <definedName name="MO_PISO_GRANITO_40" localSheetId="2">#REF!</definedName>
    <definedName name="MO_PISO_GRANITO_40" localSheetId="3">#REF!</definedName>
    <definedName name="MO_PISO_GRANITO_40">#REF!</definedName>
    <definedName name="MO_PISO_GRANITO_40_10" localSheetId="1">#REF!</definedName>
    <definedName name="MO_PISO_GRANITO_40_10" localSheetId="5">#REF!</definedName>
    <definedName name="MO_PISO_GRANITO_40_10" localSheetId="11">#REF!</definedName>
    <definedName name="MO_PISO_GRANITO_40_10" localSheetId="2">#REF!</definedName>
    <definedName name="MO_PISO_GRANITO_40_10" localSheetId="3">#REF!</definedName>
    <definedName name="MO_PISO_GRANITO_40_10">#REF!</definedName>
    <definedName name="MO_PISO_GRANITO_40_11" localSheetId="1">#REF!</definedName>
    <definedName name="MO_PISO_GRANITO_40_11" localSheetId="5">#REF!</definedName>
    <definedName name="MO_PISO_GRANITO_40_11" localSheetId="11">#REF!</definedName>
    <definedName name="MO_PISO_GRANITO_40_11" localSheetId="2">#REF!</definedName>
    <definedName name="MO_PISO_GRANITO_40_11" localSheetId="3">#REF!</definedName>
    <definedName name="MO_PISO_GRANITO_40_11">#REF!</definedName>
    <definedName name="MO_PISO_GRANITO_40_6" localSheetId="1">#REF!</definedName>
    <definedName name="MO_PISO_GRANITO_40_6" localSheetId="5">#REF!</definedName>
    <definedName name="MO_PISO_GRANITO_40_6" localSheetId="11">#REF!</definedName>
    <definedName name="MO_PISO_GRANITO_40_6" localSheetId="2">#REF!</definedName>
    <definedName name="MO_PISO_GRANITO_40_6" localSheetId="3">#REF!</definedName>
    <definedName name="MO_PISO_GRANITO_40_6">#REF!</definedName>
    <definedName name="MO_PISO_GRANITO_40_7" localSheetId="1">#REF!</definedName>
    <definedName name="MO_PISO_GRANITO_40_7" localSheetId="5">#REF!</definedName>
    <definedName name="MO_PISO_GRANITO_40_7" localSheetId="11">#REF!</definedName>
    <definedName name="MO_PISO_GRANITO_40_7" localSheetId="2">#REF!</definedName>
    <definedName name="MO_PISO_GRANITO_40_7" localSheetId="3">#REF!</definedName>
    <definedName name="MO_PISO_GRANITO_40_7">#REF!</definedName>
    <definedName name="MO_PISO_GRANITO_40_8" localSheetId="1">#REF!</definedName>
    <definedName name="MO_PISO_GRANITO_40_8" localSheetId="5">#REF!</definedName>
    <definedName name="MO_PISO_GRANITO_40_8" localSheetId="11">#REF!</definedName>
    <definedName name="MO_PISO_GRANITO_40_8" localSheetId="2">#REF!</definedName>
    <definedName name="MO_PISO_GRANITO_40_8" localSheetId="3">#REF!</definedName>
    <definedName name="MO_PISO_GRANITO_40_8">#REF!</definedName>
    <definedName name="MO_PISO_GRANITO_40_9" localSheetId="1">#REF!</definedName>
    <definedName name="MO_PISO_GRANITO_40_9" localSheetId="5">#REF!</definedName>
    <definedName name="MO_PISO_GRANITO_40_9" localSheetId="11">#REF!</definedName>
    <definedName name="MO_PISO_GRANITO_40_9" localSheetId="2">#REF!</definedName>
    <definedName name="MO_PISO_GRANITO_40_9" localSheetId="3">#REF!</definedName>
    <definedName name="MO_PISO_GRANITO_40_9">#REF!</definedName>
    <definedName name="MO_PISO_GRANITO_50" localSheetId="1">#REF!</definedName>
    <definedName name="MO_PISO_GRANITO_50" localSheetId="5">#REF!</definedName>
    <definedName name="MO_PISO_GRANITO_50" localSheetId="11">#REF!</definedName>
    <definedName name="MO_PISO_GRANITO_50" localSheetId="2">#REF!</definedName>
    <definedName name="MO_PISO_GRANITO_50" localSheetId="3">#REF!</definedName>
    <definedName name="MO_PISO_GRANITO_50">#REF!</definedName>
    <definedName name="MO_PISO_GRANITO_50_10" localSheetId="1">#REF!</definedName>
    <definedName name="MO_PISO_GRANITO_50_10" localSheetId="5">#REF!</definedName>
    <definedName name="MO_PISO_GRANITO_50_10" localSheetId="11">#REF!</definedName>
    <definedName name="MO_PISO_GRANITO_50_10" localSheetId="2">#REF!</definedName>
    <definedName name="MO_PISO_GRANITO_50_10" localSheetId="3">#REF!</definedName>
    <definedName name="MO_PISO_GRANITO_50_10">#REF!</definedName>
    <definedName name="MO_PISO_GRANITO_50_11" localSheetId="1">#REF!</definedName>
    <definedName name="MO_PISO_GRANITO_50_11" localSheetId="5">#REF!</definedName>
    <definedName name="MO_PISO_GRANITO_50_11" localSheetId="11">#REF!</definedName>
    <definedName name="MO_PISO_GRANITO_50_11" localSheetId="2">#REF!</definedName>
    <definedName name="MO_PISO_GRANITO_50_11" localSheetId="3">#REF!</definedName>
    <definedName name="MO_PISO_GRANITO_50_11">#REF!</definedName>
    <definedName name="MO_PISO_GRANITO_50_6" localSheetId="1">#REF!</definedName>
    <definedName name="MO_PISO_GRANITO_50_6" localSheetId="5">#REF!</definedName>
    <definedName name="MO_PISO_GRANITO_50_6" localSheetId="11">#REF!</definedName>
    <definedName name="MO_PISO_GRANITO_50_6" localSheetId="2">#REF!</definedName>
    <definedName name="MO_PISO_GRANITO_50_6" localSheetId="3">#REF!</definedName>
    <definedName name="MO_PISO_GRANITO_50_6">#REF!</definedName>
    <definedName name="MO_PISO_GRANITO_50_7" localSheetId="1">#REF!</definedName>
    <definedName name="MO_PISO_GRANITO_50_7" localSheetId="5">#REF!</definedName>
    <definedName name="MO_PISO_GRANITO_50_7" localSheetId="11">#REF!</definedName>
    <definedName name="MO_PISO_GRANITO_50_7" localSheetId="2">#REF!</definedName>
    <definedName name="MO_PISO_GRANITO_50_7" localSheetId="3">#REF!</definedName>
    <definedName name="MO_PISO_GRANITO_50_7">#REF!</definedName>
    <definedName name="MO_PISO_GRANITO_50_8" localSheetId="1">#REF!</definedName>
    <definedName name="MO_PISO_GRANITO_50_8" localSheetId="5">#REF!</definedName>
    <definedName name="MO_PISO_GRANITO_50_8" localSheetId="11">#REF!</definedName>
    <definedName name="MO_PISO_GRANITO_50_8" localSheetId="2">#REF!</definedName>
    <definedName name="MO_PISO_GRANITO_50_8" localSheetId="3">#REF!</definedName>
    <definedName name="MO_PISO_GRANITO_50_8">#REF!</definedName>
    <definedName name="MO_PISO_GRANITO_50_9" localSheetId="1">#REF!</definedName>
    <definedName name="MO_PISO_GRANITO_50_9" localSheetId="5">#REF!</definedName>
    <definedName name="MO_PISO_GRANITO_50_9" localSheetId="11">#REF!</definedName>
    <definedName name="MO_PISO_GRANITO_50_9" localSheetId="2">#REF!</definedName>
    <definedName name="MO_PISO_GRANITO_50_9" localSheetId="3">#REF!</definedName>
    <definedName name="MO_PISO_GRANITO_50_9">#REF!</definedName>
    <definedName name="MO_PISO_PULI_VIOL" localSheetId="1">#REF!</definedName>
    <definedName name="MO_PISO_PULI_VIOL" localSheetId="5">#REF!</definedName>
    <definedName name="MO_PISO_PULI_VIOL" localSheetId="11">#REF!</definedName>
    <definedName name="MO_PISO_PULI_VIOL" localSheetId="2">#REF!</definedName>
    <definedName name="MO_PISO_PULI_VIOL" localSheetId="3">#REF!</definedName>
    <definedName name="MO_PISO_PULI_VIOL">#REF!</definedName>
    <definedName name="MO_PISO_PULI_VIOL_10" localSheetId="1">#REF!</definedName>
    <definedName name="MO_PISO_PULI_VIOL_10" localSheetId="5">#REF!</definedName>
    <definedName name="MO_PISO_PULI_VIOL_10" localSheetId="11">#REF!</definedName>
    <definedName name="MO_PISO_PULI_VIOL_10" localSheetId="2">#REF!</definedName>
    <definedName name="MO_PISO_PULI_VIOL_10" localSheetId="3">#REF!</definedName>
    <definedName name="MO_PISO_PULI_VIOL_10">#REF!</definedName>
    <definedName name="MO_PISO_PULI_VIOL_11" localSheetId="1">#REF!</definedName>
    <definedName name="MO_PISO_PULI_VIOL_11" localSheetId="5">#REF!</definedName>
    <definedName name="MO_PISO_PULI_VIOL_11" localSheetId="11">#REF!</definedName>
    <definedName name="MO_PISO_PULI_VIOL_11" localSheetId="2">#REF!</definedName>
    <definedName name="MO_PISO_PULI_VIOL_11" localSheetId="3">#REF!</definedName>
    <definedName name="MO_PISO_PULI_VIOL_11">#REF!</definedName>
    <definedName name="MO_PISO_PULI_VIOL_6" localSheetId="1">#REF!</definedName>
    <definedName name="MO_PISO_PULI_VIOL_6" localSheetId="5">#REF!</definedName>
    <definedName name="MO_PISO_PULI_VIOL_6" localSheetId="11">#REF!</definedName>
    <definedName name="MO_PISO_PULI_VIOL_6" localSheetId="2">#REF!</definedName>
    <definedName name="MO_PISO_PULI_VIOL_6" localSheetId="3">#REF!</definedName>
    <definedName name="MO_PISO_PULI_VIOL_6">#REF!</definedName>
    <definedName name="MO_PISO_PULI_VIOL_7" localSheetId="1">#REF!</definedName>
    <definedName name="MO_PISO_PULI_VIOL_7" localSheetId="5">#REF!</definedName>
    <definedName name="MO_PISO_PULI_VIOL_7" localSheetId="11">#REF!</definedName>
    <definedName name="MO_PISO_PULI_VIOL_7" localSheetId="2">#REF!</definedName>
    <definedName name="MO_PISO_PULI_VIOL_7" localSheetId="3">#REF!</definedName>
    <definedName name="MO_PISO_PULI_VIOL_7">#REF!</definedName>
    <definedName name="MO_PISO_PULI_VIOL_8" localSheetId="1">#REF!</definedName>
    <definedName name="MO_PISO_PULI_VIOL_8" localSheetId="5">#REF!</definedName>
    <definedName name="MO_PISO_PULI_VIOL_8" localSheetId="11">#REF!</definedName>
    <definedName name="MO_PISO_PULI_VIOL_8" localSheetId="2">#REF!</definedName>
    <definedName name="MO_PISO_PULI_VIOL_8" localSheetId="3">#REF!</definedName>
    <definedName name="MO_PISO_PULI_VIOL_8">#REF!</definedName>
    <definedName name="MO_PISO_PULI_VIOL_9" localSheetId="1">#REF!</definedName>
    <definedName name="MO_PISO_PULI_VIOL_9" localSheetId="5">#REF!</definedName>
    <definedName name="MO_PISO_PULI_VIOL_9" localSheetId="11">#REF!</definedName>
    <definedName name="MO_PISO_PULI_VIOL_9" localSheetId="2">#REF!</definedName>
    <definedName name="MO_PISO_PULI_VIOL_9" localSheetId="3">#REF!</definedName>
    <definedName name="MO_PISO_PULI_VIOL_9">#REF!</definedName>
    <definedName name="MO_PISO_ZOCALO" localSheetId="1">#REF!</definedName>
    <definedName name="MO_PISO_ZOCALO" localSheetId="5">#REF!</definedName>
    <definedName name="MO_PISO_ZOCALO" localSheetId="11">#REF!</definedName>
    <definedName name="MO_PISO_ZOCALO" localSheetId="2">#REF!</definedName>
    <definedName name="MO_PISO_ZOCALO" localSheetId="3">#REF!</definedName>
    <definedName name="MO_PISO_ZOCALO">#REF!</definedName>
    <definedName name="MO_PISO_ZOCALO_10" localSheetId="1">#REF!</definedName>
    <definedName name="MO_PISO_ZOCALO_10" localSheetId="5">#REF!</definedName>
    <definedName name="MO_PISO_ZOCALO_10" localSheetId="11">#REF!</definedName>
    <definedName name="MO_PISO_ZOCALO_10" localSheetId="2">#REF!</definedName>
    <definedName name="MO_PISO_ZOCALO_10" localSheetId="3">#REF!</definedName>
    <definedName name="MO_PISO_ZOCALO_10">#REF!</definedName>
    <definedName name="MO_PISO_ZOCALO_11" localSheetId="1">#REF!</definedName>
    <definedName name="MO_PISO_ZOCALO_11" localSheetId="5">#REF!</definedName>
    <definedName name="MO_PISO_ZOCALO_11" localSheetId="11">#REF!</definedName>
    <definedName name="MO_PISO_ZOCALO_11" localSheetId="2">#REF!</definedName>
    <definedName name="MO_PISO_ZOCALO_11" localSheetId="3">#REF!</definedName>
    <definedName name="MO_PISO_ZOCALO_11">#REF!</definedName>
    <definedName name="MO_PISO_ZOCALO_6" localSheetId="1">#REF!</definedName>
    <definedName name="MO_PISO_ZOCALO_6" localSheetId="5">#REF!</definedName>
    <definedName name="MO_PISO_ZOCALO_6" localSheetId="11">#REF!</definedName>
    <definedName name="MO_PISO_ZOCALO_6" localSheetId="2">#REF!</definedName>
    <definedName name="MO_PISO_ZOCALO_6" localSheetId="3">#REF!</definedName>
    <definedName name="MO_PISO_ZOCALO_6">#REF!</definedName>
    <definedName name="MO_PISO_ZOCALO_7" localSheetId="1">#REF!</definedName>
    <definedName name="MO_PISO_ZOCALO_7" localSheetId="5">#REF!</definedName>
    <definedName name="MO_PISO_ZOCALO_7" localSheetId="11">#REF!</definedName>
    <definedName name="MO_PISO_ZOCALO_7" localSheetId="2">#REF!</definedName>
    <definedName name="MO_PISO_ZOCALO_7" localSheetId="3">#REF!</definedName>
    <definedName name="MO_PISO_ZOCALO_7">#REF!</definedName>
    <definedName name="MO_PISO_ZOCALO_8" localSheetId="1">#REF!</definedName>
    <definedName name="MO_PISO_ZOCALO_8" localSheetId="5">#REF!</definedName>
    <definedName name="MO_PISO_ZOCALO_8" localSheetId="11">#REF!</definedName>
    <definedName name="MO_PISO_ZOCALO_8" localSheetId="2">#REF!</definedName>
    <definedName name="MO_PISO_ZOCALO_8" localSheetId="3">#REF!</definedName>
    <definedName name="MO_PISO_ZOCALO_8">#REF!</definedName>
    <definedName name="MO_PISO_ZOCALO_9" localSheetId="1">#REF!</definedName>
    <definedName name="MO_PISO_ZOCALO_9" localSheetId="5">#REF!</definedName>
    <definedName name="MO_PISO_ZOCALO_9" localSheetId="11">#REF!</definedName>
    <definedName name="MO_PISO_ZOCALO_9" localSheetId="2">#REF!</definedName>
    <definedName name="MO_PISO_ZOCALO_9" localSheetId="3">#REF!</definedName>
    <definedName name="MO_PISO_ZOCALO_9">#REF!</definedName>
    <definedName name="MO_REPELLO" localSheetId="1">#REF!</definedName>
    <definedName name="MO_REPELLO" localSheetId="5">#REF!</definedName>
    <definedName name="MO_REPELLO" localSheetId="11">#REF!</definedName>
    <definedName name="MO_REPELLO" localSheetId="2">#REF!</definedName>
    <definedName name="MO_REPELLO" localSheetId="3">#REF!</definedName>
    <definedName name="MO_REPELLO">#REF!</definedName>
    <definedName name="MO_REPELLO_10" localSheetId="1">#REF!</definedName>
    <definedName name="MO_REPELLO_10" localSheetId="5">#REF!</definedName>
    <definedName name="MO_REPELLO_10" localSheetId="11">#REF!</definedName>
    <definedName name="MO_REPELLO_10" localSheetId="2">#REF!</definedName>
    <definedName name="MO_REPELLO_10" localSheetId="3">#REF!</definedName>
    <definedName name="MO_REPELLO_10">#REF!</definedName>
    <definedName name="MO_REPELLO_11" localSheetId="1">#REF!</definedName>
    <definedName name="MO_REPELLO_11" localSheetId="5">#REF!</definedName>
    <definedName name="MO_REPELLO_11" localSheetId="11">#REF!</definedName>
    <definedName name="MO_REPELLO_11" localSheetId="2">#REF!</definedName>
    <definedName name="MO_REPELLO_11" localSheetId="3">#REF!</definedName>
    <definedName name="MO_REPELLO_11">#REF!</definedName>
    <definedName name="MO_REPELLO_6" localSheetId="1">#REF!</definedName>
    <definedName name="MO_REPELLO_6" localSheetId="5">#REF!</definedName>
    <definedName name="MO_REPELLO_6" localSheetId="11">#REF!</definedName>
    <definedName name="MO_REPELLO_6" localSheetId="2">#REF!</definedName>
    <definedName name="MO_REPELLO_6" localSheetId="3">#REF!</definedName>
    <definedName name="MO_REPELLO_6">#REF!</definedName>
    <definedName name="MO_REPELLO_7" localSheetId="1">#REF!</definedName>
    <definedName name="MO_REPELLO_7" localSheetId="5">#REF!</definedName>
    <definedName name="MO_REPELLO_7" localSheetId="11">#REF!</definedName>
    <definedName name="MO_REPELLO_7" localSheetId="2">#REF!</definedName>
    <definedName name="MO_REPELLO_7" localSheetId="3">#REF!</definedName>
    <definedName name="MO_REPELLO_7">#REF!</definedName>
    <definedName name="MO_REPELLO_8" localSheetId="1">#REF!</definedName>
    <definedName name="MO_REPELLO_8" localSheetId="5">#REF!</definedName>
    <definedName name="MO_REPELLO_8" localSheetId="11">#REF!</definedName>
    <definedName name="MO_REPELLO_8" localSheetId="2">#REF!</definedName>
    <definedName name="MO_REPELLO_8" localSheetId="3">#REF!</definedName>
    <definedName name="MO_REPELLO_8">#REF!</definedName>
    <definedName name="MO_REPELLO_9" localSheetId="1">#REF!</definedName>
    <definedName name="MO_REPELLO_9" localSheetId="5">#REF!</definedName>
    <definedName name="MO_REPELLO_9" localSheetId="11">#REF!</definedName>
    <definedName name="MO_REPELLO_9" localSheetId="2">#REF!</definedName>
    <definedName name="MO_REPELLO_9" localSheetId="3">#REF!</definedName>
    <definedName name="MO_REPELLO_9">#REF!</definedName>
    <definedName name="MO_RESANE_FROTA" localSheetId="1">#REF!</definedName>
    <definedName name="MO_RESANE_FROTA" localSheetId="5">#REF!</definedName>
    <definedName name="MO_RESANE_FROTA" localSheetId="11">#REF!</definedName>
    <definedName name="MO_RESANE_FROTA" localSheetId="2">#REF!</definedName>
    <definedName name="MO_RESANE_FROTA" localSheetId="3">#REF!</definedName>
    <definedName name="MO_RESANE_FROTA">#REF!</definedName>
    <definedName name="MO_RESANE_FROTA_10" localSheetId="1">#REF!</definedName>
    <definedName name="MO_RESANE_FROTA_10" localSheetId="5">#REF!</definedName>
    <definedName name="MO_RESANE_FROTA_10" localSheetId="11">#REF!</definedName>
    <definedName name="MO_RESANE_FROTA_10" localSheetId="2">#REF!</definedName>
    <definedName name="MO_RESANE_FROTA_10" localSheetId="3">#REF!</definedName>
    <definedName name="MO_RESANE_FROTA_10">#REF!</definedName>
    <definedName name="MO_RESANE_FROTA_11" localSheetId="1">#REF!</definedName>
    <definedName name="MO_RESANE_FROTA_11" localSheetId="5">#REF!</definedName>
    <definedName name="MO_RESANE_FROTA_11" localSheetId="11">#REF!</definedName>
    <definedName name="MO_RESANE_FROTA_11" localSheetId="2">#REF!</definedName>
    <definedName name="MO_RESANE_FROTA_11" localSheetId="3">#REF!</definedName>
    <definedName name="MO_RESANE_FROTA_11">#REF!</definedName>
    <definedName name="MO_RESANE_FROTA_6" localSheetId="1">#REF!</definedName>
    <definedName name="MO_RESANE_FROTA_6" localSheetId="5">#REF!</definedName>
    <definedName name="MO_RESANE_FROTA_6" localSheetId="11">#REF!</definedName>
    <definedName name="MO_RESANE_FROTA_6" localSheetId="2">#REF!</definedName>
    <definedName name="MO_RESANE_FROTA_6" localSheetId="3">#REF!</definedName>
    <definedName name="MO_RESANE_FROTA_6">#REF!</definedName>
    <definedName name="MO_RESANE_FROTA_7" localSheetId="1">#REF!</definedName>
    <definedName name="MO_RESANE_FROTA_7" localSheetId="5">#REF!</definedName>
    <definedName name="MO_RESANE_FROTA_7" localSheetId="11">#REF!</definedName>
    <definedName name="MO_RESANE_FROTA_7" localSheetId="2">#REF!</definedName>
    <definedName name="MO_RESANE_FROTA_7" localSheetId="3">#REF!</definedName>
    <definedName name="MO_RESANE_FROTA_7">#REF!</definedName>
    <definedName name="MO_RESANE_FROTA_8" localSheetId="1">#REF!</definedName>
    <definedName name="MO_RESANE_FROTA_8" localSheetId="5">#REF!</definedName>
    <definedName name="MO_RESANE_FROTA_8" localSheetId="11">#REF!</definedName>
    <definedName name="MO_RESANE_FROTA_8" localSheetId="2">#REF!</definedName>
    <definedName name="MO_RESANE_FROTA_8" localSheetId="3">#REF!</definedName>
    <definedName name="MO_RESANE_FROTA_8">#REF!</definedName>
    <definedName name="MO_RESANE_FROTA_9" localSheetId="1">#REF!</definedName>
    <definedName name="MO_RESANE_FROTA_9" localSheetId="5">#REF!</definedName>
    <definedName name="MO_RESANE_FROTA_9" localSheetId="11">#REF!</definedName>
    <definedName name="MO_RESANE_FROTA_9" localSheetId="2">#REF!</definedName>
    <definedName name="MO_RESANE_FROTA_9" localSheetId="3">#REF!</definedName>
    <definedName name="MO_RESANE_FROTA_9">#REF!</definedName>
    <definedName name="MO_RESANE_GOMA" localSheetId="1">#REF!</definedName>
    <definedName name="MO_RESANE_GOMA" localSheetId="5">#REF!</definedName>
    <definedName name="MO_RESANE_GOMA" localSheetId="11">#REF!</definedName>
    <definedName name="MO_RESANE_GOMA" localSheetId="2">#REF!</definedName>
    <definedName name="MO_RESANE_GOMA" localSheetId="3">#REF!</definedName>
    <definedName name="MO_RESANE_GOMA">#REF!</definedName>
    <definedName name="MO_RESANE_GOMA_10" localSheetId="1">#REF!</definedName>
    <definedName name="MO_RESANE_GOMA_10" localSheetId="5">#REF!</definedName>
    <definedName name="MO_RESANE_GOMA_10" localSheetId="11">#REF!</definedName>
    <definedName name="MO_RESANE_GOMA_10" localSheetId="2">#REF!</definedName>
    <definedName name="MO_RESANE_GOMA_10" localSheetId="3">#REF!</definedName>
    <definedName name="MO_RESANE_GOMA_10">#REF!</definedName>
    <definedName name="MO_RESANE_GOMA_11" localSheetId="1">#REF!</definedName>
    <definedName name="MO_RESANE_GOMA_11" localSheetId="5">#REF!</definedName>
    <definedName name="MO_RESANE_GOMA_11" localSheetId="11">#REF!</definedName>
    <definedName name="MO_RESANE_GOMA_11" localSheetId="2">#REF!</definedName>
    <definedName name="MO_RESANE_GOMA_11" localSheetId="3">#REF!</definedName>
    <definedName name="MO_RESANE_GOMA_11">#REF!</definedName>
    <definedName name="MO_RESANE_GOMA_6" localSheetId="1">#REF!</definedName>
    <definedName name="MO_RESANE_GOMA_6" localSheetId="5">#REF!</definedName>
    <definedName name="MO_RESANE_GOMA_6" localSheetId="11">#REF!</definedName>
    <definedName name="MO_RESANE_GOMA_6" localSheetId="2">#REF!</definedName>
    <definedName name="MO_RESANE_GOMA_6" localSheetId="3">#REF!</definedName>
    <definedName name="MO_RESANE_GOMA_6">#REF!</definedName>
    <definedName name="MO_RESANE_GOMA_7" localSheetId="1">#REF!</definedName>
    <definedName name="MO_RESANE_GOMA_7" localSheetId="5">#REF!</definedName>
    <definedName name="MO_RESANE_GOMA_7" localSheetId="11">#REF!</definedName>
    <definedName name="MO_RESANE_GOMA_7" localSheetId="2">#REF!</definedName>
    <definedName name="MO_RESANE_GOMA_7" localSheetId="3">#REF!</definedName>
    <definedName name="MO_RESANE_GOMA_7">#REF!</definedName>
    <definedName name="MO_RESANE_GOMA_8" localSheetId="1">#REF!</definedName>
    <definedName name="MO_RESANE_GOMA_8" localSheetId="5">#REF!</definedName>
    <definedName name="MO_RESANE_GOMA_8" localSheetId="11">#REF!</definedName>
    <definedName name="MO_RESANE_GOMA_8" localSheetId="2">#REF!</definedName>
    <definedName name="MO_RESANE_GOMA_8" localSheetId="3">#REF!</definedName>
    <definedName name="MO_RESANE_GOMA_8">#REF!</definedName>
    <definedName name="MO_RESANE_GOMA_9" localSheetId="1">#REF!</definedName>
    <definedName name="MO_RESANE_GOMA_9" localSheetId="5">#REF!</definedName>
    <definedName name="MO_RESANE_GOMA_9" localSheetId="11">#REF!</definedName>
    <definedName name="MO_RESANE_GOMA_9" localSheetId="2">#REF!</definedName>
    <definedName name="MO_RESANE_GOMA_9" localSheetId="3">#REF!</definedName>
    <definedName name="MO_RESANE_GOMA_9">#REF!</definedName>
    <definedName name="MO_SUBIDA_BLOCK_4_1NIVEL" localSheetId="1">#REF!</definedName>
    <definedName name="MO_SUBIDA_BLOCK_4_1NIVEL" localSheetId="5">#REF!</definedName>
    <definedName name="MO_SUBIDA_BLOCK_4_1NIVEL" localSheetId="11">#REF!</definedName>
    <definedName name="MO_SUBIDA_BLOCK_4_1NIVEL" localSheetId="2">#REF!</definedName>
    <definedName name="MO_SUBIDA_BLOCK_4_1NIVEL" localSheetId="3">#REF!</definedName>
    <definedName name="MO_SUBIDA_BLOCK_4_1NIVEL">#REF!</definedName>
    <definedName name="MO_SUBIDA_BLOCK_4_1NIVEL_10" localSheetId="1">#REF!</definedName>
    <definedName name="MO_SUBIDA_BLOCK_4_1NIVEL_10" localSheetId="5">#REF!</definedName>
    <definedName name="MO_SUBIDA_BLOCK_4_1NIVEL_10" localSheetId="11">#REF!</definedName>
    <definedName name="MO_SUBIDA_BLOCK_4_1NIVEL_10" localSheetId="2">#REF!</definedName>
    <definedName name="MO_SUBIDA_BLOCK_4_1NIVEL_10" localSheetId="3">#REF!</definedName>
    <definedName name="MO_SUBIDA_BLOCK_4_1NIVEL_10">#REF!</definedName>
    <definedName name="MO_SUBIDA_BLOCK_4_1NIVEL_11" localSheetId="1">#REF!</definedName>
    <definedName name="MO_SUBIDA_BLOCK_4_1NIVEL_11" localSheetId="5">#REF!</definedName>
    <definedName name="MO_SUBIDA_BLOCK_4_1NIVEL_11" localSheetId="11">#REF!</definedName>
    <definedName name="MO_SUBIDA_BLOCK_4_1NIVEL_11" localSheetId="2">#REF!</definedName>
    <definedName name="MO_SUBIDA_BLOCK_4_1NIVEL_11" localSheetId="3">#REF!</definedName>
    <definedName name="MO_SUBIDA_BLOCK_4_1NIVEL_11">#REF!</definedName>
    <definedName name="MO_SUBIDA_BLOCK_4_1NIVEL_6" localSheetId="1">#REF!</definedName>
    <definedName name="MO_SUBIDA_BLOCK_4_1NIVEL_6" localSheetId="5">#REF!</definedName>
    <definedName name="MO_SUBIDA_BLOCK_4_1NIVEL_6" localSheetId="11">#REF!</definedName>
    <definedName name="MO_SUBIDA_BLOCK_4_1NIVEL_6" localSheetId="2">#REF!</definedName>
    <definedName name="MO_SUBIDA_BLOCK_4_1NIVEL_6" localSheetId="3">#REF!</definedName>
    <definedName name="MO_SUBIDA_BLOCK_4_1NIVEL_6">#REF!</definedName>
    <definedName name="MO_SUBIDA_BLOCK_4_1NIVEL_7" localSheetId="1">#REF!</definedName>
    <definedName name="MO_SUBIDA_BLOCK_4_1NIVEL_7" localSheetId="5">#REF!</definedName>
    <definedName name="MO_SUBIDA_BLOCK_4_1NIVEL_7" localSheetId="11">#REF!</definedName>
    <definedName name="MO_SUBIDA_BLOCK_4_1NIVEL_7" localSheetId="2">#REF!</definedName>
    <definedName name="MO_SUBIDA_BLOCK_4_1NIVEL_7" localSheetId="3">#REF!</definedName>
    <definedName name="MO_SUBIDA_BLOCK_4_1NIVEL_7">#REF!</definedName>
    <definedName name="MO_SUBIDA_BLOCK_4_1NIVEL_8" localSheetId="1">#REF!</definedName>
    <definedName name="MO_SUBIDA_BLOCK_4_1NIVEL_8" localSheetId="5">#REF!</definedName>
    <definedName name="MO_SUBIDA_BLOCK_4_1NIVEL_8" localSheetId="11">#REF!</definedName>
    <definedName name="MO_SUBIDA_BLOCK_4_1NIVEL_8" localSheetId="2">#REF!</definedName>
    <definedName name="MO_SUBIDA_BLOCK_4_1NIVEL_8" localSheetId="3">#REF!</definedName>
    <definedName name="MO_SUBIDA_BLOCK_4_1NIVEL_8">#REF!</definedName>
    <definedName name="MO_SUBIDA_BLOCK_4_1NIVEL_9" localSheetId="1">#REF!</definedName>
    <definedName name="MO_SUBIDA_BLOCK_4_1NIVEL_9" localSheetId="5">#REF!</definedName>
    <definedName name="MO_SUBIDA_BLOCK_4_1NIVEL_9" localSheetId="11">#REF!</definedName>
    <definedName name="MO_SUBIDA_BLOCK_4_1NIVEL_9" localSheetId="2">#REF!</definedName>
    <definedName name="MO_SUBIDA_BLOCK_4_1NIVEL_9" localSheetId="3">#REF!</definedName>
    <definedName name="MO_SUBIDA_BLOCK_4_1NIVEL_9">#REF!</definedName>
    <definedName name="MO_SUBIDA_BLOCK_6_1NIVEL" localSheetId="1">#REF!</definedName>
    <definedName name="MO_SUBIDA_BLOCK_6_1NIVEL" localSheetId="5">#REF!</definedName>
    <definedName name="MO_SUBIDA_BLOCK_6_1NIVEL" localSheetId="11">#REF!</definedName>
    <definedName name="MO_SUBIDA_BLOCK_6_1NIVEL" localSheetId="2">#REF!</definedName>
    <definedName name="MO_SUBIDA_BLOCK_6_1NIVEL" localSheetId="3">#REF!</definedName>
    <definedName name="MO_SUBIDA_BLOCK_6_1NIVEL">#REF!</definedName>
    <definedName name="MO_SUBIDA_BLOCK_6_1NIVEL_10" localSheetId="1">#REF!</definedName>
    <definedName name="MO_SUBIDA_BLOCK_6_1NIVEL_10" localSheetId="5">#REF!</definedName>
    <definedName name="MO_SUBIDA_BLOCK_6_1NIVEL_10" localSheetId="11">#REF!</definedName>
    <definedName name="MO_SUBIDA_BLOCK_6_1NIVEL_10" localSheetId="2">#REF!</definedName>
    <definedName name="MO_SUBIDA_BLOCK_6_1NIVEL_10" localSheetId="3">#REF!</definedName>
    <definedName name="MO_SUBIDA_BLOCK_6_1NIVEL_10">#REF!</definedName>
    <definedName name="MO_SUBIDA_BLOCK_6_1NIVEL_11" localSheetId="1">#REF!</definedName>
    <definedName name="MO_SUBIDA_BLOCK_6_1NIVEL_11" localSheetId="5">#REF!</definedName>
    <definedName name="MO_SUBIDA_BLOCK_6_1NIVEL_11" localSheetId="11">#REF!</definedName>
    <definedName name="MO_SUBIDA_BLOCK_6_1NIVEL_11" localSheetId="2">#REF!</definedName>
    <definedName name="MO_SUBIDA_BLOCK_6_1NIVEL_11" localSheetId="3">#REF!</definedName>
    <definedName name="MO_SUBIDA_BLOCK_6_1NIVEL_11">#REF!</definedName>
    <definedName name="MO_SUBIDA_BLOCK_6_1NIVEL_6" localSheetId="1">#REF!</definedName>
    <definedName name="MO_SUBIDA_BLOCK_6_1NIVEL_6" localSheetId="5">#REF!</definedName>
    <definedName name="MO_SUBIDA_BLOCK_6_1NIVEL_6" localSheetId="11">#REF!</definedName>
    <definedName name="MO_SUBIDA_BLOCK_6_1NIVEL_6" localSheetId="2">#REF!</definedName>
    <definedName name="MO_SUBIDA_BLOCK_6_1NIVEL_6" localSheetId="3">#REF!</definedName>
    <definedName name="MO_SUBIDA_BLOCK_6_1NIVEL_6">#REF!</definedName>
    <definedName name="MO_SUBIDA_BLOCK_6_1NIVEL_7" localSheetId="1">#REF!</definedName>
    <definedName name="MO_SUBIDA_BLOCK_6_1NIVEL_7" localSheetId="5">#REF!</definedName>
    <definedName name="MO_SUBIDA_BLOCK_6_1NIVEL_7" localSheetId="11">#REF!</definedName>
    <definedName name="MO_SUBIDA_BLOCK_6_1NIVEL_7" localSheetId="2">#REF!</definedName>
    <definedName name="MO_SUBIDA_BLOCK_6_1NIVEL_7" localSheetId="3">#REF!</definedName>
    <definedName name="MO_SUBIDA_BLOCK_6_1NIVEL_7">#REF!</definedName>
    <definedName name="MO_SUBIDA_BLOCK_6_1NIVEL_8" localSheetId="1">#REF!</definedName>
    <definedName name="MO_SUBIDA_BLOCK_6_1NIVEL_8" localSheetId="5">#REF!</definedName>
    <definedName name="MO_SUBIDA_BLOCK_6_1NIVEL_8" localSheetId="11">#REF!</definedName>
    <definedName name="MO_SUBIDA_BLOCK_6_1NIVEL_8" localSheetId="2">#REF!</definedName>
    <definedName name="MO_SUBIDA_BLOCK_6_1NIVEL_8" localSheetId="3">#REF!</definedName>
    <definedName name="MO_SUBIDA_BLOCK_6_1NIVEL_8">#REF!</definedName>
    <definedName name="MO_SUBIDA_BLOCK_6_1NIVEL_9" localSheetId="1">#REF!</definedName>
    <definedName name="MO_SUBIDA_BLOCK_6_1NIVEL_9" localSheetId="5">#REF!</definedName>
    <definedName name="MO_SUBIDA_BLOCK_6_1NIVEL_9" localSheetId="11">#REF!</definedName>
    <definedName name="MO_SUBIDA_BLOCK_6_1NIVEL_9" localSheetId="2">#REF!</definedName>
    <definedName name="MO_SUBIDA_BLOCK_6_1NIVEL_9" localSheetId="3">#REF!</definedName>
    <definedName name="MO_SUBIDA_BLOCK_6_1NIVEL_9">#REF!</definedName>
    <definedName name="MO_SUBIDA_BLOCK_8_1NIVEL" localSheetId="1">#REF!</definedName>
    <definedName name="MO_SUBIDA_BLOCK_8_1NIVEL" localSheetId="5">#REF!</definedName>
    <definedName name="MO_SUBIDA_BLOCK_8_1NIVEL" localSheetId="11">#REF!</definedName>
    <definedName name="MO_SUBIDA_BLOCK_8_1NIVEL" localSheetId="2">#REF!</definedName>
    <definedName name="MO_SUBIDA_BLOCK_8_1NIVEL" localSheetId="3">#REF!</definedName>
    <definedName name="MO_SUBIDA_BLOCK_8_1NIVEL">#REF!</definedName>
    <definedName name="MO_SUBIDA_BLOCK_8_1NIVEL_10" localSheetId="1">#REF!</definedName>
    <definedName name="MO_SUBIDA_BLOCK_8_1NIVEL_10" localSheetId="5">#REF!</definedName>
    <definedName name="MO_SUBIDA_BLOCK_8_1NIVEL_10" localSheetId="11">#REF!</definedName>
    <definedName name="MO_SUBIDA_BLOCK_8_1NIVEL_10" localSheetId="2">#REF!</definedName>
    <definedName name="MO_SUBIDA_BLOCK_8_1NIVEL_10" localSheetId="3">#REF!</definedName>
    <definedName name="MO_SUBIDA_BLOCK_8_1NIVEL_10">#REF!</definedName>
    <definedName name="MO_SUBIDA_BLOCK_8_1NIVEL_11" localSheetId="1">#REF!</definedName>
    <definedName name="MO_SUBIDA_BLOCK_8_1NIVEL_11" localSheetId="5">#REF!</definedName>
    <definedName name="MO_SUBIDA_BLOCK_8_1NIVEL_11" localSheetId="11">#REF!</definedName>
    <definedName name="MO_SUBIDA_BLOCK_8_1NIVEL_11" localSheetId="2">#REF!</definedName>
    <definedName name="MO_SUBIDA_BLOCK_8_1NIVEL_11" localSheetId="3">#REF!</definedName>
    <definedName name="MO_SUBIDA_BLOCK_8_1NIVEL_11">#REF!</definedName>
    <definedName name="MO_SUBIDA_BLOCK_8_1NIVEL_6" localSheetId="1">#REF!</definedName>
    <definedName name="MO_SUBIDA_BLOCK_8_1NIVEL_6" localSheetId="5">#REF!</definedName>
    <definedName name="MO_SUBIDA_BLOCK_8_1NIVEL_6" localSheetId="11">#REF!</definedName>
    <definedName name="MO_SUBIDA_BLOCK_8_1NIVEL_6" localSheetId="2">#REF!</definedName>
    <definedName name="MO_SUBIDA_BLOCK_8_1NIVEL_6" localSheetId="3">#REF!</definedName>
    <definedName name="MO_SUBIDA_BLOCK_8_1NIVEL_6">#REF!</definedName>
    <definedName name="MO_SUBIDA_BLOCK_8_1NIVEL_7" localSheetId="1">#REF!</definedName>
    <definedName name="MO_SUBIDA_BLOCK_8_1NIVEL_7" localSheetId="5">#REF!</definedName>
    <definedName name="MO_SUBIDA_BLOCK_8_1NIVEL_7" localSheetId="11">#REF!</definedName>
    <definedName name="MO_SUBIDA_BLOCK_8_1NIVEL_7" localSheetId="2">#REF!</definedName>
    <definedName name="MO_SUBIDA_BLOCK_8_1NIVEL_7" localSheetId="3">#REF!</definedName>
    <definedName name="MO_SUBIDA_BLOCK_8_1NIVEL_7">#REF!</definedName>
    <definedName name="MO_SUBIDA_BLOCK_8_1NIVEL_8" localSheetId="1">#REF!</definedName>
    <definedName name="MO_SUBIDA_BLOCK_8_1NIVEL_8" localSheetId="5">#REF!</definedName>
    <definedName name="MO_SUBIDA_BLOCK_8_1NIVEL_8" localSheetId="11">#REF!</definedName>
    <definedName name="MO_SUBIDA_BLOCK_8_1NIVEL_8" localSheetId="2">#REF!</definedName>
    <definedName name="MO_SUBIDA_BLOCK_8_1NIVEL_8" localSheetId="3">#REF!</definedName>
    <definedName name="MO_SUBIDA_BLOCK_8_1NIVEL_8">#REF!</definedName>
    <definedName name="MO_SUBIDA_BLOCK_8_1NIVEL_9" localSheetId="1">#REF!</definedName>
    <definedName name="MO_SUBIDA_BLOCK_8_1NIVEL_9" localSheetId="5">#REF!</definedName>
    <definedName name="MO_SUBIDA_BLOCK_8_1NIVEL_9" localSheetId="11">#REF!</definedName>
    <definedName name="MO_SUBIDA_BLOCK_8_1NIVEL_9" localSheetId="2">#REF!</definedName>
    <definedName name="MO_SUBIDA_BLOCK_8_1NIVEL_9" localSheetId="3">#REF!</definedName>
    <definedName name="MO_SUBIDA_BLOCK_8_1NIVEL_9">#REF!</definedName>
    <definedName name="MO_SUBIDA_CEMENTO_1NIVEL" localSheetId="1">#REF!</definedName>
    <definedName name="MO_SUBIDA_CEMENTO_1NIVEL" localSheetId="5">#REF!</definedName>
    <definedName name="MO_SUBIDA_CEMENTO_1NIVEL" localSheetId="11">#REF!</definedName>
    <definedName name="MO_SUBIDA_CEMENTO_1NIVEL" localSheetId="2">#REF!</definedName>
    <definedName name="MO_SUBIDA_CEMENTO_1NIVEL" localSheetId="3">#REF!</definedName>
    <definedName name="MO_SUBIDA_CEMENTO_1NIVEL">#REF!</definedName>
    <definedName name="MO_SUBIDA_CEMENTO_1NIVEL_10" localSheetId="1">#REF!</definedName>
    <definedName name="MO_SUBIDA_CEMENTO_1NIVEL_10" localSheetId="5">#REF!</definedName>
    <definedName name="MO_SUBIDA_CEMENTO_1NIVEL_10" localSheetId="11">#REF!</definedName>
    <definedName name="MO_SUBIDA_CEMENTO_1NIVEL_10" localSheetId="2">#REF!</definedName>
    <definedName name="MO_SUBIDA_CEMENTO_1NIVEL_10" localSheetId="3">#REF!</definedName>
    <definedName name="MO_SUBIDA_CEMENTO_1NIVEL_10">#REF!</definedName>
    <definedName name="MO_SUBIDA_CEMENTO_1NIVEL_11" localSheetId="1">#REF!</definedName>
    <definedName name="MO_SUBIDA_CEMENTO_1NIVEL_11" localSheetId="5">#REF!</definedName>
    <definedName name="MO_SUBIDA_CEMENTO_1NIVEL_11" localSheetId="11">#REF!</definedName>
    <definedName name="MO_SUBIDA_CEMENTO_1NIVEL_11" localSheetId="2">#REF!</definedName>
    <definedName name="MO_SUBIDA_CEMENTO_1NIVEL_11" localSheetId="3">#REF!</definedName>
    <definedName name="MO_SUBIDA_CEMENTO_1NIVEL_11">#REF!</definedName>
    <definedName name="MO_SUBIDA_CEMENTO_1NIVEL_6" localSheetId="1">#REF!</definedName>
    <definedName name="MO_SUBIDA_CEMENTO_1NIVEL_6" localSheetId="5">#REF!</definedName>
    <definedName name="MO_SUBIDA_CEMENTO_1NIVEL_6" localSheetId="11">#REF!</definedName>
    <definedName name="MO_SUBIDA_CEMENTO_1NIVEL_6" localSheetId="2">#REF!</definedName>
    <definedName name="MO_SUBIDA_CEMENTO_1NIVEL_6" localSheetId="3">#REF!</definedName>
    <definedName name="MO_SUBIDA_CEMENTO_1NIVEL_6">#REF!</definedName>
    <definedName name="MO_SUBIDA_CEMENTO_1NIVEL_7" localSheetId="1">#REF!</definedName>
    <definedName name="MO_SUBIDA_CEMENTO_1NIVEL_7" localSheetId="5">#REF!</definedName>
    <definedName name="MO_SUBIDA_CEMENTO_1NIVEL_7" localSheetId="11">#REF!</definedName>
    <definedName name="MO_SUBIDA_CEMENTO_1NIVEL_7" localSheetId="2">#REF!</definedName>
    <definedName name="MO_SUBIDA_CEMENTO_1NIVEL_7" localSheetId="3">#REF!</definedName>
    <definedName name="MO_SUBIDA_CEMENTO_1NIVEL_7">#REF!</definedName>
    <definedName name="MO_SUBIDA_CEMENTO_1NIVEL_8" localSheetId="1">#REF!</definedName>
    <definedName name="MO_SUBIDA_CEMENTO_1NIVEL_8" localSheetId="5">#REF!</definedName>
    <definedName name="MO_SUBIDA_CEMENTO_1NIVEL_8" localSheetId="11">#REF!</definedName>
    <definedName name="MO_SUBIDA_CEMENTO_1NIVEL_8" localSheetId="2">#REF!</definedName>
    <definedName name="MO_SUBIDA_CEMENTO_1NIVEL_8" localSheetId="3">#REF!</definedName>
    <definedName name="MO_SUBIDA_CEMENTO_1NIVEL_8">#REF!</definedName>
    <definedName name="MO_SUBIDA_CEMENTO_1NIVEL_9" localSheetId="1">#REF!</definedName>
    <definedName name="MO_SUBIDA_CEMENTO_1NIVEL_9" localSheetId="5">#REF!</definedName>
    <definedName name="MO_SUBIDA_CEMENTO_1NIVEL_9" localSheetId="11">#REF!</definedName>
    <definedName name="MO_SUBIDA_CEMENTO_1NIVEL_9" localSheetId="2">#REF!</definedName>
    <definedName name="MO_SUBIDA_CEMENTO_1NIVEL_9" localSheetId="3">#REF!</definedName>
    <definedName name="MO_SUBIDA_CEMENTO_1NIVEL_9">#REF!</definedName>
    <definedName name="MO_SUBIDA_MADERA_1NIVEL" localSheetId="1">#REF!</definedName>
    <definedName name="MO_SUBIDA_MADERA_1NIVEL" localSheetId="5">#REF!</definedName>
    <definedName name="MO_SUBIDA_MADERA_1NIVEL" localSheetId="11">#REF!</definedName>
    <definedName name="MO_SUBIDA_MADERA_1NIVEL" localSheetId="2">#REF!</definedName>
    <definedName name="MO_SUBIDA_MADERA_1NIVEL" localSheetId="3">#REF!</definedName>
    <definedName name="MO_SUBIDA_MADERA_1NIVEL">#REF!</definedName>
    <definedName name="MO_SUBIDA_MADERA_1NIVEL_10" localSheetId="1">#REF!</definedName>
    <definedName name="MO_SUBIDA_MADERA_1NIVEL_10" localSheetId="5">#REF!</definedName>
    <definedName name="MO_SUBIDA_MADERA_1NIVEL_10" localSheetId="11">#REF!</definedName>
    <definedName name="MO_SUBIDA_MADERA_1NIVEL_10" localSheetId="2">#REF!</definedName>
    <definedName name="MO_SUBIDA_MADERA_1NIVEL_10" localSheetId="3">#REF!</definedName>
    <definedName name="MO_SUBIDA_MADERA_1NIVEL_10">#REF!</definedName>
    <definedName name="MO_SUBIDA_MADERA_1NIVEL_11" localSheetId="1">#REF!</definedName>
    <definedName name="MO_SUBIDA_MADERA_1NIVEL_11" localSheetId="5">#REF!</definedName>
    <definedName name="MO_SUBIDA_MADERA_1NIVEL_11" localSheetId="11">#REF!</definedName>
    <definedName name="MO_SUBIDA_MADERA_1NIVEL_11" localSheetId="2">#REF!</definedName>
    <definedName name="MO_SUBIDA_MADERA_1NIVEL_11" localSheetId="3">#REF!</definedName>
    <definedName name="MO_SUBIDA_MADERA_1NIVEL_11">#REF!</definedName>
    <definedName name="MO_SUBIDA_MADERA_1NIVEL_6" localSheetId="1">#REF!</definedName>
    <definedName name="MO_SUBIDA_MADERA_1NIVEL_6" localSheetId="5">#REF!</definedName>
    <definedName name="MO_SUBIDA_MADERA_1NIVEL_6" localSheetId="11">#REF!</definedName>
    <definedName name="MO_SUBIDA_MADERA_1NIVEL_6" localSheetId="2">#REF!</definedName>
    <definedName name="MO_SUBIDA_MADERA_1NIVEL_6" localSheetId="3">#REF!</definedName>
    <definedName name="MO_SUBIDA_MADERA_1NIVEL_6">#REF!</definedName>
    <definedName name="MO_SUBIDA_MADERA_1NIVEL_7" localSheetId="1">#REF!</definedName>
    <definedName name="MO_SUBIDA_MADERA_1NIVEL_7" localSheetId="5">#REF!</definedName>
    <definedName name="MO_SUBIDA_MADERA_1NIVEL_7" localSheetId="11">#REF!</definedName>
    <definedName name="MO_SUBIDA_MADERA_1NIVEL_7" localSheetId="2">#REF!</definedName>
    <definedName name="MO_SUBIDA_MADERA_1NIVEL_7" localSheetId="3">#REF!</definedName>
    <definedName name="MO_SUBIDA_MADERA_1NIVEL_7">#REF!</definedName>
    <definedName name="MO_SUBIDA_MADERA_1NIVEL_8" localSheetId="1">#REF!</definedName>
    <definedName name="MO_SUBIDA_MADERA_1NIVEL_8" localSheetId="5">#REF!</definedName>
    <definedName name="MO_SUBIDA_MADERA_1NIVEL_8" localSheetId="11">#REF!</definedName>
    <definedName name="MO_SUBIDA_MADERA_1NIVEL_8" localSheetId="2">#REF!</definedName>
    <definedName name="MO_SUBIDA_MADERA_1NIVEL_8" localSheetId="3">#REF!</definedName>
    <definedName name="MO_SUBIDA_MADERA_1NIVEL_8">#REF!</definedName>
    <definedName name="MO_SUBIDA_MADERA_1NIVEL_9" localSheetId="1">#REF!</definedName>
    <definedName name="MO_SUBIDA_MADERA_1NIVEL_9" localSheetId="5">#REF!</definedName>
    <definedName name="MO_SUBIDA_MADERA_1NIVEL_9" localSheetId="11">#REF!</definedName>
    <definedName name="MO_SUBIDA_MADERA_1NIVEL_9" localSheetId="2">#REF!</definedName>
    <definedName name="MO_SUBIDA_MADERA_1NIVEL_9" localSheetId="3">#REF!</definedName>
    <definedName name="MO_SUBIDA_MADERA_1NIVEL_9">#REF!</definedName>
    <definedName name="MO_SUBIR_AGREGADO_1Nivel" localSheetId="1">#REF!</definedName>
    <definedName name="MO_SUBIR_AGREGADO_1Nivel" localSheetId="5">#REF!</definedName>
    <definedName name="MO_SUBIR_AGREGADO_1Nivel" localSheetId="11">#REF!</definedName>
    <definedName name="MO_SUBIR_AGREGADO_1Nivel" localSheetId="2">#REF!</definedName>
    <definedName name="MO_SUBIR_AGREGADO_1Nivel" localSheetId="3">#REF!</definedName>
    <definedName name="MO_SUBIR_AGREGADO_1Nivel">#REF!</definedName>
    <definedName name="MO_SUBIR_AGREGADO_1Nivel_10" localSheetId="1">#REF!</definedName>
    <definedName name="MO_SUBIR_AGREGADO_1Nivel_10" localSheetId="5">#REF!</definedName>
    <definedName name="MO_SUBIR_AGREGADO_1Nivel_10" localSheetId="11">#REF!</definedName>
    <definedName name="MO_SUBIR_AGREGADO_1Nivel_10" localSheetId="2">#REF!</definedName>
    <definedName name="MO_SUBIR_AGREGADO_1Nivel_10" localSheetId="3">#REF!</definedName>
    <definedName name="MO_SUBIR_AGREGADO_1Nivel_10">#REF!</definedName>
    <definedName name="MO_SUBIR_AGREGADO_1Nivel_11" localSheetId="1">#REF!</definedName>
    <definedName name="MO_SUBIR_AGREGADO_1Nivel_11" localSheetId="5">#REF!</definedName>
    <definedName name="MO_SUBIR_AGREGADO_1Nivel_11" localSheetId="11">#REF!</definedName>
    <definedName name="MO_SUBIR_AGREGADO_1Nivel_11" localSheetId="2">#REF!</definedName>
    <definedName name="MO_SUBIR_AGREGADO_1Nivel_11" localSheetId="3">#REF!</definedName>
    <definedName name="MO_SUBIR_AGREGADO_1Nivel_11">#REF!</definedName>
    <definedName name="MO_SUBIR_AGREGADO_1Nivel_6" localSheetId="1">#REF!</definedName>
    <definedName name="MO_SUBIR_AGREGADO_1Nivel_6" localSheetId="5">#REF!</definedName>
    <definedName name="MO_SUBIR_AGREGADO_1Nivel_6" localSheetId="11">#REF!</definedName>
    <definedName name="MO_SUBIR_AGREGADO_1Nivel_6" localSheetId="2">#REF!</definedName>
    <definedName name="MO_SUBIR_AGREGADO_1Nivel_6" localSheetId="3">#REF!</definedName>
    <definedName name="MO_SUBIR_AGREGADO_1Nivel_6">#REF!</definedName>
    <definedName name="MO_SUBIR_AGREGADO_1Nivel_7" localSheetId="1">#REF!</definedName>
    <definedName name="MO_SUBIR_AGREGADO_1Nivel_7" localSheetId="5">#REF!</definedName>
    <definedName name="MO_SUBIR_AGREGADO_1Nivel_7" localSheetId="11">#REF!</definedName>
    <definedName name="MO_SUBIR_AGREGADO_1Nivel_7" localSheetId="2">#REF!</definedName>
    <definedName name="MO_SUBIR_AGREGADO_1Nivel_7" localSheetId="3">#REF!</definedName>
    <definedName name="MO_SUBIR_AGREGADO_1Nivel_7">#REF!</definedName>
    <definedName name="MO_SUBIR_AGREGADO_1Nivel_8" localSheetId="1">#REF!</definedName>
    <definedName name="MO_SUBIR_AGREGADO_1Nivel_8" localSheetId="5">#REF!</definedName>
    <definedName name="MO_SUBIR_AGREGADO_1Nivel_8" localSheetId="11">#REF!</definedName>
    <definedName name="MO_SUBIR_AGREGADO_1Nivel_8" localSheetId="2">#REF!</definedName>
    <definedName name="MO_SUBIR_AGREGADO_1Nivel_8" localSheetId="3">#REF!</definedName>
    <definedName name="MO_SUBIR_AGREGADO_1Nivel_8">#REF!</definedName>
    <definedName name="MO_SUBIR_AGREGADO_1Nivel_9" localSheetId="1">#REF!</definedName>
    <definedName name="MO_SUBIR_AGREGADO_1Nivel_9" localSheetId="5">#REF!</definedName>
    <definedName name="MO_SUBIR_AGREGADO_1Nivel_9" localSheetId="11">#REF!</definedName>
    <definedName name="MO_SUBIR_AGREGADO_1Nivel_9" localSheetId="2">#REF!</definedName>
    <definedName name="MO_SUBIR_AGREGADO_1Nivel_9" localSheetId="3">#REF!</definedName>
    <definedName name="MO_SUBIR_AGREGADO_1Nivel_9">#REF!</definedName>
    <definedName name="MO_SubirAcero_1Niv" localSheetId="1">#REF!</definedName>
    <definedName name="MO_SubirAcero_1Niv" localSheetId="5">#REF!</definedName>
    <definedName name="MO_SubirAcero_1Niv" localSheetId="11">#REF!</definedName>
    <definedName name="MO_SubirAcero_1Niv" localSheetId="2">#REF!</definedName>
    <definedName name="MO_SubirAcero_1Niv" localSheetId="3">#REF!</definedName>
    <definedName name="MO_SubirAcero_1Niv">#REF!</definedName>
    <definedName name="MO_SubirAcero_1Niv_10" localSheetId="1">#REF!</definedName>
    <definedName name="MO_SubirAcero_1Niv_10" localSheetId="5">#REF!</definedName>
    <definedName name="MO_SubirAcero_1Niv_10" localSheetId="11">#REF!</definedName>
    <definedName name="MO_SubirAcero_1Niv_10" localSheetId="2">#REF!</definedName>
    <definedName name="MO_SubirAcero_1Niv_10" localSheetId="3">#REF!</definedName>
    <definedName name="MO_SubirAcero_1Niv_10">#REF!</definedName>
    <definedName name="MO_SubirAcero_1Niv_11" localSheetId="1">#REF!</definedName>
    <definedName name="MO_SubirAcero_1Niv_11" localSheetId="5">#REF!</definedName>
    <definedName name="MO_SubirAcero_1Niv_11" localSheetId="11">#REF!</definedName>
    <definedName name="MO_SubirAcero_1Niv_11" localSheetId="2">#REF!</definedName>
    <definedName name="MO_SubirAcero_1Niv_11" localSheetId="3">#REF!</definedName>
    <definedName name="MO_SubirAcero_1Niv_11">#REF!</definedName>
    <definedName name="MO_SubirAcero_1Niv_6" localSheetId="1">#REF!</definedName>
    <definedName name="MO_SubirAcero_1Niv_6" localSheetId="5">#REF!</definedName>
    <definedName name="MO_SubirAcero_1Niv_6" localSheetId="11">#REF!</definedName>
    <definedName name="MO_SubirAcero_1Niv_6" localSheetId="2">#REF!</definedName>
    <definedName name="MO_SubirAcero_1Niv_6" localSheetId="3">#REF!</definedName>
    <definedName name="MO_SubirAcero_1Niv_6">#REF!</definedName>
    <definedName name="MO_SubirAcero_1Niv_7" localSheetId="1">#REF!</definedName>
    <definedName name="MO_SubirAcero_1Niv_7" localSheetId="5">#REF!</definedName>
    <definedName name="MO_SubirAcero_1Niv_7" localSheetId="11">#REF!</definedName>
    <definedName name="MO_SubirAcero_1Niv_7" localSheetId="2">#REF!</definedName>
    <definedName name="MO_SubirAcero_1Niv_7" localSheetId="3">#REF!</definedName>
    <definedName name="MO_SubirAcero_1Niv_7">#REF!</definedName>
    <definedName name="MO_SubirAcero_1Niv_8" localSheetId="1">#REF!</definedName>
    <definedName name="MO_SubirAcero_1Niv_8" localSheetId="5">#REF!</definedName>
    <definedName name="MO_SubirAcero_1Niv_8" localSheetId="11">#REF!</definedName>
    <definedName name="MO_SubirAcero_1Niv_8" localSheetId="2">#REF!</definedName>
    <definedName name="MO_SubirAcero_1Niv_8" localSheetId="3">#REF!</definedName>
    <definedName name="MO_SubirAcero_1Niv_8">#REF!</definedName>
    <definedName name="MO_SubirAcero_1Niv_9" localSheetId="1">#REF!</definedName>
    <definedName name="MO_SubirAcero_1Niv_9" localSheetId="5">#REF!</definedName>
    <definedName name="MO_SubirAcero_1Niv_9" localSheetId="11">#REF!</definedName>
    <definedName name="MO_SubirAcero_1Niv_9" localSheetId="2">#REF!</definedName>
    <definedName name="MO_SubirAcero_1Niv_9" localSheetId="3">#REF!</definedName>
    <definedName name="MO_SubirAcero_1Niv_9">#REF!</definedName>
    <definedName name="MO_ZABALETA_PISO" localSheetId="1">#REF!</definedName>
    <definedName name="MO_ZABALETA_PISO" localSheetId="5">#REF!</definedName>
    <definedName name="MO_ZABALETA_PISO" localSheetId="11">#REF!</definedName>
    <definedName name="MO_ZABALETA_PISO" localSheetId="2">#REF!</definedName>
    <definedName name="MO_ZABALETA_PISO" localSheetId="3">#REF!</definedName>
    <definedName name="MO_ZABALETA_PISO">#REF!</definedName>
    <definedName name="MO_ZABALETA_PISO_10" localSheetId="1">#REF!</definedName>
    <definedName name="MO_ZABALETA_PISO_10" localSheetId="5">#REF!</definedName>
    <definedName name="MO_ZABALETA_PISO_10" localSheetId="11">#REF!</definedName>
    <definedName name="MO_ZABALETA_PISO_10" localSheetId="2">#REF!</definedName>
    <definedName name="MO_ZABALETA_PISO_10" localSheetId="3">#REF!</definedName>
    <definedName name="MO_ZABALETA_PISO_10">#REF!</definedName>
    <definedName name="MO_ZABALETA_PISO_11" localSheetId="1">#REF!</definedName>
    <definedName name="MO_ZABALETA_PISO_11" localSheetId="5">#REF!</definedName>
    <definedName name="MO_ZABALETA_PISO_11" localSheetId="11">#REF!</definedName>
    <definedName name="MO_ZABALETA_PISO_11" localSheetId="2">#REF!</definedName>
    <definedName name="MO_ZABALETA_PISO_11" localSheetId="3">#REF!</definedName>
    <definedName name="MO_ZABALETA_PISO_11">#REF!</definedName>
    <definedName name="MO_ZABALETA_PISO_6" localSheetId="1">#REF!</definedName>
    <definedName name="MO_ZABALETA_PISO_6" localSheetId="5">#REF!</definedName>
    <definedName name="MO_ZABALETA_PISO_6" localSheetId="11">#REF!</definedName>
    <definedName name="MO_ZABALETA_PISO_6" localSheetId="2">#REF!</definedName>
    <definedName name="MO_ZABALETA_PISO_6" localSheetId="3">#REF!</definedName>
    <definedName name="MO_ZABALETA_PISO_6">#REF!</definedName>
    <definedName name="MO_ZABALETA_PISO_7" localSheetId="1">#REF!</definedName>
    <definedName name="MO_ZABALETA_PISO_7" localSheetId="5">#REF!</definedName>
    <definedName name="MO_ZABALETA_PISO_7" localSheetId="11">#REF!</definedName>
    <definedName name="MO_ZABALETA_PISO_7" localSheetId="2">#REF!</definedName>
    <definedName name="MO_ZABALETA_PISO_7" localSheetId="3">#REF!</definedName>
    <definedName name="MO_ZABALETA_PISO_7">#REF!</definedName>
    <definedName name="MO_ZABALETA_PISO_8" localSheetId="1">#REF!</definedName>
    <definedName name="MO_ZABALETA_PISO_8" localSheetId="5">#REF!</definedName>
    <definedName name="MO_ZABALETA_PISO_8" localSheetId="11">#REF!</definedName>
    <definedName name="MO_ZABALETA_PISO_8" localSheetId="2">#REF!</definedName>
    <definedName name="MO_ZABALETA_PISO_8" localSheetId="3">#REF!</definedName>
    <definedName name="MO_ZABALETA_PISO_8">#REF!</definedName>
    <definedName name="MO_ZABALETA_PISO_9" localSheetId="1">#REF!</definedName>
    <definedName name="MO_ZABALETA_PISO_9" localSheetId="5">#REF!</definedName>
    <definedName name="MO_ZABALETA_PISO_9" localSheetId="11">#REF!</definedName>
    <definedName name="MO_ZABALETA_PISO_9" localSheetId="2">#REF!</definedName>
    <definedName name="MO_ZABALETA_PISO_9" localSheetId="3">#REF!</definedName>
    <definedName name="MO_ZABALETA_PISO_9">#REF!</definedName>
    <definedName name="MO_ZABALETA_TECHO" localSheetId="1">#REF!</definedName>
    <definedName name="MO_ZABALETA_TECHO" localSheetId="5">#REF!</definedName>
    <definedName name="MO_ZABALETA_TECHO" localSheetId="11">#REF!</definedName>
    <definedName name="MO_ZABALETA_TECHO" localSheetId="2">#REF!</definedName>
    <definedName name="MO_ZABALETA_TECHO" localSheetId="3">#REF!</definedName>
    <definedName name="MO_ZABALETA_TECHO">#REF!</definedName>
    <definedName name="MO_ZABALETA_TECHO_10" localSheetId="1">#REF!</definedName>
    <definedName name="MO_ZABALETA_TECHO_10" localSheetId="5">#REF!</definedName>
    <definedName name="MO_ZABALETA_TECHO_10" localSheetId="11">#REF!</definedName>
    <definedName name="MO_ZABALETA_TECHO_10" localSheetId="2">#REF!</definedName>
    <definedName name="MO_ZABALETA_TECHO_10" localSheetId="3">#REF!</definedName>
    <definedName name="MO_ZABALETA_TECHO_10">#REF!</definedName>
    <definedName name="MO_ZABALETA_TECHO_11" localSheetId="1">#REF!</definedName>
    <definedName name="MO_ZABALETA_TECHO_11" localSheetId="5">#REF!</definedName>
    <definedName name="MO_ZABALETA_TECHO_11" localSheetId="11">#REF!</definedName>
    <definedName name="MO_ZABALETA_TECHO_11" localSheetId="2">#REF!</definedName>
    <definedName name="MO_ZABALETA_TECHO_11" localSheetId="3">#REF!</definedName>
    <definedName name="MO_ZABALETA_TECHO_11">#REF!</definedName>
    <definedName name="MO_ZABALETA_TECHO_6" localSheetId="1">#REF!</definedName>
    <definedName name="MO_ZABALETA_TECHO_6" localSheetId="5">#REF!</definedName>
    <definedName name="MO_ZABALETA_TECHO_6" localSheetId="11">#REF!</definedName>
    <definedName name="MO_ZABALETA_TECHO_6" localSheetId="2">#REF!</definedName>
    <definedName name="MO_ZABALETA_TECHO_6" localSheetId="3">#REF!</definedName>
    <definedName name="MO_ZABALETA_TECHO_6">#REF!</definedName>
    <definedName name="MO_ZABALETA_TECHO_7" localSheetId="1">#REF!</definedName>
    <definedName name="MO_ZABALETA_TECHO_7" localSheetId="5">#REF!</definedName>
    <definedName name="MO_ZABALETA_TECHO_7" localSheetId="11">#REF!</definedName>
    <definedName name="MO_ZABALETA_TECHO_7" localSheetId="2">#REF!</definedName>
    <definedName name="MO_ZABALETA_TECHO_7" localSheetId="3">#REF!</definedName>
    <definedName name="MO_ZABALETA_TECHO_7">#REF!</definedName>
    <definedName name="MO_ZABALETA_TECHO_8" localSheetId="1">#REF!</definedName>
    <definedName name="MO_ZABALETA_TECHO_8" localSheetId="5">#REF!</definedName>
    <definedName name="MO_ZABALETA_TECHO_8" localSheetId="11">#REF!</definedName>
    <definedName name="MO_ZABALETA_TECHO_8" localSheetId="2">#REF!</definedName>
    <definedName name="MO_ZABALETA_TECHO_8" localSheetId="3">#REF!</definedName>
    <definedName name="MO_ZABALETA_TECHO_8">#REF!</definedName>
    <definedName name="MO_ZABALETA_TECHO_9" localSheetId="1">#REF!</definedName>
    <definedName name="MO_ZABALETA_TECHO_9" localSheetId="5">#REF!</definedName>
    <definedName name="MO_ZABALETA_TECHO_9" localSheetId="11">#REF!</definedName>
    <definedName name="MO_ZABALETA_TECHO_9" localSheetId="2">#REF!</definedName>
    <definedName name="MO_ZABALETA_TECHO_9" localSheetId="3">#REF!</definedName>
    <definedName name="MO_ZABALETA_TECHO_9">#REF!</definedName>
    <definedName name="moacero" localSheetId="1">#REF!</definedName>
    <definedName name="moacero" localSheetId="5">#REF!</definedName>
    <definedName name="moacero" localSheetId="11">#REF!</definedName>
    <definedName name="moacero" localSheetId="2">#REF!</definedName>
    <definedName name="moacero" localSheetId="3">#REF!</definedName>
    <definedName name="moacero">#REF!</definedName>
    <definedName name="moacero_8" localSheetId="1">#REF!</definedName>
    <definedName name="moacero_8" localSheetId="5">#REF!</definedName>
    <definedName name="moacero_8" localSheetId="11">#REF!</definedName>
    <definedName name="moacero_8" localSheetId="2">#REF!</definedName>
    <definedName name="moacero_8" localSheetId="3">#REF!</definedName>
    <definedName name="moacero_8">#REF!</definedName>
    <definedName name="moaceromalla" localSheetId="1">#REF!</definedName>
    <definedName name="moaceromalla" localSheetId="5">#REF!</definedName>
    <definedName name="moaceromalla" localSheetId="11">#REF!</definedName>
    <definedName name="moaceromalla" localSheetId="2">#REF!</definedName>
    <definedName name="moaceromalla" localSheetId="3">#REF!</definedName>
    <definedName name="moaceromalla">#REF!</definedName>
    <definedName name="moaceromalla_8" localSheetId="1">#REF!</definedName>
    <definedName name="moaceromalla_8" localSheetId="5">#REF!</definedName>
    <definedName name="moaceromalla_8" localSheetId="11">#REF!</definedName>
    <definedName name="moaceromalla_8" localSheetId="2">#REF!</definedName>
    <definedName name="moaceromalla_8" localSheetId="3">#REF!</definedName>
    <definedName name="moaceromalla_8">#REF!</definedName>
    <definedName name="moacerorampa" localSheetId="1">#REF!</definedName>
    <definedName name="moacerorampa" localSheetId="5">#REF!</definedName>
    <definedName name="moacerorampa" localSheetId="11">#REF!</definedName>
    <definedName name="moacerorampa" localSheetId="2">#REF!</definedName>
    <definedName name="moacerorampa" localSheetId="3">#REF!</definedName>
    <definedName name="moacerorampa">#REF!</definedName>
    <definedName name="moacerorampa_8" localSheetId="1">#REF!</definedName>
    <definedName name="moacerorampa_8" localSheetId="5">#REF!</definedName>
    <definedName name="moacerorampa_8" localSheetId="11">#REF!</definedName>
    <definedName name="moacerorampa_8" localSheetId="2">#REF!</definedName>
    <definedName name="moacerorampa_8" localSheetId="3">#REF!</definedName>
    <definedName name="moacerorampa_8">#REF!</definedName>
    <definedName name="MOLDE_ESTAMPADO" localSheetId="1">#REF!</definedName>
    <definedName name="MOLDE_ESTAMPADO" localSheetId="5">#REF!</definedName>
    <definedName name="MOLDE_ESTAMPADO" localSheetId="11">#REF!</definedName>
    <definedName name="MOLDE_ESTAMPADO" localSheetId="2">#REF!</definedName>
    <definedName name="MOLDE_ESTAMPADO" localSheetId="3">#REF!</definedName>
    <definedName name="MOLDE_ESTAMPADO">#REF!</definedName>
    <definedName name="MOLDE_ESTAMPADO_10" localSheetId="1">#REF!</definedName>
    <definedName name="MOLDE_ESTAMPADO_10" localSheetId="5">#REF!</definedName>
    <definedName name="MOLDE_ESTAMPADO_10" localSheetId="11">#REF!</definedName>
    <definedName name="MOLDE_ESTAMPADO_10" localSheetId="2">#REF!</definedName>
    <definedName name="MOLDE_ESTAMPADO_10" localSheetId="3">#REF!</definedName>
    <definedName name="MOLDE_ESTAMPADO_10">#REF!</definedName>
    <definedName name="MOLDE_ESTAMPADO_11" localSheetId="1">#REF!</definedName>
    <definedName name="MOLDE_ESTAMPADO_11" localSheetId="5">#REF!</definedName>
    <definedName name="MOLDE_ESTAMPADO_11" localSheetId="11">#REF!</definedName>
    <definedName name="MOLDE_ESTAMPADO_11" localSheetId="2">#REF!</definedName>
    <definedName name="MOLDE_ESTAMPADO_11" localSheetId="3">#REF!</definedName>
    <definedName name="MOLDE_ESTAMPADO_11">#REF!</definedName>
    <definedName name="MOLDE_ESTAMPADO_6" localSheetId="1">#REF!</definedName>
    <definedName name="MOLDE_ESTAMPADO_6" localSheetId="5">#REF!</definedName>
    <definedName name="MOLDE_ESTAMPADO_6" localSheetId="11">#REF!</definedName>
    <definedName name="MOLDE_ESTAMPADO_6" localSheetId="2">#REF!</definedName>
    <definedName name="MOLDE_ESTAMPADO_6" localSheetId="3">#REF!</definedName>
    <definedName name="MOLDE_ESTAMPADO_6">#REF!</definedName>
    <definedName name="MOLDE_ESTAMPADO_7" localSheetId="1">#REF!</definedName>
    <definedName name="MOLDE_ESTAMPADO_7" localSheetId="5">#REF!</definedName>
    <definedName name="MOLDE_ESTAMPADO_7" localSheetId="11">#REF!</definedName>
    <definedName name="MOLDE_ESTAMPADO_7" localSheetId="2">#REF!</definedName>
    <definedName name="MOLDE_ESTAMPADO_7" localSheetId="3">#REF!</definedName>
    <definedName name="MOLDE_ESTAMPADO_7">#REF!</definedName>
    <definedName name="MOLDE_ESTAMPADO_8" localSheetId="1">#REF!</definedName>
    <definedName name="MOLDE_ESTAMPADO_8" localSheetId="5">#REF!</definedName>
    <definedName name="MOLDE_ESTAMPADO_8" localSheetId="11">#REF!</definedName>
    <definedName name="MOLDE_ESTAMPADO_8" localSheetId="2">#REF!</definedName>
    <definedName name="MOLDE_ESTAMPADO_8" localSheetId="3">#REF!</definedName>
    <definedName name="MOLDE_ESTAMPADO_8">#REF!</definedName>
    <definedName name="MOLDE_ESTAMPADO_9" localSheetId="1">#REF!</definedName>
    <definedName name="MOLDE_ESTAMPADO_9" localSheetId="5">#REF!</definedName>
    <definedName name="MOLDE_ESTAMPADO_9" localSheetId="11">#REF!</definedName>
    <definedName name="MOLDE_ESTAMPADO_9" localSheetId="2">#REF!</definedName>
    <definedName name="MOLDE_ESTAMPADO_9" localSheetId="3">#REF!</definedName>
    <definedName name="MOLDE_ESTAMPADO_9">#REF!</definedName>
    <definedName name="MOPISOCERAMICA" localSheetId="1">[9]INS!#REF!</definedName>
    <definedName name="MOPISOCERAMICA" localSheetId="3">[10]INS!#REF!</definedName>
    <definedName name="MOPISOCERAMICA">[9]INS!#REF!</definedName>
    <definedName name="MOPISOCERAMICA_6" localSheetId="1">#REF!</definedName>
    <definedName name="MOPISOCERAMICA_6" localSheetId="5">#REF!</definedName>
    <definedName name="MOPISOCERAMICA_6" localSheetId="11">#REF!</definedName>
    <definedName name="MOPISOCERAMICA_6" localSheetId="2">#REF!</definedName>
    <definedName name="MOPISOCERAMICA_6" localSheetId="3">#REF!</definedName>
    <definedName name="MOPISOCERAMICA_6">#REF!</definedName>
    <definedName name="MOPISOCERAMICA_8" localSheetId="1">#REF!</definedName>
    <definedName name="MOPISOCERAMICA_8" localSheetId="5">#REF!</definedName>
    <definedName name="MOPISOCERAMICA_8" localSheetId="11">#REF!</definedName>
    <definedName name="MOPISOCERAMICA_8" localSheetId="2">#REF!</definedName>
    <definedName name="MOPISOCERAMICA_8" localSheetId="3">#REF!</definedName>
    <definedName name="MOPISOCERAMICA_8">#REF!</definedName>
    <definedName name="MOTONIVELADORA" localSheetId="1">#REF!</definedName>
    <definedName name="MOTONIVELADORA" localSheetId="5">#REF!</definedName>
    <definedName name="MOTONIVELADORA" localSheetId="11">#REF!</definedName>
    <definedName name="MOTONIVELADORA" localSheetId="2">#REF!</definedName>
    <definedName name="MOTONIVELADORA" localSheetId="3">#REF!</definedName>
    <definedName name="MOTONIVELADORA">#REF!</definedName>
    <definedName name="MOTONIVELADORA_10" localSheetId="1">#REF!</definedName>
    <definedName name="MOTONIVELADORA_10" localSheetId="5">#REF!</definedName>
    <definedName name="MOTONIVELADORA_10" localSheetId="11">#REF!</definedName>
    <definedName name="MOTONIVELADORA_10" localSheetId="2">#REF!</definedName>
    <definedName name="MOTONIVELADORA_10" localSheetId="3">#REF!</definedName>
    <definedName name="MOTONIVELADORA_10">#REF!</definedName>
    <definedName name="MOTONIVELADORA_11" localSheetId="1">#REF!</definedName>
    <definedName name="MOTONIVELADORA_11" localSheetId="5">#REF!</definedName>
    <definedName name="MOTONIVELADORA_11" localSheetId="11">#REF!</definedName>
    <definedName name="MOTONIVELADORA_11" localSheetId="2">#REF!</definedName>
    <definedName name="MOTONIVELADORA_11" localSheetId="3">#REF!</definedName>
    <definedName name="MOTONIVELADORA_11">#REF!</definedName>
    <definedName name="MOTONIVELADORA_6" localSheetId="1">#REF!</definedName>
    <definedName name="MOTONIVELADORA_6" localSheetId="5">#REF!</definedName>
    <definedName name="MOTONIVELADORA_6" localSheetId="11">#REF!</definedName>
    <definedName name="MOTONIVELADORA_6" localSheetId="2">#REF!</definedName>
    <definedName name="MOTONIVELADORA_6" localSheetId="3">#REF!</definedName>
    <definedName name="MOTONIVELADORA_6">#REF!</definedName>
    <definedName name="MOTONIVELADORA_7" localSheetId="1">#REF!</definedName>
    <definedName name="MOTONIVELADORA_7" localSheetId="5">#REF!</definedName>
    <definedName name="MOTONIVELADORA_7" localSheetId="11">#REF!</definedName>
    <definedName name="MOTONIVELADORA_7" localSheetId="2">#REF!</definedName>
    <definedName name="MOTONIVELADORA_7" localSheetId="3">#REF!</definedName>
    <definedName name="MOTONIVELADORA_7">#REF!</definedName>
    <definedName name="MOTONIVELADORA_8" localSheetId="1">#REF!</definedName>
    <definedName name="MOTONIVELADORA_8" localSheetId="5">#REF!</definedName>
    <definedName name="MOTONIVELADORA_8" localSheetId="11">#REF!</definedName>
    <definedName name="MOTONIVELADORA_8" localSheetId="2">#REF!</definedName>
    <definedName name="MOTONIVELADORA_8" localSheetId="3">#REF!</definedName>
    <definedName name="MOTONIVELADORA_8">#REF!</definedName>
    <definedName name="MOTONIVELADORA_9" localSheetId="1">#REF!</definedName>
    <definedName name="MOTONIVELADORA_9" localSheetId="5">#REF!</definedName>
    <definedName name="MOTONIVELADORA_9" localSheetId="11">#REF!</definedName>
    <definedName name="MOTONIVELADORA_9" localSheetId="2">#REF!</definedName>
    <definedName name="MOTONIVELADORA_9" localSheetId="3">#REF!</definedName>
    <definedName name="MOTONIVELADORA_9">#REF!</definedName>
    <definedName name="MURO30" localSheetId="1">#REF!</definedName>
    <definedName name="MURO30" localSheetId="5">#REF!</definedName>
    <definedName name="MURO30" localSheetId="7">#REF!</definedName>
    <definedName name="MURO30" localSheetId="11">#REF!</definedName>
    <definedName name="MURO30" localSheetId="2">#REF!</definedName>
    <definedName name="MURO30" localSheetId="3">#REF!</definedName>
    <definedName name="MURO30">#REF!</definedName>
    <definedName name="MURO30_6" localSheetId="1">#REF!</definedName>
    <definedName name="MURO30_6" localSheetId="5">#REF!</definedName>
    <definedName name="MURO30_6" localSheetId="11">#REF!</definedName>
    <definedName name="MURO30_6" localSheetId="2">#REF!</definedName>
    <definedName name="MURO30_6" localSheetId="3">#REF!</definedName>
    <definedName name="MURO30_6">#REF!</definedName>
    <definedName name="MUROBOVEDA12A10X2AD" localSheetId="1">#REF!</definedName>
    <definedName name="MUROBOVEDA12A10X2AD" localSheetId="5">#REF!</definedName>
    <definedName name="MUROBOVEDA12A10X2AD" localSheetId="7">#REF!</definedName>
    <definedName name="MUROBOVEDA12A10X2AD" localSheetId="11">#REF!</definedName>
    <definedName name="MUROBOVEDA12A10X2AD" localSheetId="2">#REF!</definedName>
    <definedName name="MUROBOVEDA12A10X2AD" localSheetId="3">#REF!</definedName>
    <definedName name="MUROBOVEDA12A10X2AD">#REF!</definedName>
    <definedName name="MUROBOVEDA12A10X2AD_6" localSheetId="1">#REF!</definedName>
    <definedName name="MUROBOVEDA12A10X2AD_6" localSheetId="5">#REF!</definedName>
    <definedName name="MUROBOVEDA12A10X2AD_6" localSheetId="11">#REF!</definedName>
    <definedName name="MUROBOVEDA12A10X2AD_6" localSheetId="2">#REF!</definedName>
    <definedName name="MUROBOVEDA12A10X2AD_6" localSheetId="3">#REF!</definedName>
    <definedName name="MUROBOVEDA12A10X2AD_6">#REF!</definedName>
    <definedName name="NADA" localSheetId="1">[20]Insumos!#REF!</definedName>
    <definedName name="NADA">[20]Insumos!#REF!</definedName>
    <definedName name="NADA_6" localSheetId="1">#REF!</definedName>
    <definedName name="NADA_6" localSheetId="5">#REF!</definedName>
    <definedName name="NADA_6" localSheetId="11">#REF!</definedName>
    <definedName name="NADA_6" localSheetId="2">#REF!</definedName>
    <definedName name="NADA_6" localSheetId="3">#REF!</definedName>
    <definedName name="NADA_6">#REF!</definedName>
    <definedName name="NADA_8" localSheetId="1">#REF!</definedName>
    <definedName name="NADA_8" localSheetId="5">#REF!</definedName>
    <definedName name="NADA_8" localSheetId="11">#REF!</definedName>
    <definedName name="NADA_8" localSheetId="2">#REF!</definedName>
    <definedName name="NADA_8" localSheetId="3">#REF!</definedName>
    <definedName name="NADA_8">#REF!</definedName>
    <definedName name="NAMA" localSheetId="1">#REF!</definedName>
    <definedName name="NAMA" localSheetId="5">#REF!</definedName>
    <definedName name="NAMA" localSheetId="11">#REF!</definedName>
    <definedName name="NAMA" localSheetId="2">#REF!</definedName>
    <definedName name="NAMA" localSheetId="3">#REF!</definedName>
    <definedName name="NAMA">#REF!</definedName>
    <definedName name="NINGUNA" localSheetId="1">[20]Insumos!#REF!</definedName>
    <definedName name="NINGUNA">[20]Insumos!#REF!</definedName>
    <definedName name="NINGUNA_6" localSheetId="1">#REF!</definedName>
    <definedName name="NINGUNA_6" localSheetId="5">#REF!</definedName>
    <definedName name="NINGUNA_6" localSheetId="11">#REF!</definedName>
    <definedName name="NINGUNA_6" localSheetId="2">#REF!</definedName>
    <definedName name="NINGUNA_6" localSheetId="3">#REF!</definedName>
    <definedName name="NINGUNA_6">#REF!</definedName>
    <definedName name="NINGUNA_8" localSheetId="1">#REF!</definedName>
    <definedName name="NINGUNA_8" localSheetId="5">#REF!</definedName>
    <definedName name="NINGUNA_8" localSheetId="11">#REF!</definedName>
    <definedName name="NINGUNA_8" localSheetId="2">#REF!</definedName>
    <definedName name="NINGUNA_8" localSheetId="3">#REF!</definedName>
    <definedName name="NINGUNA_8">#REF!</definedName>
    <definedName name="NIPLE_ACERO_12x3" localSheetId="1">#REF!</definedName>
    <definedName name="NIPLE_ACERO_12x3" localSheetId="5">#REF!</definedName>
    <definedName name="NIPLE_ACERO_12x3" localSheetId="11">#REF!</definedName>
    <definedName name="NIPLE_ACERO_12x3" localSheetId="2">#REF!</definedName>
    <definedName name="NIPLE_ACERO_12x3" localSheetId="3">#REF!</definedName>
    <definedName name="NIPLE_ACERO_12x3">#REF!</definedName>
    <definedName name="NIPLE_ACERO_12x3_10" localSheetId="1">#REF!</definedName>
    <definedName name="NIPLE_ACERO_12x3_10" localSheetId="5">#REF!</definedName>
    <definedName name="NIPLE_ACERO_12x3_10" localSheetId="11">#REF!</definedName>
    <definedName name="NIPLE_ACERO_12x3_10" localSheetId="2">#REF!</definedName>
    <definedName name="NIPLE_ACERO_12x3_10" localSheetId="3">#REF!</definedName>
    <definedName name="NIPLE_ACERO_12x3_10">#REF!</definedName>
    <definedName name="NIPLE_ACERO_12x3_11" localSheetId="1">#REF!</definedName>
    <definedName name="NIPLE_ACERO_12x3_11" localSheetId="5">#REF!</definedName>
    <definedName name="NIPLE_ACERO_12x3_11" localSheetId="11">#REF!</definedName>
    <definedName name="NIPLE_ACERO_12x3_11" localSheetId="2">#REF!</definedName>
    <definedName name="NIPLE_ACERO_12x3_11" localSheetId="3">#REF!</definedName>
    <definedName name="NIPLE_ACERO_12x3_11">#REF!</definedName>
    <definedName name="NIPLE_ACERO_12x3_6" localSheetId="1">#REF!</definedName>
    <definedName name="NIPLE_ACERO_12x3_6" localSheetId="5">#REF!</definedName>
    <definedName name="NIPLE_ACERO_12x3_6" localSheetId="11">#REF!</definedName>
    <definedName name="NIPLE_ACERO_12x3_6" localSheetId="2">#REF!</definedName>
    <definedName name="NIPLE_ACERO_12x3_6" localSheetId="3">#REF!</definedName>
    <definedName name="NIPLE_ACERO_12x3_6">#REF!</definedName>
    <definedName name="NIPLE_ACERO_12x3_7" localSheetId="1">#REF!</definedName>
    <definedName name="NIPLE_ACERO_12x3_7" localSheetId="5">#REF!</definedName>
    <definedName name="NIPLE_ACERO_12x3_7" localSheetId="11">#REF!</definedName>
    <definedName name="NIPLE_ACERO_12x3_7" localSheetId="2">#REF!</definedName>
    <definedName name="NIPLE_ACERO_12x3_7" localSheetId="3">#REF!</definedName>
    <definedName name="NIPLE_ACERO_12x3_7">#REF!</definedName>
    <definedName name="NIPLE_ACERO_12x3_8" localSheetId="1">#REF!</definedName>
    <definedName name="NIPLE_ACERO_12x3_8" localSheetId="5">#REF!</definedName>
    <definedName name="NIPLE_ACERO_12x3_8" localSheetId="11">#REF!</definedName>
    <definedName name="NIPLE_ACERO_12x3_8" localSheetId="2">#REF!</definedName>
    <definedName name="NIPLE_ACERO_12x3_8" localSheetId="3">#REF!</definedName>
    <definedName name="NIPLE_ACERO_12x3_8">#REF!</definedName>
    <definedName name="NIPLE_ACERO_12x3_9" localSheetId="1">#REF!</definedName>
    <definedName name="NIPLE_ACERO_12x3_9" localSheetId="5">#REF!</definedName>
    <definedName name="NIPLE_ACERO_12x3_9" localSheetId="11">#REF!</definedName>
    <definedName name="NIPLE_ACERO_12x3_9" localSheetId="2">#REF!</definedName>
    <definedName name="NIPLE_ACERO_12x3_9" localSheetId="3">#REF!</definedName>
    <definedName name="NIPLE_ACERO_12x3_9">#REF!</definedName>
    <definedName name="NIPLE_ACERO_16x2" localSheetId="1">#REF!</definedName>
    <definedName name="NIPLE_ACERO_16x2" localSheetId="5">#REF!</definedName>
    <definedName name="NIPLE_ACERO_16x2" localSheetId="11">#REF!</definedName>
    <definedName name="NIPLE_ACERO_16x2" localSheetId="2">#REF!</definedName>
    <definedName name="NIPLE_ACERO_16x2" localSheetId="3">#REF!</definedName>
    <definedName name="NIPLE_ACERO_16x2">#REF!</definedName>
    <definedName name="NIPLE_ACERO_16x2_10" localSheetId="1">#REF!</definedName>
    <definedName name="NIPLE_ACERO_16x2_10" localSheetId="5">#REF!</definedName>
    <definedName name="NIPLE_ACERO_16x2_10" localSheetId="11">#REF!</definedName>
    <definedName name="NIPLE_ACERO_16x2_10" localSheetId="2">#REF!</definedName>
    <definedName name="NIPLE_ACERO_16x2_10" localSheetId="3">#REF!</definedName>
    <definedName name="NIPLE_ACERO_16x2_10">#REF!</definedName>
    <definedName name="NIPLE_ACERO_16x2_11" localSheetId="1">#REF!</definedName>
    <definedName name="NIPLE_ACERO_16x2_11" localSheetId="5">#REF!</definedName>
    <definedName name="NIPLE_ACERO_16x2_11" localSheetId="11">#REF!</definedName>
    <definedName name="NIPLE_ACERO_16x2_11" localSheetId="2">#REF!</definedName>
    <definedName name="NIPLE_ACERO_16x2_11" localSheetId="3">#REF!</definedName>
    <definedName name="NIPLE_ACERO_16x2_11">#REF!</definedName>
    <definedName name="NIPLE_ACERO_16x2_6" localSheetId="1">#REF!</definedName>
    <definedName name="NIPLE_ACERO_16x2_6" localSheetId="5">#REF!</definedName>
    <definedName name="NIPLE_ACERO_16x2_6" localSheetId="11">#REF!</definedName>
    <definedName name="NIPLE_ACERO_16x2_6" localSheetId="2">#REF!</definedName>
    <definedName name="NIPLE_ACERO_16x2_6" localSheetId="3">#REF!</definedName>
    <definedName name="NIPLE_ACERO_16x2_6">#REF!</definedName>
    <definedName name="NIPLE_ACERO_16x2_7" localSheetId="1">#REF!</definedName>
    <definedName name="NIPLE_ACERO_16x2_7" localSheetId="5">#REF!</definedName>
    <definedName name="NIPLE_ACERO_16x2_7" localSheetId="11">#REF!</definedName>
    <definedName name="NIPLE_ACERO_16x2_7" localSheetId="2">#REF!</definedName>
    <definedName name="NIPLE_ACERO_16x2_7" localSheetId="3">#REF!</definedName>
    <definedName name="NIPLE_ACERO_16x2_7">#REF!</definedName>
    <definedName name="NIPLE_ACERO_16x2_8" localSheetId="1">#REF!</definedName>
    <definedName name="NIPLE_ACERO_16x2_8" localSheetId="5">#REF!</definedName>
    <definedName name="NIPLE_ACERO_16x2_8" localSheetId="11">#REF!</definedName>
    <definedName name="NIPLE_ACERO_16x2_8" localSheetId="2">#REF!</definedName>
    <definedName name="NIPLE_ACERO_16x2_8" localSheetId="3">#REF!</definedName>
    <definedName name="NIPLE_ACERO_16x2_8">#REF!</definedName>
    <definedName name="NIPLE_ACERO_16x2_9" localSheetId="1">#REF!</definedName>
    <definedName name="NIPLE_ACERO_16x2_9" localSheetId="5">#REF!</definedName>
    <definedName name="NIPLE_ACERO_16x2_9" localSheetId="11">#REF!</definedName>
    <definedName name="NIPLE_ACERO_16x2_9" localSheetId="2">#REF!</definedName>
    <definedName name="NIPLE_ACERO_16x2_9" localSheetId="3">#REF!</definedName>
    <definedName name="NIPLE_ACERO_16x2_9">#REF!</definedName>
    <definedName name="NIPLE_ACERO_16x3" localSheetId="1">#REF!</definedName>
    <definedName name="NIPLE_ACERO_16x3" localSheetId="5">#REF!</definedName>
    <definedName name="NIPLE_ACERO_16x3" localSheetId="11">#REF!</definedName>
    <definedName name="NIPLE_ACERO_16x3" localSheetId="2">#REF!</definedName>
    <definedName name="NIPLE_ACERO_16x3" localSheetId="3">#REF!</definedName>
    <definedName name="NIPLE_ACERO_16x3">#REF!</definedName>
    <definedName name="NIPLE_ACERO_16x3_10" localSheetId="1">#REF!</definedName>
    <definedName name="NIPLE_ACERO_16x3_10" localSheetId="5">#REF!</definedName>
    <definedName name="NIPLE_ACERO_16x3_10" localSheetId="11">#REF!</definedName>
    <definedName name="NIPLE_ACERO_16x3_10" localSheetId="2">#REF!</definedName>
    <definedName name="NIPLE_ACERO_16x3_10" localSheetId="3">#REF!</definedName>
    <definedName name="NIPLE_ACERO_16x3_10">#REF!</definedName>
    <definedName name="NIPLE_ACERO_16x3_11" localSheetId="1">#REF!</definedName>
    <definedName name="NIPLE_ACERO_16x3_11" localSheetId="5">#REF!</definedName>
    <definedName name="NIPLE_ACERO_16x3_11" localSheetId="11">#REF!</definedName>
    <definedName name="NIPLE_ACERO_16x3_11" localSheetId="2">#REF!</definedName>
    <definedName name="NIPLE_ACERO_16x3_11" localSheetId="3">#REF!</definedName>
    <definedName name="NIPLE_ACERO_16x3_11">#REF!</definedName>
    <definedName name="NIPLE_ACERO_16x3_6" localSheetId="1">#REF!</definedName>
    <definedName name="NIPLE_ACERO_16x3_6" localSheetId="5">#REF!</definedName>
    <definedName name="NIPLE_ACERO_16x3_6" localSheetId="11">#REF!</definedName>
    <definedName name="NIPLE_ACERO_16x3_6" localSheetId="2">#REF!</definedName>
    <definedName name="NIPLE_ACERO_16x3_6" localSheetId="3">#REF!</definedName>
    <definedName name="NIPLE_ACERO_16x3_6">#REF!</definedName>
    <definedName name="NIPLE_ACERO_16x3_7" localSheetId="1">#REF!</definedName>
    <definedName name="NIPLE_ACERO_16x3_7" localSheetId="5">#REF!</definedName>
    <definedName name="NIPLE_ACERO_16x3_7" localSheetId="11">#REF!</definedName>
    <definedName name="NIPLE_ACERO_16x3_7" localSheetId="2">#REF!</definedName>
    <definedName name="NIPLE_ACERO_16x3_7" localSheetId="3">#REF!</definedName>
    <definedName name="NIPLE_ACERO_16x3_7">#REF!</definedName>
    <definedName name="NIPLE_ACERO_16x3_8" localSheetId="1">#REF!</definedName>
    <definedName name="NIPLE_ACERO_16x3_8" localSheetId="5">#REF!</definedName>
    <definedName name="NIPLE_ACERO_16x3_8" localSheetId="11">#REF!</definedName>
    <definedName name="NIPLE_ACERO_16x3_8" localSheetId="2">#REF!</definedName>
    <definedName name="NIPLE_ACERO_16x3_8" localSheetId="3">#REF!</definedName>
    <definedName name="NIPLE_ACERO_16x3_8">#REF!</definedName>
    <definedName name="NIPLE_ACERO_16x3_9" localSheetId="1">#REF!</definedName>
    <definedName name="NIPLE_ACERO_16x3_9" localSheetId="5">#REF!</definedName>
    <definedName name="NIPLE_ACERO_16x3_9" localSheetId="11">#REF!</definedName>
    <definedName name="NIPLE_ACERO_16x3_9" localSheetId="2">#REF!</definedName>
    <definedName name="NIPLE_ACERO_16x3_9" localSheetId="3">#REF!</definedName>
    <definedName name="NIPLE_ACERO_16x3_9">#REF!</definedName>
    <definedName name="NIPLE_ACERO_20x3" localSheetId="1">#REF!</definedName>
    <definedName name="NIPLE_ACERO_20x3" localSheetId="5">#REF!</definedName>
    <definedName name="NIPLE_ACERO_20x3" localSheetId="11">#REF!</definedName>
    <definedName name="NIPLE_ACERO_20x3" localSheetId="2">#REF!</definedName>
    <definedName name="NIPLE_ACERO_20x3" localSheetId="3">#REF!</definedName>
    <definedName name="NIPLE_ACERO_20x3">#REF!</definedName>
    <definedName name="NIPLE_ACERO_20x3_10" localSheetId="1">#REF!</definedName>
    <definedName name="NIPLE_ACERO_20x3_10" localSheetId="5">#REF!</definedName>
    <definedName name="NIPLE_ACERO_20x3_10" localSheetId="11">#REF!</definedName>
    <definedName name="NIPLE_ACERO_20x3_10" localSheetId="2">#REF!</definedName>
    <definedName name="NIPLE_ACERO_20x3_10" localSheetId="3">#REF!</definedName>
    <definedName name="NIPLE_ACERO_20x3_10">#REF!</definedName>
    <definedName name="NIPLE_ACERO_20x3_11" localSheetId="1">#REF!</definedName>
    <definedName name="NIPLE_ACERO_20x3_11" localSheetId="5">#REF!</definedName>
    <definedName name="NIPLE_ACERO_20x3_11" localSheetId="11">#REF!</definedName>
    <definedName name="NIPLE_ACERO_20x3_11" localSheetId="2">#REF!</definedName>
    <definedName name="NIPLE_ACERO_20x3_11" localSheetId="3">#REF!</definedName>
    <definedName name="NIPLE_ACERO_20x3_11">#REF!</definedName>
    <definedName name="NIPLE_ACERO_20x3_6" localSheetId="1">#REF!</definedName>
    <definedName name="NIPLE_ACERO_20x3_6" localSheetId="5">#REF!</definedName>
    <definedName name="NIPLE_ACERO_20x3_6" localSheetId="11">#REF!</definedName>
    <definedName name="NIPLE_ACERO_20x3_6" localSheetId="2">#REF!</definedName>
    <definedName name="NIPLE_ACERO_20x3_6" localSheetId="3">#REF!</definedName>
    <definedName name="NIPLE_ACERO_20x3_6">#REF!</definedName>
    <definedName name="NIPLE_ACERO_20x3_7" localSheetId="1">#REF!</definedName>
    <definedName name="NIPLE_ACERO_20x3_7" localSheetId="5">#REF!</definedName>
    <definedName name="NIPLE_ACERO_20x3_7" localSheetId="11">#REF!</definedName>
    <definedName name="NIPLE_ACERO_20x3_7" localSheetId="2">#REF!</definedName>
    <definedName name="NIPLE_ACERO_20x3_7" localSheetId="3">#REF!</definedName>
    <definedName name="NIPLE_ACERO_20x3_7">#REF!</definedName>
    <definedName name="NIPLE_ACERO_20x3_8" localSheetId="1">#REF!</definedName>
    <definedName name="NIPLE_ACERO_20x3_8" localSheetId="5">#REF!</definedName>
    <definedName name="NIPLE_ACERO_20x3_8" localSheetId="11">#REF!</definedName>
    <definedName name="NIPLE_ACERO_20x3_8" localSheetId="2">#REF!</definedName>
    <definedName name="NIPLE_ACERO_20x3_8" localSheetId="3">#REF!</definedName>
    <definedName name="NIPLE_ACERO_20x3_8">#REF!</definedName>
    <definedName name="NIPLE_ACERO_20x3_9" localSheetId="1">#REF!</definedName>
    <definedName name="NIPLE_ACERO_20x3_9" localSheetId="5">#REF!</definedName>
    <definedName name="NIPLE_ACERO_20x3_9" localSheetId="11">#REF!</definedName>
    <definedName name="NIPLE_ACERO_20x3_9" localSheetId="2">#REF!</definedName>
    <definedName name="NIPLE_ACERO_20x3_9" localSheetId="3">#REF!</definedName>
    <definedName name="NIPLE_ACERO_20x3_9">#REF!</definedName>
    <definedName name="NIPLE_ACERO_6x3" localSheetId="1">#REF!</definedName>
    <definedName name="NIPLE_ACERO_6x3" localSheetId="5">#REF!</definedName>
    <definedName name="NIPLE_ACERO_6x3" localSheetId="11">#REF!</definedName>
    <definedName name="NIPLE_ACERO_6x3" localSheetId="2">#REF!</definedName>
    <definedName name="NIPLE_ACERO_6x3" localSheetId="3">#REF!</definedName>
    <definedName name="NIPLE_ACERO_6x3">#REF!</definedName>
    <definedName name="NIPLE_ACERO_6x3_10" localSheetId="1">#REF!</definedName>
    <definedName name="NIPLE_ACERO_6x3_10" localSheetId="5">#REF!</definedName>
    <definedName name="NIPLE_ACERO_6x3_10" localSheetId="11">#REF!</definedName>
    <definedName name="NIPLE_ACERO_6x3_10" localSheetId="2">#REF!</definedName>
    <definedName name="NIPLE_ACERO_6x3_10" localSheetId="3">#REF!</definedName>
    <definedName name="NIPLE_ACERO_6x3_10">#REF!</definedName>
    <definedName name="NIPLE_ACERO_6x3_11" localSheetId="1">#REF!</definedName>
    <definedName name="NIPLE_ACERO_6x3_11" localSheetId="5">#REF!</definedName>
    <definedName name="NIPLE_ACERO_6x3_11" localSheetId="11">#REF!</definedName>
    <definedName name="NIPLE_ACERO_6x3_11" localSheetId="2">#REF!</definedName>
    <definedName name="NIPLE_ACERO_6x3_11" localSheetId="3">#REF!</definedName>
    <definedName name="NIPLE_ACERO_6x3_11">#REF!</definedName>
    <definedName name="NIPLE_ACERO_6x3_6" localSheetId="1">#REF!</definedName>
    <definedName name="NIPLE_ACERO_6x3_6" localSheetId="5">#REF!</definedName>
    <definedName name="NIPLE_ACERO_6x3_6" localSheetId="11">#REF!</definedName>
    <definedName name="NIPLE_ACERO_6x3_6" localSheetId="2">#REF!</definedName>
    <definedName name="NIPLE_ACERO_6x3_6" localSheetId="3">#REF!</definedName>
    <definedName name="NIPLE_ACERO_6x3_6">#REF!</definedName>
    <definedName name="NIPLE_ACERO_6x3_7" localSheetId="1">#REF!</definedName>
    <definedName name="NIPLE_ACERO_6x3_7" localSheetId="5">#REF!</definedName>
    <definedName name="NIPLE_ACERO_6x3_7" localSheetId="11">#REF!</definedName>
    <definedName name="NIPLE_ACERO_6x3_7" localSheetId="2">#REF!</definedName>
    <definedName name="NIPLE_ACERO_6x3_7" localSheetId="3">#REF!</definedName>
    <definedName name="NIPLE_ACERO_6x3_7">#REF!</definedName>
    <definedName name="NIPLE_ACERO_6x3_8" localSheetId="1">#REF!</definedName>
    <definedName name="NIPLE_ACERO_6x3_8" localSheetId="5">#REF!</definedName>
    <definedName name="NIPLE_ACERO_6x3_8" localSheetId="11">#REF!</definedName>
    <definedName name="NIPLE_ACERO_6x3_8" localSheetId="2">#REF!</definedName>
    <definedName name="NIPLE_ACERO_6x3_8" localSheetId="3">#REF!</definedName>
    <definedName name="NIPLE_ACERO_6x3_8">#REF!</definedName>
    <definedName name="NIPLE_ACERO_6x3_9" localSheetId="1">#REF!</definedName>
    <definedName name="NIPLE_ACERO_6x3_9" localSheetId="5">#REF!</definedName>
    <definedName name="NIPLE_ACERO_6x3_9" localSheetId="11">#REF!</definedName>
    <definedName name="NIPLE_ACERO_6x3_9" localSheetId="2">#REF!</definedName>
    <definedName name="NIPLE_ACERO_6x3_9" localSheetId="3">#REF!</definedName>
    <definedName name="NIPLE_ACERO_6x3_9">#REF!</definedName>
    <definedName name="NIPLE_ACERO_8x3" localSheetId="1">#REF!</definedName>
    <definedName name="NIPLE_ACERO_8x3" localSheetId="5">#REF!</definedName>
    <definedName name="NIPLE_ACERO_8x3" localSheetId="11">#REF!</definedName>
    <definedName name="NIPLE_ACERO_8x3" localSheetId="2">#REF!</definedName>
    <definedName name="NIPLE_ACERO_8x3" localSheetId="3">#REF!</definedName>
    <definedName name="NIPLE_ACERO_8x3">#REF!</definedName>
    <definedName name="NIPLE_ACERO_8x3_10" localSheetId="1">#REF!</definedName>
    <definedName name="NIPLE_ACERO_8x3_10" localSheetId="5">#REF!</definedName>
    <definedName name="NIPLE_ACERO_8x3_10" localSheetId="11">#REF!</definedName>
    <definedName name="NIPLE_ACERO_8x3_10" localSheetId="2">#REF!</definedName>
    <definedName name="NIPLE_ACERO_8x3_10" localSheetId="3">#REF!</definedName>
    <definedName name="NIPLE_ACERO_8x3_10">#REF!</definedName>
    <definedName name="NIPLE_ACERO_8x3_11" localSheetId="1">#REF!</definedName>
    <definedName name="NIPLE_ACERO_8x3_11" localSheetId="5">#REF!</definedName>
    <definedName name="NIPLE_ACERO_8x3_11" localSheetId="11">#REF!</definedName>
    <definedName name="NIPLE_ACERO_8x3_11" localSheetId="2">#REF!</definedName>
    <definedName name="NIPLE_ACERO_8x3_11" localSheetId="3">#REF!</definedName>
    <definedName name="NIPLE_ACERO_8x3_11">#REF!</definedName>
    <definedName name="NIPLE_ACERO_8x3_6" localSheetId="1">#REF!</definedName>
    <definedName name="NIPLE_ACERO_8x3_6" localSheetId="5">#REF!</definedName>
    <definedName name="NIPLE_ACERO_8x3_6" localSheetId="11">#REF!</definedName>
    <definedName name="NIPLE_ACERO_8x3_6" localSheetId="2">#REF!</definedName>
    <definedName name="NIPLE_ACERO_8x3_6" localSheetId="3">#REF!</definedName>
    <definedName name="NIPLE_ACERO_8x3_6">#REF!</definedName>
    <definedName name="NIPLE_ACERO_8x3_7" localSheetId="1">#REF!</definedName>
    <definedName name="NIPLE_ACERO_8x3_7" localSheetId="5">#REF!</definedName>
    <definedName name="NIPLE_ACERO_8x3_7" localSheetId="11">#REF!</definedName>
    <definedName name="NIPLE_ACERO_8x3_7" localSheetId="2">#REF!</definedName>
    <definedName name="NIPLE_ACERO_8x3_7" localSheetId="3">#REF!</definedName>
    <definedName name="NIPLE_ACERO_8x3_7">#REF!</definedName>
    <definedName name="NIPLE_ACERO_8x3_8" localSheetId="1">#REF!</definedName>
    <definedName name="NIPLE_ACERO_8x3_8" localSheetId="5">#REF!</definedName>
    <definedName name="NIPLE_ACERO_8x3_8" localSheetId="11">#REF!</definedName>
    <definedName name="NIPLE_ACERO_8x3_8" localSheetId="2">#REF!</definedName>
    <definedName name="NIPLE_ACERO_8x3_8" localSheetId="3">#REF!</definedName>
    <definedName name="NIPLE_ACERO_8x3_8">#REF!</definedName>
    <definedName name="NIPLE_ACERO_8x3_9" localSheetId="1">#REF!</definedName>
    <definedName name="NIPLE_ACERO_8x3_9" localSheetId="5">#REF!</definedName>
    <definedName name="NIPLE_ACERO_8x3_9" localSheetId="11">#REF!</definedName>
    <definedName name="NIPLE_ACERO_8x3_9" localSheetId="2">#REF!</definedName>
    <definedName name="NIPLE_ACERO_8x3_9" localSheetId="3">#REF!</definedName>
    <definedName name="NIPLE_ACERO_8x3_9">#REF!</definedName>
    <definedName name="NIPLE_ACERO_PLATILLADO_12x12" localSheetId="1">#REF!</definedName>
    <definedName name="NIPLE_ACERO_PLATILLADO_12x12" localSheetId="5">#REF!</definedName>
    <definedName name="NIPLE_ACERO_PLATILLADO_12x12" localSheetId="11">#REF!</definedName>
    <definedName name="NIPLE_ACERO_PLATILLADO_12x12" localSheetId="2">#REF!</definedName>
    <definedName name="NIPLE_ACERO_PLATILLADO_12x12" localSheetId="3">#REF!</definedName>
    <definedName name="NIPLE_ACERO_PLATILLADO_12x12">#REF!</definedName>
    <definedName name="NIPLE_ACERO_PLATILLADO_12x12_10" localSheetId="1">#REF!</definedName>
    <definedName name="NIPLE_ACERO_PLATILLADO_12x12_10" localSheetId="5">#REF!</definedName>
    <definedName name="NIPLE_ACERO_PLATILLADO_12x12_10" localSheetId="11">#REF!</definedName>
    <definedName name="NIPLE_ACERO_PLATILLADO_12x12_10" localSheetId="2">#REF!</definedName>
    <definedName name="NIPLE_ACERO_PLATILLADO_12x12_10" localSheetId="3">#REF!</definedName>
    <definedName name="NIPLE_ACERO_PLATILLADO_12x12_10">#REF!</definedName>
    <definedName name="NIPLE_ACERO_PLATILLADO_12x12_11" localSheetId="1">#REF!</definedName>
    <definedName name="NIPLE_ACERO_PLATILLADO_12x12_11" localSheetId="5">#REF!</definedName>
    <definedName name="NIPLE_ACERO_PLATILLADO_12x12_11" localSheetId="11">#REF!</definedName>
    <definedName name="NIPLE_ACERO_PLATILLADO_12x12_11" localSheetId="2">#REF!</definedName>
    <definedName name="NIPLE_ACERO_PLATILLADO_12x12_11" localSheetId="3">#REF!</definedName>
    <definedName name="NIPLE_ACERO_PLATILLADO_12x12_11">#REF!</definedName>
    <definedName name="NIPLE_ACERO_PLATILLADO_12x12_6" localSheetId="1">#REF!</definedName>
    <definedName name="NIPLE_ACERO_PLATILLADO_12x12_6" localSheetId="5">#REF!</definedName>
    <definedName name="NIPLE_ACERO_PLATILLADO_12x12_6" localSheetId="11">#REF!</definedName>
    <definedName name="NIPLE_ACERO_PLATILLADO_12x12_6" localSheetId="2">#REF!</definedName>
    <definedName name="NIPLE_ACERO_PLATILLADO_12x12_6" localSheetId="3">#REF!</definedName>
    <definedName name="NIPLE_ACERO_PLATILLADO_12x12_6">#REF!</definedName>
    <definedName name="NIPLE_ACERO_PLATILLADO_12x12_7" localSheetId="1">#REF!</definedName>
    <definedName name="NIPLE_ACERO_PLATILLADO_12x12_7" localSheetId="5">#REF!</definedName>
    <definedName name="NIPLE_ACERO_PLATILLADO_12x12_7" localSheetId="11">#REF!</definedName>
    <definedName name="NIPLE_ACERO_PLATILLADO_12x12_7" localSheetId="2">#REF!</definedName>
    <definedName name="NIPLE_ACERO_PLATILLADO_12x12_7" localSheetId="3">#REF!</definedName>
    <definedName name="NIPLE_ACERO_PLATILLADO_12x12_7">#REF!</definedName>
    <definedName name="NIPLE_ACERO_PLATILLADO_12x12_8" localSheetId="1">#REF!</definedName>
    <definedName name="NIPLE_ACERO_PLATILLADO_12x12_8" localSheetId="5">#REF!</definedName>
    <definedName name="NIPLE_ACERO_PLATILLADO_12x12_8" localSheetId="11">#REF!</definedName>
    <definedName name="NIPLE_ACERO_PLATILLADO_12x12_8" localSheetId="2">#REF!</definedName>
    <definedName name="NIPLE_ACERO_PLATILLADO_12x12_8" localSheetId="3">#REF!</definedName>
    <definedName name="NIPLE_ACERO_PLATILLADO_12x12_8">#REF!</definedName>
    <definedName name="NIPLE_ACERO_PLATILLADO_12x12_9" localSheetId="1">#REF!</definedName>
    <definedName name="NIPLE_ACERO_PLATILLADO_12x12_9" localSheetId="5">#REF!</definedName>
    <definedName name="NIPLE_ACERO_PLATILLADO_12x12_9" localSheetId="11">#REF!</definedName>
    <definedName name="NIPLE_ACERO_PLATILLADO_12x12_9" localSheetId="2">#REF!</definedName>
    <definedName name="NIPLE_ACERO_PLATILLADO_12x12_9" localSheetId="3">#REF!</definedName>
    <definedName name="NIPLE_ACERO_PLATILLADO_12x12_9">#REF!</definedName>
    <definedName name="NIPLE_ACERO_PLATILLADO_2x1" localSheetId="1">#REF!</definedName>
    <definedName name="NIPLE_ACERO_PLATILLADO_2x1" localSheetId="5">#REF!</definedName>
    <definedName name="NIPLE_ACERO_PLATILLADO_2x1" localSheetId="11">#REF!</definedName>
    <definedName name="NIPLE_ACERO_PLATILLADO_2x1" localSheetId="2">#REF!</definedName>
    <definedName name="NIPLE_ACERO_PLATILLADO_2x1" localSheetId="3">#REF!</definedName>
    <definedName name="NIPLE_ACERO_PLATILLADO_2x1">#REF!</definedName>
    <definedName name="NIPLE_ACERO_PLATILLADO_2x1_10" localSheetId="1">#REF!</definedName>
    <definedName name="NIPLE_ACERO_PLATILLADO_2x1_10" localSheetId="5">#REF!</definedName>
    <definedName name="NIPLE_ACERO_PLATILLADO_2x1_10" localSheetId="11">#REF!</definedName>
    <definedName name="NIPLE_ACERO_PLATILLADO_2x1_10" localSheetId="2">#REF!</definedName>
    <definedName name="NIPLE_ACERO_PLATILLADO_2x1_10" localSheetId="3">#REF!</definedName>
    <definedName name="NIPLE_ACERO_PLATILLADO_2x1_10">#REF!</definedName>
    <definedName name="NIPLE_ACERO_PLATILLADO_2x1_11" localSheetId="1">#REF!</definedName>
    <definedName name="NIPLE_ACERO_PLATILLADO_2x1_11" localSheetId="5">#REF!</definedName>
    <definedName name="NIPLE_ACERO_PLATILLADO_2x1_11" localSheetId="11">#REF!</definedName>
    <definedName name="NIPLE_ACERO_PLATILLADO_2x1_11" localSheetId="2">#REF!</definedName>
    <definedName name="NIPLE_ACERO_PLATILLADO_2x1_11" localSheetId="3">#REF!</definedName>
    <definedName name="NIPLE_ACERO_PLATILLADO_2x1_11">#REF!</definedName>
    <definedName name="NIPLE_ACERO_PLATILLADO_2x1_6" localSheetId="1">#REF!</definedName>
    <definedName name="NIPLE_ACERO_PLATILLADO_2x1_6" localSheetId="5">#REF!</definedName>
    <definedName name="NIPLE_ACERO_PLATILLADO_2x1_6" localSheetId="11">#REF!</definedName>
    <definedName name="NIPLE_ACERO_PLATILLADO_2x1_6" localSheetId="2">#REF!</definedName>
    <definedName name="NIPLE_ACERO_PLATILLADO_2x1_6" localSheetId="3">#REF!</definedName>
    <definedName name="NIPLE_ACERO_PLATILLADO_2x1_6">#REF!</definedName>
    <definedName name="NIPLE_ACERO_PLATILLADO_2x1_7" localSheetId="1">#REF!</definedName>
    <definedName name="NIPLE_ACERO_PLATILLADO_2x1_7" localSheetId="5">#REF!</definedName>
    <definedName name="NIPLE_ACERO_PLATILLADO_2x1_7" localSheetId="11">#REF!</definedName>
    <definedName name="NIPLE_ACERO_PLATILLADO_2x1_7" localSheetId="2">#REF!</definedName>
    <definedName name="NIPLE_ACERO_PLATILLADO_2x1_7" localSheetId="3">#REF!</definedName>
    <definedName name="NIPLE_ACERO_PLATILLADO_2x1_7">#REF!</definedName>
    <definedName name="NIPLE_ACERO_PLATILLADO_2x1_8" localSheetId="1">#REF!</definedName>
    <definedName name="NIPLE_ACERO_PLATILLADO_2x1_8" localSheetId="5">#REF!</definedName>
    <definedName name="NIPLE_ACERO_PLATILLADO_2x1_8" localSheetId="11">#REF!</definedName>
    <definedName name="NIPLE_ACERO_PLATILLADO_2x1_8" localSheetId="2">#REF!</definedName>
    <definedName name="NIPLE_ACERO_PLATILLADO_2x1_8" localSheetId="3">#REF!</definedName>
    <definedName name="NIPLE_ACERO_PLATILLADO_2x1_8">#REF!</definedName>
    <definedName name="NIPLE_ACERO_PLATILLADO_2x1_9" localSheetId="1">#REF!</definedName>
    <definedName name="NIPLE_ACERO_PLATILLADO_2x1_9" localSheetId="5">#REF!</definedName>
    <definedName name="NIPLE_ACERO_PLATILLADO_2x1_9" localSheetId="11">#REF!</definedName>
    <definedName name="NIPLE_ACERO_PLATILLADO_2x1_9" localSheetId="2">#REF!</definedName>
    <definedName name="NIPLE_ACERO_PLATILLADO_2x1_9" localSheetId="3">#REF!</definedName>
    <definedName name="NIPLE_ACERO_PLATILLADO_2x1_9">#REF!</definedName>
    <definedName name="NIPLE_ACERO_PLATILLADO_3x1" localSheetId="1">#REF!</definedName>
    <definedName name="NIPLE_ACERO_PLATILLADO_3x1" localSheetId="5">#REF!</definedName>
    <definedName name="NIPLE_ACERO_PLATILLADO_3x1" localSheetId="11">#REF!</definedName>
    <definedName name="NIPLE_ACERO_PLATILLADO_3x1" localSheetId="2">#REF!</definedName>
    <definedName name="NIPLE_ACERO_PLATILLADO_3x1" localSheetId="3">#REF!</definedName>
    <definedName name="NIPLE_ACERO_PLATILLADO_3x1">#REF!</definedName>
    <definedName name="NIPLE_ACERO_PLATILLADO_3x1_10" localSheetId="1">#REF!</definedName>
    <definedName name="NIPLE_ACERO_PLATILLADO_3x1_10" localSheetId="5">#REF!</definedName>
    <definedName name="NIPLE_ACERO_PLATILLADO_3x1_10" localSheetId="11">#REF!</definedName>
    <definedName name="NIPLE_ACERO_PLATILLADO_3x1_10" localSheetId="2">#REF!</definedName>
    <definedName name="NIPLE_ACERO_PLATILLADO_3x1_10" localSheetId="3">#REF!</definedName>
    <definedName name="NIPLE_ACERO_PLATILLADO_3x1_10">#REF!</definedName>
    <definedName name="NIPLE_ACERO_PLATILLADO_3x1_11" localSheetId="1">#REF!</definedName>
    <definedName name="NIPLE_ACERO_PLATILLADO_3x1_11" localSheetId="5">#REF!</definedName>
    <definedName name="NIPLE_ACERO_PLATILLADO_3x1_11" localSheetId="11">#REF!</definedName>
    <definedName name="NIPLE_ACERO_PLATILLADO_3x1_11" localSheetId="2">#REF!</definedName>
    <definedName name="NIPLE_ACERO_PLATILLADO_3x1_11" localSheetId="3">#REF!</definedName>
    <definedName name="NIPLE_ACERO_PLATILLADO_3x1_11">#REF!</definedName>
    <definedName name="NIPLE_ACERO_PLATILLADO_3x1_6" localSheetId="1">#REF!</definedName>
    <definedName name="NIPLE_ACERO_PLATILLADO_3x1_6" localSheetId="5">#REF!</definedName>
    <definedName name="NIPLE_ACERO_PLATILLADO_3x1_6" localSheetId="11">#REF!</definedName>
    <definedName name="NIPLE_ACERO_PLATILLADO_3x1_6" localSheetId="2">#REF!</definedName>
    <definedName name="NIPLE_ACERO_PLATILLADO_3x1_6" localSheetId="3">#REF!</definedName>
    <definedName name="NIPLE_ACERO_PLATILLADO_3x1_6">#REF!</definedName>
    <definedName name="NIPLE_ACERO_PLATILLADO_3x1_7" localSheetId="1">#REF!</definedName>
    <definedName name="NIPLE_ACERO_PLATILLADO_3x1_7" localSheetId="5">#REF!</definedName>
    <definedName name="NIPLE_ACERO_PLATILLADO_3x1_7" localSheetId="11">#REF!</definedName>
    <definedName name="NIPLE_ACERO_PLATILLADO_3x1_7" localSheetId="2">#REF!</definedName>
    <definedName name="NIPLE_ACERO_PLATILLADO_3x1_7" localSheetId="3">#REF!</definedName>
    <definedName name="NIPLE_ACERO_PLATILLADO_3x1_7">#REF!</definedName>
    <definedName name="NIPLE_ACERO_PLATILLADO_3x1_8" localSheetId="1">#REF!</definedName>
    <definedName name="NIPLE_ACERO_PLATILLADO_3x1_8" localSheetId="5">#REF!</definedName>
    <definedName name="NIPLE_ACERO_PLATILLADO_3x1_8" localSheetId="11">#REF!</definedName>
    <definedName name="NIPLE_ACERO_PLATILLADO_3x1_8" localSheetId="2">#REF!</definedName>
    <definedName name="NIPLE_ACERO_PLATILLADO_3x1_8" localSheetId="3">#REF!</definedName>
    <definedName name="NIPLE_ACERO_PLATILLADO_3x1_8">#REF!</definedName>
    <definedName name="NIPLE_ACERO_PLATILLADO_3x1_9" localSheetId="1">#REF!</definedName>
    <definedName name="NIPLE_ACERO_PLATILLADO_3x1_9" localSheetId="5">#REF!</definedName>
    <definedName name="NIPLE_ACERO_PLATILLADO_3x1_9" localSheetId="11">#REF!</definedName>
    <definedName name="NIPLE_ACERO_PLATILLADO_3x1_9" localSheetId="2">#REF!</definedName>
    <definedName name="NIPLE_ACERO_PLATILLADO_3x1_9" localSheetId="3">#REF!</definedName>
    <definedName name="NIPLE_ACERO_PLATILLADO_3x1_9">#REF!</definedName>
    <definedName name="NIPLE_ACERO_PLATILLADO_8x1" localSheetId="1">#REF!</definedName>
    <definedName name="NIPLE_ACERO_PLATILLADO_8x1" localSheetId="5">#REF!</definedName>
    <definedName name="NIPLE_ACERO_PLATILLADO_8x1" localSheetId="11">#REF!</definedName>
    <definedName name="NIPLE_ACERO_PLATILLADO_8x1" localSheetId="2">#REF!</definedName>
    <definedName name="NIPLE_ACERO_PLATILLADO_8x1" localSheetId="3">#REF!</definedName>
    <definedName name="NIPLE_ACERO_PLATILLADO_8x1">#REF!</definedName>
    <definedName name="NIPLE_ACERO_PLATILLADO_8x1_10" localSheetId="1">#REF!</definedName>
    <definedName name="NIPLE_ACERO_PLATILLADO_8x1_10" localSheetId="5">#REF!</definedName>
    <definedName name="NIPLE_ACERO_PLATILLADO_8x1_10" localSheetId="11">#REF!</definedName>
    <definedName name="NIPLE_ACERO_PLATILLADO_8x1_10" localSheetId="2">#REF!</definedName>
    <definedName name="NIPLE_ACERO_PLATILLADO_8x1_10" localSheetId="3">#REF!</definedName>
    <definedName name="NIPLE_ACERO_PLATILLADO_8x1_10">#REF!</definedName>
    <definedName name="NIPLE_ACERO_PLATILLADO_8x1_11" localSheetId="1">#REF!</definedName>
    <definedName name="NIPLE_ACERO_PLATILLADO_8x1_11" localSheetId="5">#REF!</definedName>
    <definedName name="NIPLE_ACERO_PLATILLADO_8x1_11" localSheetId="11">#REF!</definedName>
    <definedName name="NIPLE_ACERO_PLATILLADO_8x1_11" localSheetId="2">#REF!</definedName>
    <definedName name="NIPLE_ACERO_PLATILLADO_8x1_11" localSheetId="3">#REF!</definedName>
    <definedName name="NIPLE_ACERO_PLATILLADO_8x1_11">#REF!</definedName>
    <definedName name="NIPLE_ACERO_PLATILLADO_8x1_6" localSheetId="1">#REF!</definedName>
    <definedName name="NIPLE_ACERO_PLATILLADO_8x1_6" localSheetId="5">#REF!</definedName>
    <definedName name="NIPLE_ACERO_PLATILLADO_8x1_6" localSheetId="11">#REF!</definedName>
    <definedName name="NIPLE_ACERO_PLATILLADO_8x1_6" localSheetId="2">#REF!</definedName>
    <definedName name="NIPLE_ACERO_PLATILLADO_8x1_6" localSheetId="3">#REF!</definedName>
    <definedName name="NIPLE_ACERO_PLATILLADO_8x1_6">#REF!</definedName>
    <definedName name="NIPLE_ACERO_PLATILLADO_8x1_7" localSheetId="1">#REF!</definedName>
    <definedName name="NIPLE_ACERO_PLATILLADO_8x1_7" localSheetId="5">#REF!</definedName>
    <definedName name="NIPLE_ACERO_PLATILLADO_8x1_7" localSheetId="11">#REF!</definedName>
    <definedName name="NIPLE_ACERO_PLATILLADO_8x1_7" localSheetId="2">#REF!</definedName>
    <definedName name="NIPLE_ACERO_PLATILLADO_8x1_7" localSheetId="3">#REF!</definedName>
    <definedName name="NIPLE_ACERO_PLATILLADO_8x1_7">#REF!</definedName>
    <definedName name="NIPLE_ACERO_PLATILLADO_8x1_8" localSheetId="1">#REF!</definedName>
    <definedName name="NIPLE_ACERO_PLATILLADO_8x1_8" localSheetId="5">#REF!</definedName>
    <definedName name="NIPLE_ACERO_PLATILLADO_8x1_8" localSheetId="11">#REF!</definedName>
    <definedName name="NIPLE_ACERO_PLATILLADO_8x1_8" localSheetId="2">#REF!</definedName>
    <definedName name="NIPLE_ACERO_PLATILLADO_8x1_8" localSheetId="3">#REF!</definedName>
    <definedName name="NIPLE_ACERO_PLATILLADO_8x1_8">#REF!</definedName>
    <definedName name="NIPLE_ACERO_PLATILLADO_8x1_9" localSheetId="1">#REF!</definedName>
    <definedName name="NIPLE_ACERO_PLATILLADO_8x1_9" localSheetId="5">#REF!</definedName>
    <definedName name="NIPLE_ACERO_PLATILLADO_8x1_9" localSheetId="11">#REF!</definedName>
    <definedName name="NIPLE_ACERO_PLATILLADO_8x1_9" localSheetId="2">#REF!</definedName>
    <definedName name="NIPLE_ACERO_PLATILLADO_8x1_9" localSheetId="3">#REF!</definedName>
    <definedName name="NIPLE_ACERO_PLATILLADO_8x1_9">#REF!</definedName>
    <definedName name="NIPLE_CROMO_38x2_12" localSheetId="1">#REF!</definedName>
    <definedName name="NIPLE_CROMO_38x2_12" localSheetId="5">#REF!</definedName>
    <definedName name="NIPLE_CROMO_38x2_12" localSheetId="11">#REF!</definedName>
    <definedName name="NIPLE_CROMO_38x2_12" localSheetId="2">#REF!</definedName>
    <definedName name="NIPLE_CROMO_38x2_12" localSheetId="3">#REF!</definedName>
    <definedName name="NIPLE_CROMO_38x2_12">#REF!</definedName>
    <definedName name="NIPLE_CROMO_38x2_12_10" localSheetId="1">#REF!</definedName>
    <definedName name="NIPLE_CROMO_38x2_12_10" localSheetId="5">#REF!</definedName>
    <definedName name="NIPLE_CROMO_38x2_12_10" localSheetId="11">#REF!</definedName>
    <definedName name="NIPLE_CROMO_38x2_12_10" localSheetId="2">#REF!</definedName>
    <definedName name="NIPLE_CROMO_38x2_12_10" localSheetId="3">#REF!</definedName>
    <definedName name="NIPLE_CROMO_38x2_12_10">#REF!</definedName>
    <definedName name="NIPLE_CROMO_38x2_12_11" localSheetId="1">#REF!</definedName>
    <definedName name="NIPLE_CROMO_38x2_12_11" localSheetId="5">#REF!</definedName>
    <definedName name="NIPLE_CROMO_38x2_12_11" localSheetId="11">#REF!</definedName>
    <definedName name="NIPLE_CROMO_38x2_12_11" localSheetId="2">#REF!</definedName>
    <definedName name="NIPLE_CROMO_38x2_12_11" localSheetId="3">#REF!</definedName>
    <definedName name="NIPLE_CROMO_38x2_12_11">#REF!</definedName>
    <definedName name="NIPLE_CROMO_38x2_12_6" localSheetId="1">#REF!</definedName>
    <definedName name="NIPLE_CROMO_38x2_12_6" localSheetId="5">#REF!</definedName>
    <definedName name="NIPLE_CROMO_38x2_12_6" localSheetId="11">#REF!</definedName>
    <definedName name="NIPLE_CROMO_38x2_12_6" localSheetId="2">#REF!</definedName>
    <definedName name="NIPLE_CROMO_38x2_12_6" localSheetId="3">#REF!</definedName>
    <definedName name="NIPLE_CROMO_38x2_12_6">#REF!</definedName>
    <definedName name="NIPLE_CROMO_38x2_12_7" localSheetId="1">#REF!</definedName>
    <definedName name="NIPLE_CROMO_38x2_12_7" localSheetId="5">#REF!</definedName>
    <definedName name="NIPLE_CROMO_38x2_12_7" localSheetId="11">#REF!</definedName>
    <definedName name="NIPLE_CROMO_38x2_12_7" localSheetId="2">#REF!</definedName>
    <definedName name="NIPLE_CROMO_38x2_12_7" localSheetId="3">#REF!</definedName>
    <definedName name="NIPLE_CROMO_38x2_12_7">#REF!</definedName>
    <definedName name="NIPLE_CROMO_38x2_12_8" localSheetId="1">#REF!</definedName>
    <definedName name="NIPLE_CROMO_38x2_12_8" localSheetId="5">#REF!</definedName>
    <definedName name="NIPLE_CROMO_38x2_12_8" localSheetId="11">#REF!</definedName>
    <definedName name="NIPLE_CROMO_38x2_12_8" localSheetId="2">#REF!</definedName>
    <definedName name="NIPLE_CROMO_38x2_12_8" localSheetId="3">#REF!</definedName>
    <definedName name="NIPLE_CROMO_38x2_12_8">#REF!</definedName>
    <definedName name="NIPLE_CROMO_38x2_12_9" localSheetId="1">#REF!</definedName>
    <definedName name="NIPLE_CROMO_38x2_12_9" localSheetId="5">#REF!</definedName>
    <definedName name="NIPLE_CROMO_38x2_12_9" localSheetId="11">#REF!</definedName>
    <definedName name="NIPLE_CROMO_38x2_12_9" localSheetId="2">#REF!</definedName>
    <definedName name="NIPLE_CROMO_38x2_12_9" localSheetId="3">#REF!</definedName>
    <definedName name="NIPLE_CROMO_38x2_12_9">#REF!</definedName>
    <definedName name="NIPLE_HG_12x4" localSheetId="1">#REF!</definedName>
    <definedName name="NIPLE_HG_12x4" localSheetId="5">#REF!</definedName>
    <definedName name="NIPLE_HG_12x4" localSheetId="11">#REF!</definedName>
    <definedName name="NIPLE_HG_12x4" localSheetId="2">#REF!</definedName>
    <definedName name="NIPLE_HG_12x4" localSheetId="3">#REF!</definedName>
    <definedName name="NIPLE_HG_12x4">#REF!</definedName>
    <definedName name="NIPLE_HG_12x4_10" localSheetId="1">#REF!</definedName>
    <definedName name="NIPLE_HG_12x4_10" localSheetId="5">#REF!</definedName>
    <definedName name="NIPLE_HG_12x4_10" localSheetId="11">#REF!</definedName>
    <definedName name="NIPLE_HG_12x4_10" localSheetId="2">#REF!</definedName>
    <definedName name="NIPLE_HG_12x4_10" localSheetId="3">#REF!</definedName>
    <definedName name="NIPLE_HG_12x4_10">#REF!</definedName>
    <definedName name="NIPLE_HG_12x4_11" localSheetId="1">#REF!</definedName>
    <definedName name="NIPLE_HG_12x4_11" localSheetId="5">#REF!</definedName>
    <definedName name="NIPLE_HG_12x4_11" localSheetId="11">#REF!</definedName>
    <definedName name="NIPLE_HG_12x4_11" localSheetId="2">#REF!</definedName>
    <definedName name="NIPLE_HG_12x4_11" localSheetId="3">#REF!</definedName>
    <definedName name="NIPLE_HG_12x4_11">#REF!</definedName>
    <definedName name="NIPLE_HG_12x4_6" localSheetId="1">#REF!</definedName>
    <definedName name="NIPLE_HG_12x4_6" localSheetId="5">#REF!</definedName>
    <definedName name="NIPLE_HG_12x4_6" localSheetId="11">#REF!</definedName>
    <definedName name="NIPLE_HG_12x4_6" localSheetId="2">#REF!</definedName>
    <definedName name="NIPLE_HG_12x4_6" localSheetId="3">#REF!</definedName>
    <definedName name="NIPLE_HG_12x4_6">#REF!</definedName>
    <definedName name="NIPLE_HG_12x4_7" localSheetId="1">#REF!</definedName>
    <definedName name="NIPLE_HG_12x4_7" localSheetId="5">#REF!</definedName>
    <definedName name="NIPLE_HG_12x4_7" localSheetId="11">#REF!</definedName>
    <definedName name="NIPLE_HG_12x4_7" localSheetId="2">#REF!</definedName>
    <definedName name="NIPLE_HG_12x4_7" localSheetId="3">#REF!</definedName>
    <definedName name="NIPLE_HG_12x4_7">#REF!</definedName>
    <definedName name="NIPLE_HG_12x4_8" localSheetId="1">#REF!</definedName>
    <definedName name="NIPLE_HG_12x4_8" localSheetId="5">#REF!</definedName>
    <definedName name="NIPLE_HG_12x4_8" localSheetId="11">#REF!</definedName>
    <definedName name="NIPLE_HG_12x4_8" localSheetId="2">#REF!</definedName>
    <definedName name="NIPLE_HG_12x4_8" localSheetId="3">#REF!</definedName>
    <definedName name="NIPLE_HG_12x4_8">#REF!</definedName>
    <definedName name="NIPLE_HG_12x4_9" localSheetId="1">#REF!</definedName>
    <definedName name="NIPLE_HG_12x4_9" localSheetId="5">#REF!</definedName>
    <definedName name="NIPLE_HG_12x4_9" localSheetId="11">#REF!</definedName>
    <definedName name="NIPLE_HG_12x4_9" localSheetId="2">#REF!</definedName>
    <definedName name="NIPLE_HG_12x4_9" localSheetId="3">#REF!</definedName>
    <definedName name="NIPLE_HG_12x4_9">#REF!</definedName>
    <definedName name="NIPLE_HG_34x4" localSheetId="1">#REF!</definedName>
    <definedName name="NIPLE_HG_34x4" localSheetId="5">#REF!</definedName>
    <definedName name="NIPLE_HG_34x4" localSheetId="11">#REF!</definedName>
    <definedName name="NIPLE_HG_34x4" localSheetId="2">#REF!</definedName>
    <definedName name="NIPLE_HG_34x4" localSheetId="3">#REF!</definedName>
    <definedName name="NIPLE_HG_34x4">#REF!</definedName>
    <definedName name="NIPLE_HG_34x4_10" localSheetId="1">#REF!</definedName>
    <definedName name="NIPLE_HG_34x4_10" localSheetId="5">#REF!</definedName>
    <definedName name="NIPLE_HG_34x4_10" localSheetId="11">#REF!</definedName>
    <definedName name="NIPLE_HG_34x4_10" localSheetId="2">#REF!</definedName>
    <definedName name="NIPLE_HG_34x4_10" localSheetId="3">#REF!</definedName>
    <definedName name="NIPLE_HG_34x4_10">#REF!</definedName>
    <definedName name="NIPLE_HG_34x4_11" localSheetId="1">#REF!</definedName>
    <definedName name="NIPLE_HG_34x4_11" localSheetId="5">#REF!</definedName>
    <definedName name="NIPLE_HG_34x4_11" localSheetId="11">#REF!</definedName>
    <definedName name="NIPLE_HG_34x4_11" localSheetId="2">#REF!</definedName>
    <definedName name="NIPLE_HG_34x4_11" localSheetId="3">#REF!</definedName>
    <definedName name="NIPLE_HG_34x4_11">#REF!</definedName>
    <definedName name="NIPLE_HG_34x4_6" localSheetId="1">#REF!</definedName>
    <definedName name="NIPLE_HG_34x4_6" localSheetId="5">#REF!</definedName>
    <definedName name="NIPLE_HG_34x4_6" localSheetId="11">#REF!</definedName>
    <definedName name="NIPLE_HG_34x4_6" localSheetId="2">#REF!</definedName>
    <definedName name="NIPLE_HG_34x4_6" localSheetId="3">#REF!</definedName>
    <definedName name="NIPLE_HG_34x4_6">#REF!</definedName>
    <definedName name="NIPLE_HG_34x4_7" localSheetId="1">#REF!</definedName>
    <definedName name="NIPLE_HG_34x4_7" localSheetId="5">#REF!</definedName>
    <definedName name="NIPLE_HG_34x4_7" localSheetId="11">#REF!</definedName>
    <definedName name="NIPLE_HG_34x4_7" localSheetId="2">#REF!</definedName>
    <definedName name="NIPLE_HG_34x4_7" localSheetId="3">#REF!</definedName>
    <definedName name="NIPLE_HG_34x4_7">#REF!</definedName>
    <definedName name="NIPLE_HG_34x4_8" localSheetId="1">#REF!</definedName>
    <definedName name="NIPLE_HG_34x4_8" localSheetId="5">#REF!</definedName>
    <definedName name="NIPLE_HG_34x4_8" localSheetId="11">#REF!</definedName>
    <definedName name="NIPLE_HG_34x4_8" localSheetId="2">#REF!</definedName>
    <definedName name="NIPLE_HG_34x4_8" localSheetId="3">#REF!</definedName>
    <definedName name="NIPLE_HG_34x4_8">#REF!</definedName>
    <definedName name="NIPLE_HG_34x4_9" localSheetId="1">#REF!</definedName>
    <definedName name="NIPLE_HG_34x4_9" localSheetId="5">#REF!</definedName>
    <definedName name="NIPLE_HG_34x4_9" localSheetId="11">#REF!</definedName>
    <definedName name="NIPLE_HG_34x4_9" localSheetId="2">#REF!</definedName>
    <definedName name="NIPLE_HG_34x4_9" localSheetId="3">#REF!</definedName>
    <definedName name="NIPLE_HG_34x4_9">#REF!</definedName>
    <definedName name="NUEVA" localSheetId="1">#REF!</definedName>
    <definedName name="NUEVA" localSheetId="5">#REF!</definedName>
    <definedName name="NUEVA" localSheetId="11">#REF!</definedName>
    <definedName name="NUEVA" localSheetId="2">#REF!</definedName>
    <definedName name="NUEVA">#REF!</definedName>
    <definedName name="num_linhas" localSheetId="1">#REF!</definedName>
    <definedName name="num_linhas" localSheetId="5">#REF!</definedName>
    <definedName name="num_linhas" localSheetId="11">#REF!</definedName>
    <definedName name="num_linhas" localSheetId="2">#REF!</definedName>
    <definedName name="num_linhas">#REF!</definedName>
    <definedName name="OPERADOR_GREADER" localSheetId="1">#REF!</definedName>
    <definedName name="OPERADOR_GREADER" localSheetId="5">#REF!</definedName>
    <definedName name="OPERADOR_GREADER" localSheetId="11">#REF!</definedName>
    <definedName name="OPERADOR_GREADER" localSheetId="2">#REF!</definedName>
    <definedName name="OPERADOR_GREADER" localSheetId="3">#REF!</definedName>
    <definedName name="OPERADOR_GREADER">#REF!</definedName>
    <definedName name="OPERADOR_GREADER_10" localSheetId="1">#REF!</definedName>
    <definedName name="OPERADOR_GREADER_10" localSheetId="5">#REF!</definedName>
    <definedName name="OPERADOR_GREADER_10" localSheetId="11">#REF!</definedName>
    <definedName name="OPERADOR_GREADER_10" localSheetId="2">#REF!</definedName>
    <definedName name="OPERADOR_GREADER_10" localSheetId="3">#REF!</definedName>
    <definedName name="OPERADOR_GREADER_10">#REF!</definedName>
    <definedName name="OPERADOR_GREADER_11" localSheetId="1">#REF!</definedName>
    <definedName name="OPERADOR_GREADER_11" localSheetId="5">#REF!</definedName>
    <definedName name="OPERADOR_GREADER_11" localSheetId="11">#REF!</definedName>
    <definedName name="OPERADOR_GREADER_11" localSheetId="2">#REF!</definedName>
    <definedName name="OPERADOR_GREADER_11" localSheetId="3">#REF!</definedName>
    <definedName name="OPERADOR_GREADER_11">#REF!</definedName>
    <definedName name="OPERADOR_GREADER_6" localSheetId="1">#REF!</definedName>
    <definedName name="OPERADOR_GREADER_6" localSheetId="5">#REF!</definedName>
    <definedName name="OPERADOR_GREADER_6" localSheetId="11">#REF!</definedName>
    <definedName name="OPERADOR_GREADER_6" localSheetId="2">#REF!</definedName>
    <definedName name="OPERADOR_GREADER_6" localSheetId="3">#REF!</definedName>
    <definedName name="OPERADOR_GREADER_6">#REF!</definedName>
    <definedName name="OPERADOR_GREADER_7" localSheetId="1">#REF!</definedName>
    <definedName name="OPERADOR_GREADER_7" localSheetId="5">#REF!</definedName>
    <definedName name="OPERADOR_GREADER_7" localSheetId="11">#REF!</definedName>
    <definedName name="OPERADOR_GREADER_7" localSheetId="2">#REF!</definedName>
    <definedName name="OPERADOR_GREADER_7" localSheetId="3">#REF!</definedName>
    <definedName name="OPERADOR_GREADER_7">#REF!</definedName>
    <definedName name="OPERADOR_GREADER_8" localSheetId="1">#REF!</definedName>
    <definedName name="OPERADOR_GREADER_8" localSheetId="5">#REF!</definedName>
    <definedName name="OPERADOR_GREADER_8" localSheetId="11">#REF!</definedName>
    <definedName name="OPERADOR_GREADER_8" localSheetId="2">#REF!</definedName>
    <definedName name="OPERADOR_GREADER_8" localSheetId="3">#REF!</definedName>
    <definedName name="OPERADOR_GREADER_8">#REF!</definedName>
    <definedName name="OPERADOR_GREADER_9" localSheetId="1">#REF!</definedName>
    <definedName name="OPERADOR_GREADER_9" localSheetId="5">#REF!</definedName>
    <definedName name="OPERADOR_GREADER_9" localSheetId="11">#REF!</definedName>
    <definedName name="OPERADOR_GREADER_9" localSheetId="2">#REF!</definedName>
    <definedName name="OPERADOR_GREADER_9" localSheetId="3">#REF!</definedName>
    <definedName name="OPERADOR_GREADER_9">#REF!</definedName>
    <definedName name="OPERADOR_PALA" localSheetId="1">#REF!</definedName>
    <definedName name="OPERADOR_PALA" localSheetId="5">#REF!</definedName>
    <definedName name="OPERADOR_PALA" localSheetId="11">#REF!</definedName>
    <definedName name="OPERADOR_PALA" localSheetId="2">#REF!</definedName>
    <definedName name="OPERADOR_PALA" localSheetId="3">#REF!</definedName>
    <definedName name="OPERADOR_PALA">#REF!</definedName>
    <definedName name="OPERADOR_PALA_10" localSheetId="1">#REF!</definedName>
    <definedName name="OPERADOR_PALA_10" localSheetId="5">#REF!</definedName>
    <definedName name="OPERADOR_PALA_10" localSheetId="11">#REF!</definedName>
    <definedName name="OPERADOR_PALA_10" localSheetId="2">#REF!</definedName>
    <definedName name="OPERADOR_PALA_10" localSheetId="3">#REF!</definedName>
    <definedName name="OPERADOR_PALA_10">#REF!</definedName>
    <definedName name="OPERADOR_PALA_11" localSheetId="1">#REF!</definedName>
    <definedName name="OPERADOR_PALA_11" localSheetId="5">#REF!</definedName>
    <definedName name="OPERADOR_PALA_11" localSheetId="11">#REF!</definedName>
    <definedName name="OPERADOR_PALA_11" localSheetId="2">#REF!</definedName>
    <definedName name="OPERADOR_PALA_11" localSheetId="3">#REF!</definedName>
    <definedName name="OPERADOR_PALA_11">#REF!</definedName>
    <definedName name="OPERADOR_PALA_6" localSheetId="1">#REF!</definedName>
    <definedName name="OPERADOR_PALA_6" localSheetId="5">#REF!</definedName>
    <definedName name="OPERADOR_PALA_6" localSheetId="11">#REF!</definedName>
    <definedName name="OPERADOR_PALA_6" localSheetId="2">#REF!</definedName>
    <definedName name="OPERADOR_PALA_6" localSheetId="3">#REF!</definedName>
    <definedName name="OPERADOR_PALA_6">#REF!</definedName>
    <definedName name="OPERADOR_PALA_7" localSheetId="1">#REF!</definedName>
    <definedName name="OPERADOR_PALA_7" localSheetId="5">#REF!</definedName>
    <definedName name="OPERADOR_PALA_7" localSheetId="11">#REF!</definedName>
    <definedName name="OPERADOR_PALA_7" localSheetId="2">#REF!</definedName>
    <definedName name="OPERADOR_PALA_7" localSheetId="3">#REF!</definedName>
    <definedName name="OPERADOR_PALA_7">#REF!</definedName>
    <definedName name="OPERADOR_PALA_8" localSheetId="1">#REF!</definedName>
    <definedName name="OPERADOR_PALA_8" localSheetId="5">#REF!</definedName>
    <definedName name="OPERADOR_PALA_8" localSheetId="11">#REF!</definedName>
    <definedName name="OPERADOR_PALA_8" localSheetId="2">#REF!</definedName>
    <definedName name="OPERADOR_PALA_8" localSheetId="3">#REF!</definedName>
    <definedName name="OPERADOR_PALA_8">#REF!</definedName>
    <definedName name="OPERADOR_PALA_9" localSheetId="1">#REF!</definedName>
    <definedName name="OPERADOR_PALA_9" localSheetId="5">#REF!</definedName>
    <definedName name="OPERADOR_PALA_9" localSheetId="11">#REF!</definedName>
    <definedName name="OPERADOR_PALA_9" localSheetId="2">#REF!</definedName>
    <definedName name="OPERADOR_PALA_9" localSheetId="3">#REF!</definedName>
    <definedName name="OPERADOR_PALA_9">#REF!</definedName>
    <definedName name="OPERADOR_TRACTOR" localSheetId="1">#REF!</definedName>
    <definedName name="OPERADOR_TRACTOR" localSheetId="5">#REF!</definedName>
    <definedName name="OPERADOR_TRACTOR" localSheetId="11">#REF!</definedName>
    <definedName name="OPERADOR_TRACTOR" localSheetId="2">#REF!</definedName>
    <definedName name="OPERADOR_TRACTOR" localSheetId="3">#REF!</definedName>
    <definedName name="OPERADOR_TRACTOR">#REF!</definedName>
    <definedName name="OPERADOR_TRACTOR_10" localSheetId="1">#REF!</definedName>
    <definedName name="OPERADOR_TRACTOR_10" localSheetId="5">#REF!</definedName>
    <definedName name="OPERADOR_TRACTOR_10" localSheetId="11">#REF!</definedName>
    <definedName name="OPERADOR_TRACTOR_10" localSheetId="2">#REF!</definedName>
    <definedName name="OPERADOR_TRACTOR_10" localSheetId="3">#REF!</definedName>
    <definedName name="OPERADOR_TRACTOR_10">#REF!</definedName>
    <definedName name="OPERADOR_TRACTOR_11" localSheetId="1">#REF!</definedName>
    <definedName name="OPERADOR_TRACTOR_11" localSheetId="5">#REF!</definedName>
    <definedName name="OPERADOR_TRACTOR_11" localSheetId="11">#REF!</definedName>
    <definedName name="OPERADOR_TRACTOR_11" localSheetId="2">#REF!</definedName>
    <definedName name="OPERADOR_TRACTOR_11" localSheetId="3">#REF!</definedName>
    <definedName name="OPERADOR_TRACTOR_11">#REF!</definedName>
    <definedName name="OPERADOR_TRACTOR_6" localSheetId="1">#REF!</definedName>
    <definedName name="OPERADOR_TRACTOR_6" localSheetId="5">#REF!</definedName>
    <definedName name="OPERADOR_TRACTOR_6" localSheetId="11">#REF!</definedName>
    <definedName name="OPERADOR_TRACTOR_6" localSheetId="2">#REF!</definedName>
    <definedName name="OPERADOR_TRACTOR_6" localSheetId="3">#REF!</definedName>
    <definedName name="OPERADOR_TRACTOR_6">#REF!</definedName>
    <definedName name="OPERADOR_TRACTOR_7" localSheetId="1">#REF!</definedName>
    <definedName name="OPERADOR_TRACTOR_7" localSheetId="5">#REF!</definedName>
    <definedName name="OPERADOR_TRACTOR_7" localSheetId="11">#REF!</definedName>
    <definedName name="OPERADOR_TRACTOR_7" localSheetId="2">#REF!</definedName>
    <definedName name="OPERADOR_TRACTOR_7" localSheetId="3">#REF!</definedName>
    <definedName name="OPERADOR_TRACTOR_7">#REF!</definedName>
    <definedName name="OPERADOR_TRACTOR_8" localSheetId="1">#REF!</definedName>
    <definedName name="OPERADOR_TRACTOR_8" localSheetId="5">#REF!</definedName>
    <definedName name="OPERADOR_TRACTOR_8" localSheetId="11">#REF!</definedName>
    <definedName name="OPERADOR_TRACTOR_8" localSheetId="2">#REF!</definedName>
    <definedName name="OPERADOR_TRACTOR_8" localSheetId="3">#REF!</definedName>
    <definedName name="OPERADOR_TRACTOR_8">#REF!</definedName>
    <definedName name="OPERADOR_TRACTOR_9" localSheetId="1">#REF!</definedName>
    <definedName name="OPERADOR_TRACTOR_9" localSheetId="5">#REF!</definedName>
    <definedName name="OPERADOR_TRACTOR_9" localSheetId="11">#REF!</definedName>
    <definedName name="OPERADOR_TRACTOR_9" localSheetId="2">#REF!</definedName>
    <definedName name="OPERADOR_TRACTOR_9" localSheetId="3">#REF!</definedName>
    <definedName name="OPERADOR_TRACTOR_9">#REF!</definedName>
    <definedName name="Operario_1ra" localSheetId="1">#REF!</definedName>
    <definedName name="Operario_1ra" localSheetId="5">#REF!</definedName>
    <definedName name="Operario_1ra" localSheetId="11">#REF!</definedName>
    <definedName name="Operario_1ra" localSheetId="2">#REF!</definedName>
    <definedName name="Operario_1ra" localSheetId="3">#REF!</definedName>
    <definedName name="Operario_1ra">#REF!</definedName>
    <definedName name="Operario_1ra_10" localSheetId="1">#REF!</definedName>
    <definedName name="Operario_1ra_10" localSheetId="5">#REF!</definedName>
    <definedName name="Operario_1ra_10" localSheetId="11">#REF!</definedName>
    <definedName name="Operario_1ra_10" localSheetId="2">#REF!</definedName>
    <definedName name="Operario_1ra_10" localSheetId="3">#REF!</definedName>
    <definedName name="Operario_1ra_10">#REF!</definedName>
    <definedName name="Operario_1ra_11" localSheetId="1">#REF!</definedName>
    <definedName name="Operario_1ra_11" localSheetId="5">#REF!</definedName>
    <definedName name="Operario_1ra_11" localSheetId="11">#REF!</definedName>
    <definedName name="Operario_1ra_11" localSheetId="2">#REF!</definedName>
    <definedName name="Operario_1ra_11" localSheetId="3">#REF!</definedName>
    <definedName name="Operario_1ra_11">#REF!</definedName>
    <definedName name="Operario_1ra_6" localSheetId="1">#REF!</definedName>
    <definedName name="Operario_1ra_6" localSheetId="5">#REF!</definedName>
    <definedName name="Operario_1ra_6" localSheetId="11">#REF!</definedName>
    <definedName name="Operario_1ra_6" localSheetId="2">#REF!</definedName>
    <definedName name="Operario_1ra_6" localSheetId="3">#REF!</definedName>
    <definedName name="Operario_1ra_6">#REF!</definedName>
    <definedName name="Operario_1ra_7" localSheetId="1">#REF!</definedName>
    <definedName name="Operario_1ra_7" localSheetId="5">#REF!</definedName>
    <definedName name="Operario_1ra_7" localSheetId="11">#REF!</definedName>
    <definedName name="Operario_1ra_7" localSheetId="2">#REF!</definedName>
    <definedName name="Operario_1ra_7" localSheetId="3">#REF!</definedName>
    <definedName name="Operario_1ra_7">#REF!</definedName>
    <definedName name="Operario_1ra_8" localSheetId="1">#REF!</definedName>
    <definedName name="Operario_1ra_8" localSheetId="5">#REF!</definedName>
    <definedName name="Operario_1ra_8" localSheetId="11">#REF!</definedName>
    <definedName name="Operario_1ra_8" localSheetId="2">#REF!</definedName>
    <definedName name="Operario_1ra_8" localSheetId="3">#REF!</definedName>
    <definedName name="Operario_1ra_8">#REF!</definedName>
    <definedName name="Operario_1ra_9" localSheetId="1">#REF!</definedName>
    <definedName name="Operario_1ra_9" localSheetId="5">#REF!</definedName>
    <definedName name="Operario_1ra_9" localSheetId="11">#REF!</definedName>
    <definedName name="Operario_1ra_9" localSheetId="2">#REF!</definedName>
    <definedName name="Operario_1ra_9" localSheetId="3">#REF!</definedName>
    <definedName name="Operario_1ra_9">#REF!</definedName>
    <definedName name="Operario_2da" localSheetId="1">#REF!</definedName>
    <definedName name="Operario_2da" localSheetId="5">#REF!</definedName>
    <definedName name="Operario_2da" localSheetId="11">#REF!</definedName>
    <definedName name="Operario_2da" localSheetId="2">#REF!</definedName>
    <definedName name="Operario_2da" localSheetId="3">#REF!</definedName>
    <definedName name="Operario_2da">#REF!</definedName>
    <definedName name="Operario_2da_10" localSheetId="1">#REF!</definedName>
    <definedName name="Operario_2da_10" localSheetId="5">#REF!</definedName>
    <definedName name="Operario_2da_10" localSheetId="11">#REF!</definedName>
    <definedName name="Operario_2da_10" localSheetId="2">#REF!</definedName>
    <definedName name="Operario_2da_10" localSheetId="3">#REF!</definedName>
    <definedName name="Operario_2da_10">#REF!</definedName>
    <definedName name="Operario_2da_11" localSheetId="1">#REF!</definedName>
    <definedName name="Operario_2da_11" localSheetId="5">#REF!</definedName>
    <definedName name="Operario_2da_11" localSheetId="11">#REF!</definedName>
    <definedName name="Operario_2da_11" localSheetId="2">#REF!</definedName>
    <definedName name="Operario_2da_11" localSheetId="3">#REF!</definedName>
    <definedName name="Operario_2da_11">#REF!</definedName>
    <definedName name="Operario_2da_6" localSheetId="1">#REF!</definedName>
    <definedName name="Operario_2da_6" localSheetId="5">#REF!</definedName>
    <definedName name="Operario_2da_6" localSheetId="11">#REF!</definedName>
    <definedName name="Operario_2da_6" localSheetId="2">#REF!</definedName>
    <definedName name="Operario_2da_6" localSheetId="3">#REF!</definedName>
    <definedName name="Operario_2da_6">#REF!</definedName>
    <definedName name="Operario_2da_7" localSheetId="1">#REF!</definedName>
    <definedName name="Operario_2da_7" localSheetId="5">#REF!</definedName>
    <definedName name="Operario_2da_7" localSheetId="11">#REF!</definedName>
    <definedName name="Operario_2da_7" localSheetId="2">#REF!</definedName>
    <definedName name="Operario_2da_7" localSheetId="3">#REF!</definedName>
    <definedName name="Operario_2da_7">#REF!</definedName>
    <definedName name="Operario_2da_8" localSheetId="1">#REF!</definedName>
    <definedName name="Operario_2da_8" localSheetId="5">#REF!</definedName>
    <definedName name="Operario_2da_8" localSheetId="11">#REF!</definedName>
    <definedName name="Operario_2da_8" localSheetId="2">#REF!</definedName>
    <definedName name="Operario_2da_8" localSheetId="3">#REF!</definedName>
    <definedName name="Operario_2da_8">#REF!</definedName>
    <definedName name="Operario_2da_9" localSheetId="1">#REF!</definedName>
    <definedName name="Operario_2da_9" localSheetId="5">#REF!</definedName>
    <definedName name="Operario_2da_9" localSheetId="11">#REF!</definedName>
    <definedName name="Operario_2da_9" localSheetId="2">#REF!</definedName>
    <definedName name="Operario_2da_9" localSheetId="3">#REF!</definedName>
    <definedName name="Operario_2da_9">#REF!</definedName>
    <definedName name="Operario_3ra" localSheetId="1">#REF!</definedName>
    <definedName name="Operario_3ra" localSheetId="5">#REF!</definedName>
    <definedName name="Operario_3ra" localSheetId="11">#REF!</definedName>
    <definedName name="Operario_3ra" localSheetId="2">#REF!</definedName>
    <definedName name="Operario_3ra" localSheetId="3">#REF!</definedName>
    <definedName name="Operario_3ra">#REF!</definedName>
    <definedName name="Operario_3ra_10" localSheetId="1">#REF!</definedName>
    <definedName name="Operario_3ra_10" localSheetId="5">#REF!</definedName>
    <definedName name="Operario_3ra_10" localSheetId="11">#REF!</definedName>
    <definedName name="Operario_3ra_10" localSheetId="2">#REF!</definedName>
    <definedName name="Operario_3ra_10" localSheetId="3">#REF!</definedName>
    <definedName name="Operario_3ra_10">#REF!</definedName>
    <definedName name="Operario_3ra_11" localSheetId="1">#REF!</definedName>
    <definedName name="Operario_3ra_11" localSheetId="5">#REF!</definedName>
    <definedName name="Operario_3ra_11" localSheetId="11">#REF!</definedName>
    <definedName name="Operario_3ra_11" localSheetId="2">#REF!</definedName>
    <definedName name="Operario_3ra_11" localSheetId="3">#REF!</definedName>
    <definedName name="Operario_3ra_11">#REF!</definedName>
    <definedName name="Operario_3ra_6" localSheetId="1">#REF!</definedName>
    <definedName name="Operario_3ra_6" localSheetId="5">#REF!</definedName>
    <definedName name="Operario_3ra_6" localSheetId="11">#REF!</definedName>
    <definedName name="Operario_3ra_6" localSheetId="2">#REF!</definedName>
    <definedName name="Operario_3ra_6" localSheetId="3">#REF!</definedName>
    <definedName name="Operario_3ra_6">#REF!</definedName>
    <definedName name="Operario_3ra_7" localSheetId="1">#REF!</definedName>
    <definedName name="Operario_3ra_7" localSheetId="5">#REF!</definedName>
    <definedName name="Operario_3ra_7" localSheetId="11">#REF!</definedName>
    <definedName name="Operario_3ra_7" localSheetId="2">#REF!</definedName>
    <definedName name="Operario_3ra_7" localSheetId="3">#REF!</definedName>
    <definedName name="Operario_3ra_7">#REF!</definedName>
    <definedName name="Operario_3ra_8" localSheetId="1">#REF!</definedName>
    <definedName name="Operario_3ra_8" localSheetId="5">#REF!</definedName>
    <definedName name="Operario_3ra_8" localSheetId="11">#REF!</definedName>
    <definedName name="Operario_3ra_8" localSheetId="2">#REF!</definedName>
    <definedName name="Operario_3ra_8" localSheetId="3">#REF!</definedName>
    <definedName name="Operario_3ra_8">#REF!</definedName>
    <definedName name="Operario_3ra_9" localSheetId="1">#REF!</definedName>
    <definedName name="Operario_3ra_9" localSheetId="5">#REF!</definedName>
    <definedName name="Operario_3ra_9" localSheetId="11">#REF!</definedName>
    <definedName name="Operario_3ra_9" localSheetId="2">#REF!</definedName>
    <definedName name="Operario_3ra_9" localSheetId="3">#REF!</definedName>
    <definedName name="Operario_3ra_9">#REF!</definedName>
    <definedName name="OPERARIOPRIMERA">[16]SALARIOS!$C$10</definedName>
    <definedName name="OXIGENO_CIL" localSheetId="1">#REF!</definedName>
    <definedName name="OXIGENO_CIL" localSheetId="5">#REF!</definedName>
    <definedName name="OXIGENO_CIL" localSheetId="11">#REF!</definedName>
    <definedName name="OXIGENO_CIL" localSheetId="2">#REF!</definedName>
    <definedName name="OXIGENO_CIL" localSheetId="3">#REF!</definedName>
    <definedName name="OXIGENO_CIL">#REF!</definedName>
    <definedName name="OXIGENO_CIL_10" localSheetId="1">#REF!</definedName>
    <definedName name="OXIGENO_CIL_10" localSheetId="5">#REF!</definedName>
    <definedName name="OXIGENO_CIL_10" localSheetId="11">#REF!</definedName>
    <definedName name="OXIGENO_CIL_10" localSheetId="2">#REF!</definedName>
    <definedName name="OXIGENO_CIL_10" localSheetId="3">#REF!</definedName>
    <definedName name="OXIGENO_CIL_10">#REF!</definedName>
    <definedName name="OXIGENO_CIL_11" localSheetId="1">#REF!</definedName>
    <definedName name="OXIGENO_CIL_11" localSheetId="5">#REF!</definedName>
    <definedName name="OXIGENO_CIL_11" localSheetId="11">#REF!</definedName>
    <definedName name="OXIGENO_CIL_11" localSheetId="2">#REF!</definedName>
    <definedName name="OXIGENO_CIL_11" localSheetId="3">#REF!</definedName>
    <definedName name="OXIGENO_CIL_11">#REF!</definedName>
    <definedName name="OXIGENO_CIL_6" localSheetId="1">#REF!</definedName>
    <definedName name="OXIGENO_CIL_6" localSheetId="5">#REF!</definedName>
    <definedName name="OXIGENO_CIL_6" localSheetId="11">#REF!</definedName>
    <definedName name="OXIGENO_CIL_6" localSheetId="2">#REF!</definedName>
    <definedName name="OXIGENO_CIL_6" localSheetId="3">#REF!</definedName>
    <definedName name="OXIGENO_CIL_6">#REF!</definedName>
    <definedName name="OXIGENO_CIL_7" localSheetId="1">#REF!</definedName>
    <definedName name="OXIGENO_CIL_7" localSheetId="5">#REF!</definedName>
    <definedName name="OXIGENO_CIL_7" localSheetId="11">#REF!</definedName>
    <definedName name="OXIGENO_CIL_7" localSheetId="2">#REF!</definedName>
    <definedName name="OXIGENO_CIL_7" localSheetId="3">#REF!</definedName>
    <definedName name="OXIGENO_CIL_7">#REF!</definedName>
    <definedName name="OXIGENO_CIL_8" localSheetId="1">#REF!</definedName>
    <definedName name="OXIGENO_CIL_8" localSheetId="5">#REF!</definedName>
    <definedName name="OXIGENO_CIL_8" localSheetId="11">#REF!</definedName>
    <definedName name="OXIGENO_CIL_8" localSheetId="2">#REF!</definedName>
    <definedName name="OXIGENO_CIL_8" localSheetId="3">#REF!</definedName>
    <definedName name="OXIGENO_CIL_8">#REF!</definedName>
    <definedName name="OXIGENO_CIL_9" localSheetId="1">#REF!</definedName>
    <definedName name="OXIGENO_CIL_9" localSheetId="5">#REF!</definedName>
    <definedName name="OXIGENO_CIL_9" localSheetId="11">#REF!</definedName>
    <definedName name="OXIGENO_CIL_9" localSheetId="2">#REF!</definedName>
    <definedName name="OXIGENO_CIL_9" localSheetId="3">#REF!</definedName>
    <definedName name="OXIGENO_CIL_9">#REF!</definedName>
    <definedName name="p" localSheetId="1">[21]peso!#REF!</definedName>
    <definedName name="p">[21]peso!#REF!</definedName>
    <definedName name="P.U.Amercoat_385ASA_2">#N/A</definedName>
    <definedName name="P.U.Amercoat_385ASA_3">#N/A</definedName>
    <definedName name="P.U.Dimecote9_2">#N/A</definedName>
    <definedName name="P.U.Dimecote9_3">#N/A</definedName>
    <definedName name="P.U.Thinner1000_2">#N/A</definedName>
    <definedName name="P.U.Thinner1000_3">#N/A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_8" localSheetId="1">#REF!</definedName>
    <definedName name="p_8" localSheetId="5">#REF!</definedName>
    <definedName name="p_8" localSheetId="11">#REF!</definedName>
    <definedName name="p_8" localSheetId="2">#REF!</definedName>
    <definedName name="p_8" localSheetId="3">#REF!</definedName>
    <definedName name="p_8">#REF!</definedName>
    <definedName name="P1XE" localSheetId="1">#REF!</definedName>
    <definedName name="P1XE" localSheetId="5">#REF!</definedName>
    <definedName name="P1XE" localSheetId="7">#REF!</definedName>
    <definedName name="P1XE" localSheetId="11">#REF!</definedName>
    <definedName name="P1XE" localSheetId="2">#REF!</definedName>
    <definedName name="P1XE" localSheetId="3">#REF!</definedName>
    <definedName name="P1XE">#REF!</definedName>
    <definedName name="P1XE_6" localSheetId="1">#REF!</definedName>
    <definedName name="P1XE_6" localSheetId="5">#REF!</definedName>
    <definedName name="P1XE_6" localSheetId="11">#REF!</definedName>
    <definedName name="P1XE_6" localSheetId="2">#REF!</definedName>
    <definedName name="P1XE_6" localSheetId="3">#REF!</definedName>
    <definedName name="P1XE_6">#REF!</definedName>
    <definedName name="P1XT" localSheetId="1">#REF!</definedName>
    <definedName name="P1XT" localSheetId="5">#REF!</definedName>
    <definedName name="P1XT" localSheetId="7">#REF!</definedName>
    <definedName name="P1XT" localSheetId="11">#REF!</definedName>
    <definedName name="P1XT" localSheetId="2">#REF!</definedName>
    <definedName name="P1XT" localSheetId="3">#REF!</definedName>
    <definedName name="P1XT">#REF!</definedName>
    <definedName name="P1XT_6" localSheetId="1">#REF!</definedName>
    <definedName name="P1XT_6" localSheetId="5">#REF!</definedName>
    <definedName name="P1XT_6" localSheetId="11">#REF!</definedName>
    <definedName name="P1XT_6" localSheetId="2">#REF!</definedName>
    <definedName name="P1XT_6" localSheetId="3">#REF!</definedName>
    <definedName name="P1XT_6">#REF!</definedName>
    <definedName name="P1YE" localSheetId="1">#REF!</definedName>
    <definedName name="P1YE" localSheetId="5">#REF!</definedName>
    <definedName name="P1YE" localSheetId="7">#REF!</definedName>
    <definedName name="P1YE" localSheetId="11">#REF!</definedName>
    <definedName name="P1YE" localSheetId="2">#REF!</definedName>
    <definedName name="P1YE" localSheetId="3">#REF!</definedName>
    <definedName name="P1YE">#REF!</definedName>
    <definedName name="P1YE_6" localSheetId="1">#REF!</definedName>
    <definedName name="P1YE_6" localSheetId="5">#REF!</definedName>
    <definedName name="P1YE_6" localSheetId="11">#REF!</definedName>
    <definedName name="P1YE_6" localSheetId="2">#REF!</definedName>
    <definedName name="P1YE_6" localSheetId="3">#REF!</definedName>
    <definedName name="P1YE_6">#REF!</definedName>
    <definedName name="P1YT" localSheetId="1">#REF!</definedName>
    <definedName name="P1YT" localSheetId="5">#REF!</definedName>
    <definedName name="P1YT" localSheetId="7">#REF!</definedName>
    <definedName name="P1YT" localSheetId="11">#REF!</definedName>
    <definedName name="P1YT" localSheetId="2">#REF!</definedName>
    <definedName name="P1YT" localSheetId="3">#REF!</definedName>
    <definedName name="P1YT">#REF!</definedName>
    <definedName name="P1YT_6" localSheetId="1">#REF!</definedName>
    <definedName name="P1YT_6" localSheetId="5">#REF!</definedName>
    <definedName name="P1YT_6" localSheetId="11">#REF!</definedName>
    <definedName name="P1YT_6" localSheetId="2">#REF!</definedName>
    <definedName name="P1YT_6" localSheetId="3">#REF!</definedName>
    <definedName name="P1YT_6">#REF!</definedName>
    <definedName name="P2XE" localSheetId="1">#REF!</definedName>
    <definedName name="P2XE" localSheetId="5">#REF!</definedName>
    <definedName name="P2XE" localSheetId="7">#REF!</definedName>
    <definedName name="P2XE" localSheetId="11">#REF!</definedName>
    <definedName name="P2XE" localSheetId="2">#REF!</definedName>
    <definedName name="P2XE" localSheetId="3">#REF!</definedName>
    <definedName name="P2XE">#REF!</definedName>
    <definedName name="P2XE_6" localSheetId="1">#REF!</definedName>
    <definedName name="P2XE_6" localSheetId="5">#REF!</definedName>
    <definedName name="P2XE_6" localSheetId="11">#REF!</definedName>
    <definedName name="P2XE_6" localSheetId="2">#REF!</definedName>
    <definedName name="P2XE_6" localSheetId="3">#REF!</definedName>
    <definedName name="P2XE_6">#REF!</definedName>
    <definedName name="P2XT" localSheetId="1">#REF!</definedName>
    <definedName name="P2XT" localSheetId="5">#REF!</definedName>
    <definedName name="P2XT" localSheetId="7">#REF!</definedName>
    <definedName name="P2XT" localSheetId="11">#REF!</definedName>
    <definedName name="P2XT" localSheetId="2">#REF!</definedName>
    <definedName name="P2XT" localSheetId="3">#REF!</definedName>
    <definedName name="P2XT">#REF!</definedName>
    <definedName name="P2XT_6" localSheetId="1">#REF!</definedName>
    <definedName name="P2XT_6" localSheetId="5">#REF!</definedName>
    <definedName name="P2XT_6" localSheetId="11">#REF!</definedName>
    <definedName name="P2XT_6" localSheetId="2">#REF!</definedName>
    <definedName name="P2XT_6" localSheetId="3">#REF!</definedName>
    <definedName name="P2XT_6">#REF!</definedName>
    <definedName name="P2YE" localSheetId="1">#REF!</definedName>
    <definedName name="P2YE" localSheetId="5">#REF!</definedName>
    <definedName name="P2YE" localSheetId="7">#REF!</definedName>
    <definedName name="P2YE" localSheetId="11">#REF!</definedName>
    <definedName name="P2YE" localSheetId="2">#REF!</definedName>
    <definedName name="P2YE" localSheetId="3">#REF!</definedName>
    <definedName name="P2YE">#REF!</definedName>
    <definedName name="P2YE_6" localSheetId="1">#REF!</definedName>
    <definedName name="P2YE_6" localSheetId="5">#REF!</definedName>
    <definedName name="P2YE_6" localSheetId="11">#REF!</definedName>
    <definedName name="P2YE_6" localSheetId="2">#REF!</definedName>
    <definedName name="P2YE_6" localSheetId="3">#REF!</definedName>
    <definedName name="P2YE_6">#REF!</definedName>
    <definedName name="P3XE" localSheetId="1">#REF!</definedName>
    <definedName name="P3XE" localSheetId="5">#REF!</definedName>
    <definedName name="P3XE" localSheetId="7">#REF!</definedName>
    <definedName name="P3XE" localSheetId="11">#REF!</definedName>
    <definedName name="P3XE" localSheetId="2">#REF!</definedName>
    <definedName name="P3XE" localSheetId="3">#REF!</definedName>
    <definedName name="P3XE">#REF!</definedName>
    <definedName name="P3XE_6" localSheetId="1">#REF!</definedName>
    <definedName name="P3XE_6" localSheetId="5">#REF!</definedName>
    <definedName name="P3XE_6" localSheetId="11">#REF!</definedName>
    <definedName name="P3XE_6" localSheetId="2">#REF!</definedName>
    <definedName name="P3XE_6" localSheetId="3">#REF!</definedName>
    <definedName name="P3XE_6">#REF!</definedName>
    <definedName name="P3XT" localSheetId="1">#REF!</definedName>
    <definedName name="P3XT" localSheetId="5">#REF!</definedName>
    <definedName name="P3XT" localSheetId="7">#REF!</definedName>
    <definedName name="P3XT" localSheetId="11">#REF!</definedName>
    <definedName name="P3XT" localSheetId="2">#REF!</definedName>
    <definedName name="P3XT" localSheetId="3">#REF!</definedName>
    <definedName name="P3XT">#REF!</definedName>
    <definedName name="P3XT_6" localSheetId="1">#REF!</definedName>
    <definedName name="P3XT_6" localSheetId="5">#REF!</definedName>
    <definedName name="P3XT_6" localSheetId="11">#REF!</definedName>
    <definedName name="P3XT_6" localSheetId="2">#REF!</definedName>
    <definedName name="P3XT_6" localSheetId="3">#REF!</definedName>
    <definedName name="P3XT_6">#REF!</definedName>
    <definedName name="P3YE" localSheetId="1">#REF!</definedName>
    <definedName name="P3YE" localSheetId="5">#REF!</definedName>
    <definedName name="P3YE" localSheetId="7">#REF!</definedName>
    <definedName name="P3YE" localSheetId="11">#REF!</definedName>
    <definedName name="P3YE" localSheetId="2">#REF!</definedName>
    <definedName name="P3YE" localSheetId="3">#REF!</definedName>
    <definedName name="P3YE">#REF!</definedName>
    <definedName name="P3YE_6" localSheetId="1">#REF!</definedName>
    <definedName name="P3YE_6" localSheetId="5">#REF!</definedName>
    <definedName name="P3YE_6" localSheetId="11">#REF!</definedName>
    <definedName name="P3YE_6" localSheetId="2">#REF!</definedName>
    <definedName name="P3YE_6" localSheetId="3">#REF!</definedName>
    <definedName name="P3YE_6">#REF!</definedName>
    <definedName name="P3YT" localSheetId="1">#REF!</definedName>
    <definedName name="P3YT" localSheetId="5">#REF!</definedName>
    <definedName name="P3YT" localSheetId="7">#REF!</definedName>
    <definedName name="P3YT" localSheetId="11">#REF!</definedName>
    <definedName name="P3YT" localSheetId="2">#REF!</definedName>
    <definedName name="P3YT" localSheetId="3">#REF!</definedName>
    <definedName name="P3YT">#REF!</definedName>
    <definedName name="P3YT_6" localSheetId="1">#REF!</definedName>
    <definedName name="P3YT_6" localSheetId="5">#REF!</definedName>
    <definedName name="P3YT_6" localSheetId="11">#REF!</definedName>
    <definedName name="P3YT_6" localSheetId="2">#REF!</definedName>
    <definedName name="P3YT_6" localSheetId="3">#REF!</definedName>
    <definedName name="P3YT_6">#REF!</definedName>
    <definedName name="P4XE" localSheetId="1">#REF!</definedName>
    <definedName name="P4XE" localSheetId="5">#REF!</definedName>
    <definedName name="P4XE" localSheetId="7">#REF!</definedName>
    <definedName name="P4XE" localSheetId="11">#REF!</definedName>
    <definedName name="P4XE" localSheetId="2">#REF!</definedName>
    <definedName name="P4XE" localSheetId="3">#REF!</definedName>
    <definedName name="P4XE">#REF!</definedName>
    <definedName name="P4XE_6" localSheetId="1">#REF!</definedName>
    <definedName name="P4XE_6" localSheetId="5">#REF!</definedName>
    <definedName name="P4XE_6" localSheetId="11">#REF!</definedName>
    <definedName name="P4XE_6" localSheetId="2">#REF!</definedName>
    <definedName name="P4XE_6" localSheetId="3">#REF!</definedName>
    <definedName name="P4XE_6">#REF!</definedName>
    <definedName name="P4XT" localSheetId="1">#REF!</definedName>
    <definedName name="P4XT" localSheetId="5">#REF!</definedName>
    <definedName name="P4XT" localSheetId="7">#REF!</definedName>
    <definedName name="P4XT" localSheetId="11">#REF!</definedName>
    <definedName name="P4XT" localSheetId="2">#REF!</definedName>
    <definedName name="P4XT" localSheetId="3">#REF!</definedName>
    <definedName name="P4XT">#REF!</definedName>
    <definedName name="P4XT_6" localSheetId="1">#REF!</definedName>
    <definedName name="P4XT_6" localSheetId="5">#REF!</definedName>
    <definedName name="P4XT_6" localSheetId="11">#REF!</definedName>
    <definedName name="P4XT_6" localSheetId="2">#REF!</definedName>
    <definedName name="P4XT_6" localSheetId="3">#REF!</definedName>
    <definedName name="P4XT_6">#REF!</definedName>
    <definedName name="P4YE" localSheetId="1">#REF!</definedName>
    <definedName name="P4YE" localSheetId="5">#REF!</definedName>
    <definedName name="P4YE" localSheetId="7">#REF!</definedName>
    <definedName name="P4YE" localSheetId="11">#REF!</definedName>
    <definedName name="P4YE" localSheetId="2">#REF!</definedName>
    <definedName name="P4YE" localSheetId="3">#REF!</definedName>
    <definedName name="P4YE">#REF!</definedName>
    <definedName name="P4YE_6" localSheetId="1">#REF!</definedName>
    <definedName name="P4YE_6" localSheetId="5">#REF!</definedName>
    <definedName name="P4YE_6" localSheetId="11">#REF!</definedName>
    <definedName name="P4YE_6" localSheetId="2">#REF!</definedName>
    <definedName name="P4YE_6" localSheetId="3">#REF!</definedName>
    <definedName name="P4YE_6">#REF!</definedName>
    <definedName name="P4YT" localSheetId="1">#REF!</definedName>
    <definedName name="P4YT" localSheetId="5">#REF!</definedName>
    <definedName name="P4YT" localSheetId="7">#REF!</definedName>
    <definedName name="P4YT" localSheetId="11">#REF!</definedName>
    <definedName name="P4YT" localSheetId="2">#REF!</definedName>
    <definedName name="P4YT" localSheetId="3">#REF!</definedName>
    <definedName name="P4YT">#REF!</definedName>
    <definedName name="P4YT_6" localSheetId="1">#REF!</definedName>
    <definedName name="P4YT_6" localSheetId="5">#REF!</definedName>
    <definedName name="P4YT_6" localSheetId="11">#REF!</definedName>
    <definedName name="P4YT_6" localSheetId="2">#REF!</definedName>
    <definedName name="P4YT_6" localSheetId="3">#REF!</definedName>
    <definedName name="P4YT_6">#REF!</definedName>
    <definedName name="P5XE" localSheetId="1">#REF!</definedName>
    <definedName name="P5XE" localSheetId="5">#REF!</definedName>
    <definedName name="P5XE" localSheetId="7">#REF!</definedName>
    <definedName name="P5XE" localSheetId="11">#REF!</definedName>
    <definedName name="P5XE" localSheetId="2">#REF!</definedName>
    <definedName name="P5XE" localSheetId="3">#REF!</definedName>
    <definedName name="P5XE">#REF!</definedName>
    <definedName name="P5XE_6" localSheetId="1">#REF!</definedName>
    <definedName name="P5XE_6" localSheetId="5">#REF!</definedName>
    <definedName name="P5XE_6" localSheetId="11">#REF!</definedName>
    <definedName name="P5XE_6" localSheetId="2">#REF!</definedName>
    <definedName name="P5XE_6" localSheetId="3">#REF!</definedName>
    <definedName name="P5XE_6">#REF!</definedName>
    <definedName name="P5YE" localSheetId="1">#REF!</definedName>
    <definedName name="P5YE" localSheetId="5">#REF!</definedName>
    <definedName name="P5YE" localSheetId="7">#REF!</definedName>
    <definedName name="P5YE" localSheetId="11">#REF!</definedName>
    <definedName name="P5YE" localSheetId="2">#REF!</definedName>
    <definedName name="P5YE" localSheetId="3">#REF!</definedName>
    <definedName name="P5YE">#REF!</definedName>
    <definedName name="P5YE_6" localSheetId="1">#REF!</definedName>
    <definedName name="P5YE_6" localSheetId="5">#REF!</definedName>
    <definedName name="P5YE_6" localSheetId="11">#REF!</definedName>
    <definedName name="P5YE_6" localSheetId="2">#REF!</definedName>
    <definedName name="P5YE_6" localSheetId="3">#REF!</definedName>
    <definedName name="P5YE_6">#REF!</definedName>
    <definedName name="P5YT" localSheetId="1">#REF!</definedName>
    <definedName name="P5YT" localSheetId="5">#REF!</definedName>
    <definedName name="P5YT" localSheetId="7">#REF!</definedName>
    <definedName name="P5YT" localSheetId="11">#REF!</definedName>
    <definedName name="P5YT" localSheetId="2">#REF!</definedName>
    <definedName name="P5YT" localSheetId="3">#REF!</definedName>
    <definedName name="P5YT">#REF!</definedName>
    <definedName name="P5YT_6" localSheetId="1">#REF!</definedName>
    <definedName name="P5YT_6" localSheetId="5">#REF!</definedName>
    <definedName name="P5YT_6" localSheetId="11">#REF!</definedName>
    <definedName name="P5YT_6" localSheetId="2">#REF!</definedName>
    <definedName name="P5YT_6" localSheetId="3">#REF!</definedName>
    <definedName name="P5YT_6">#REF!</definedName>
    <definedName name="P6XE" localSheetId="1">#REF!</definedName>
    <definedName name="P6XE" localSheetId="5">#REF!</definedName>
    <definedName name="P6XE" localSheetId="7">#REF!</definedName>
    <definedName name="P6XE" localSheetId="11">#REF!</definedName>
    <definedName name="P6XE" localSheetId="2">#REF!</definedName>
    <definedName name="P6XE" localSheetId="3">#REF!</definedName>
    <definedName name="P6XE">#REF!</definedName>
    <definedName name="P6XE_6" localSheetId="1">#REF!</definedName>
    <definedName name="P6XE_6" localSheetId="5">#REF!</definedName>
    <definedName name="P6XE_6" localSheetId="11">#REF!</definedName>
    <definedName name="P6XE_6" localSheetId="2">#REF!</definedName>
    <definedName name="P6XE_6" localSheetId="3">#REF!</definedName>
    <definedName name="P6XE_6">#REF!</definedName>
    <definedName name="P6XT" localSheetId="1">#REF!</definedName>
    <definedName name="P6XT" localSheetId="5">#REF!</definedName>
    <definedName name="P6XT" localSheetId="7">#REF!</definedName>
    <definedName name="P6XT" localSheetId="11">#REF!</definedName>
    <definedName name="P6XT" localSheetId="2">#REF!</definedName>
    <definedName name="P6XT" localSheetId="3">#REF!</definedName>
    <definedName name="P6XT">#REF!</definedName>
    <definedName name="P6XT_6" localSheetId="1">#REF!</definedName>
    <definedName name="P6XT_6" localSheetId="5">#REF!</definedName>
    <definedName name="P6XT_6" localSheetId="11">#REF!</definedName>
    <definedName name="P6XT_6" localSheetId="2">#REF!</definedName>
    <definedName name="P6XT_6" localSheetId="3">#REF!</definedName>
    <definedName name="P6XT_6">#REF!</definedName>
    <definedName name="P6YE" localSheetId="1">#REF!</definedName>
    <definedName name="P6YE" localSheetId="5">#REF!</definedName>
    <definedName name="P6YE" localSheetId="7">#REF!</definedName>
    <definedName name="P6YE" localSheetId="11">#REF!</definedName>
    <definedName name="P6YE" localSheetId="2">#REF!</definedName>
    <definedName name="P6YE" localSheetId="3">#REF!</definedName>
    <definedName name="P6YE">#REF!</definedName>
    <definedName name="P6YE_6" localSheetId="1">#REF!</definedName>
    <definedName name="P6YE_6" localSheetId="5">#REF!</definedName>
    <definedName name="P6YE_6" localSheetId="11">#REF!</definedName>
    <definedName name="P6YE_6" localSheetId="2">#REF!</definedName>
    <definedName name="P6YE_6" localSheetId="3">#REF!</definedName>
    <definedName name="P6YE_6">#REF!</definedName>
    <definedName name="P6YT" localSheetId="1">#REF!</definedName>
    <definedName name="P6YT" localSheetId="5">#REF!</definedName>
    <definedName name="P6YT" localSheetId="7">#REF!</definedName>
    <definedName name="P6YT" localSheetId="11">#REF!</definedName>
    <definedName name="P6YT" localSheetId="2">#REF!</definedName>
    <definedName name="P6YT" localSheetId="3">#REF!</definedName>
    <definedName name="P6YT">#REF!</definedName>
    <definedName name="P6YT_6" localSheetId="1">#REF!</definedName>
    <definedName name="P6YT_6" localSheetId="5">#REF!</definedName>
    <definedName name="P6YT_6" localSheetId="11">#REF!</definedName>
    <definedName name="P6YT_6" localSheetId="2">#REF!</definedName>
    <definedName name="P6YT_6" localSheetId="3">#REF!</definedName>
    <definedName name="P6YT_6">#REF!</definedName>
    <definedName name="P7XE" localSheetId="1">#REF!</definedName>
    <definedName name="P7XE" localSheetId="5">#REF!</definedName>
    <definedName name="P7XE" localSheetId="7">#REF!</definedName>
    <definedName name="P7XE" localSheetId="11">#REF!</definedName>
    <definedName name="P7XE" localSheetId="2">#REF!</definedName>
    <definedName name="P7XE" localSheetId="3">#REF!</definedName>
    <definedName name="P7XE">#REF!</definedName>
    <definedName name="P7XE_6" localSheetId="1">#REF!</definedName>
    <definedName name="P7XE_6" localSheetId="5">#REF!</definedName>
    <definedName name="P7XE_6" localSheetId="11">#REF!</definedName>
    <definedName name="P7XE_6" localSheetId="2">#REF!</definedName>
    <definedName name="P7XE_6" localSheetId="3">#REF!</definedName>
    <definedName name="P7XE_6">#REF!</definedName>
    <definedName name="P7YE" localSheetId="1">#REF!</definedName>
    <definedName name="P7YE" localSheetId="5">#REF!</definedName>
    <definedName name="P7YE" localSheetId="7">#REF!</definedName>
    <definedName name="P7YE" localSheetId="11">#REF!</definedName>
    <definedName name="P7YE" localSheetId="2">#REF!</definedName>
    <definedName name="P7YE" localSheetId="3">#REF!</definedName>
    <definedName name="P7YE">#REF!</definedName>
    <definedName name="P7YE_6" localSheetId="1">#REF!</definedName>
    <definedName name="P7YE_6" localSheetId="5">#REF!</definedName>
    <definedName name="P7YE_6" localSheetId="11">#REF!</definedName>
    <definedName name="P7YE_6" localSheetId="2">#REF!</definedName>
    <definedName name="P7YE_6" localSheetId="3">#REF!</definedName>
    <definedName name="P7YE_6">#REF!</definedName>
    <definedName name="P7YT" localSheetId="1">#REF!</definedName>
    <definedName name="P7YT" localSheetId="5">#REF!</definedName>
    <definedName name="P7YT" localSheetId="7">#REF!</definedName>
    <definedName name="P7YT" localSheetId="11">#REF!</definedName>
    <definedName name="P7YT" localSheetId="2">#REF!</definedName>
    <definedName name="P7YT" localSheetId="3">#REF!</definedName>
    <definedName name="P7YT">#REF!</definedName>
    <definedName name="P7YT_6" localSheetId="1">#REF!</definedName>
    <definedName name="P7YT_6" localSheetId="5">#REF!</definedName>
    <definedName name="P7YT_6" localSheetId="11">#REF!</definedName>
    <definedName name="P7YT_6" localSheetId="2">#REF!</definedName>
    <definedName name="P7YT_6" localSheetId="3">#REF!</definedName>
    <definedName name="P7YT_6">#REF!</definedName>
    <definedName name="PALA" localSheetId="1">#REF!</definedName>
    <definedName name="PALA" localSheetId="5">#REF!</definedName>
    <definedName name="PALA" localSheetId="11">#REF!</definedName>
    <definedName name="PALA" localSheetId="2">#REF!</definedName>
    <definedName name="PALA" localSheetId="3">#REF!</definedName>
    <definedName name="PALA">#REF!</definedName>
    <definedName name="PALA_10" localSheetId="1">#REF!</definedName>
    <definedName name="PALA_10" localSheetId="5">#REF!</definedName>
    <definedName name="PALA_10" localSheetId="11">#REF!</definedName>
    <definedName name="PALA_10" localSheetId="2">#REF!</definedName>
    <definedName name="PALA_10" localSheetId="3">#REF!</definedName>
    <definedName name="PALA_10">#REF!</definedName>
    <definedName name="PALA_11" localSheetId="1">#REF!</definedName>
    <definedName name="PALA_11" localSheetId="5">#REF!</definedName>
    <definedName name="PALA_11" localSheetId="11">#REF!</definedName>
    <definedName name="PALA_11" localSheetId="2">#REF!</definedName>
    <definedName name="PALA_11" localSheetId="3">#REF!</definedName>
    <definedName name="PALA_11">#REF!</definedName>
    <definedName name="PALA_6" localSheetId="1">#REF!</definedName>
    <definedName name="PALA_6" localSheetId="5">#REF!</definedName>
    <definedName name="PALA_6" localSheetId="11">#REF!</definedName>
    <definedName name="PALA_6" localSheetId="2">#REF!</definedName>
    <definedName name="PALA_6" localSheetId="3">#REF!</definedName>
    <definedName name="PALA_6">#REF!</definedName>
    <definedName name="PALA_7" localSheetId="1">#REF!</definedName>
    <definedName name="PALA_7" localSheetId="5">#REF!</definedName>
    <definedName name="PALA_7" localSheetId="11">#REF!</definedName>
    <definedName name="PALA_7" localSheetId="2">#REF!</definedName>
    <definedName name="PALA_7" localSheetId="3">#REF!</definedName>
    <definedName name="PALA_7">#REF!</definedName>
    <definedName name="PALA_8" localSheetId="1">#REF!</definedName>
    <definedName name="PALA_8" localSheetId="5">#REF!</definedName>
    <definedName name="PALA_8" localSheetId="11">#REF!</definedName>
    <definedName name="PALA_8" localSheetId="2">#REF!</definedName>
    <definedName name="PALA_8" localSheetId="3">#REF!</definedName>
    <definedName name="PALA_8">#REF!</definedName>
    <definedName name="PALA_9" localSheetId="1">#REF!</definedName>
    <definedName name="PALA_9" localSheetId="5">#REF!</definedName>
    <definedName name="PALA_9" localSheetId="11">#REF!</definedName>
    <definedName name="PALA_9" localSheetId="2">#REF!</definedName>
    <definedName name="PALA_9" localSheetId="3">#REF!</definedName>
    <definedName name="PALA_9">#REF!</definedName>
    <definedName name="PALA_950" localSheetId="1">#REF!</definedName>
    <definedName name="PALA_950" localSheetId="5">#REF!</definedName>
    <definedName name="PALA_950" localSheetId="11">#REF!</definedName>
    <definedName name="PALA_950" localSheetId="2">#REF!</definedName>
    <definedName name="PALA_950" localSheetId="3">#REF!</definedName>
    <definedName name="PALA_950">#REF!</definedName>
    <definedName name="PALA_950_10" localSheetId="1">#REF!</definedName>
    <definedName name="PALA_950_10" localSheetId="5">#REF!</definedName>
    <definedName name="PALA_950_10" localSheetId="11">#REF!</definedName>
    <definedName name="PALA_950_10" localSheetId="2">#REF!</definedName>
    <definedName name="PALA_950_10" localSheetId="3">#REF!</definedName>
    <definedName name="PALA_950_10">#REF!</definedName>
    <definedName name="PALA_950_11" localSheetId="1">#REF!</definedName>
    <definedName name="PALA_950_11" localSheetId="5">#REF!</definedName>
    <definedName name="PALA_950_11" localSheetId="11">#REF!</definedName>
    <definedName name="PALA_950_11" localSheetId="2">#REF!</definedName>
    <definedName name="PALA_950_11" localSheetId="3">#REF!</definedName>
    <definedName name="PALA_950_11">#REF!</definedName>
    <definedName name="PALA_950_6" localSheetId="1">#REF!</definedName>
    <definedName name="PALA_950_6" localSheetId="5">#REF!</definedName>
    <definedName name="PALA_950_6" localSheetId="11">#REF!</definedName>
    <definedName name="PALA_950_6" localSheetId="2">#REF!</definedName>
    <definedName name="PALA_950_6" localSheetId="3">#REF!</definedName>
    <definedName name="PALA_950_6">#REF!</definedName>
    <definedName name="PALA_950_7" localSheetId="1">#REF!</definedName>
    <definedName name="PALA_950_7" localSheetId="5">#REF!</definedName>
    <definedName name="PALA_950_7" localSheetId="11">#REF!</definedName>
    <definedName name="PALA_950_7" localSheetId="2">#REF!</definedName>
    <definedName name="PALA_950_7" localSheetId="3">#REF!</definedName>
    <definedName name="PALA_950_7">#REF!</definedName>
    <definedName name="PALA_950_8" localSheetId="1">#REF!</definedName>
    <definedName name="PALA_950_8" localSheetId="5">#REF!</definedName>
    <definedName name="PALA_950_8" localSheetId="11">#REF!</definedName>
    <definedName name="PALA_950_8" localSheetId="2">#REF!</definedName>
    <definedName name="PALA_950_8" localSheetId="3">#REF!</definedName>
    <definedName name="PALA_950_8">#REF!</definedName>
    <definedName name="PALA_950_9" localSheetId="1">#REF!</definedName>
    <definedName name="PALA_950_9" localSheetId="5">#REF!</definedName>
    <definedName name="PALA_950_9" localSheetId="11">#REF!</definedName>
    <definedName name="PALA_950_9" localSheetId="2">#REF!</definedName>
    <definedName name="PALA_950_9" localSheetId="3">#REF!</definedName>
    <definedName name="PALA_950_9">#REF!</definedName>
    <definedName name="PANEL_DIST_24C" localSheetId="1">#REF!</definedName>
    <definedName name="PANEL_DIST_24C" localSheetId="5">#REF!</definedName>
    <definedName name="PANEL_DIST_24C" localSheetId="11">#REF!</definedName>
    <definedName name="PANEL_DIST_24C" localSheetId="2">#REF!</definedName>
    <definedName name="PANEL_DIST_24C" localSheetId="3">#REF!</definedName>
    <definedName name="PANEL_DIST_24C">#REF!</definedName>
    <definedName name="PANEL_DIST_24C_10" localSheetId="1">#REF!</definedName>
    <definedName name="PANEL_DIST_24C_10" localSheetId="5">#REF!</definedName>
    <definedName name="PANEL_DIST_24C_10" localSheetId="11">#REF!</definedName>
    <definedName name="PANEL_DIST_24C_10" localSheetId="2">#REF!</definedName>
    <definedName name="PANEL_DIST_24C_10" localSheetId="3">#REF!</definedName>
    <definedName name="PANEL_DIST_24C_10">#REF!</definedName>
    <definedName name="PANEL_DIST_24C_11" localSheetId="1">#REF!</definedName>
    <definedName name="PANEL_DIST_24C_11" localSheetId="5">#REF!</definedName>
    <definedName name="PANEL_DIST_24C_11" localSheetId="11">#REF!</definedName>
    <definedName name="PANEL_DIST_24C_11" localSheetId="2">#REF!</definedName>
    <definedName name="PANEL_DIST_24C_11" localSheetId="3">#REF!</definedName>
    <definedName name="PANEL_DIST_24C_11">#REF!</definedName>
    <definedName name="PANEL_DIST_24C_6" localSheetId="1">#REF!</definedName>
    <definedName name="PANEL_DIST_24C_6" localSheetId="5">#REF!</definedName>
    <definedName name="PANEL_DIST_24C_6" localSheetId="11">#REF!</definedName>
    <definedName name="PANEL_DIST_24C_6" localSheetId="2">#REF!</definedName>
    <definedName name="PANEL_DIST_24C_6" localSheetId="3">#REF!</definedName>
    <definedName name="PANEL_DIST_24C_6">#REF!</definedName>
    <definedName name="PANEL_DIST_24C_7" localSheetId="1">#REF!</definedName>
    <definedName name="PANEL_DIST_24C_7" localSheetId="5">#REF!</definedName>
    <definedName name="PANEL_DIST_24C_7" localSheetId="11">#REF!</definedName>
    <definedName name="PANEL_DIST_24C_7" localSheetId="2">#REF!</definedName>
    <definedName name="PANEL_DIST_24C_7" localSheetId="3">#REF!</definedName>
    <definedName name="PANEL_DIST_24C_7">#REF!</definedName>
    <definedName name="PANEL_DIST_24C_8" localSheetId="1">#REF!</definedName>
    <definedName name="PANEL_DIST_24C_8" localSheetId="5">#REF!</definedName>
    <definedName name="PANEL_DIST_24C_8" localSheetId="11">#REF!</definedName>
    <definedName name="PANEL_DIST_24C_8" localSheetId="2">#REF!</definedName>
    <definedName name="PANEL_DIST_24C_8" localSheetId="3">#REF!</definedName>
    <definedName name="PANEL_DIST_24C_8">#REF!</definedName>
    <definedName name="PANEL_DIST_24C_9" localSheetId="1">#REF!</definedName>
    <definedName name="PANEL_DIST_24C_9" localSheetId="5">#REF!</definedName>
    <definedName name="PANEL_DIST_24C_9" localSheetId="11">#REF!</definedName>
    <definedName name="PANEL_DIST_24C_9" localSheetId="2">#REF!</definedName>
    <definedName name="PANEL_DIST_24C_9" localSheetId="3">#REF!</definedName>
    <definedName name="PANEL_DIST_24C_9">#REF!</definedName>
    <definedName name="PANEL_DIST_32C" localSheetId="1">#REF!</definedName>
    <definedName name="PANEL_DIST_32C" localSheetId="5">#REF!</definedName>
    <definedName name="PANEL_DIST_32C" localSheetId="11">#REF!</definedName>
    <definedName name="PANEL_DIST_32C" localSheetId="2">#REF!</definedName>
    <definedName name="PANEL_DIST_32C" localSheetId="3">#REF!</definedName>
    <definedName name="PANEL_DIST_32C">#REF!</definedName>
    <definedName name="PANEL_DIST_32C_10" localSheetId="1">#REF!</definedName>
    <definedName name="PANEL_DIST_32C_10" localSheetId="5">#REF!</definedName>
    <definedName name="PANEL_DIST_32C_10" localSheetId="11">#REF!</definedName>
    <definedName name="PANEL_DIST_32C_10" localSheetId="2">#REF!</definedName>
    <definedName name="PANEL_DIST_32C_10" localSheetId="3">#REF!</definedName>
    <definedName name="PANEL_DIST_32C_10">#REF!</definedName>
    <definedName name="PANEL_DIST_32C_11" localSheetId="1">#REF!</definedName>
    <definedName name="PANEL_DIST_32C_11" localSheetId="5">#REF!</definedName>
    <definedName name="PANEL_DIST_32C_11" localSheetId="11">#REF!</definedName>
    <definedName name="PANEL_DIST_32C_11" localSheetId="2">#REF!</definedName>
    <definedName name="PANEL_DIST_32C_11" localSheetId="3">#REF!</definedName>
    <definedName name="PANEL_DIST_32C_11">#REF!</definedName>
    <definedName name="PANEL_DIST_32C_6" localSheetId="1">#REF!</definedName>
    <definedName name="PANEL_DIST_32C_6" localSheetId="5">#REF!</definedName>
    <definedName name="PANEL_DIST_32C_6" localSheetId="11">#REF!</definedName>
    <definedName name="PANEL_DIST_32C_6" localSheetId="2">#REF!</definedName>
    <definedName name="PANEL_DIST_32C_6" localSheetId="3">#REF!</definedName>
    <definedName name="PANEL_DIST_32C_6">#REF!</definedName>
    <definedName name="PANEL_DIST_32C_7" localSheetId="1">#REF!</definedName>
    <definedName name="PANEL_DIST_32C_7" localSheetId="5">#REF!</definedName>
    <definedName name="PANEL_DIST_32C_7" localSheetId="11">#REF!</definedName>
    <definedName name="PANEL_DIST_32C_7" localSheetId="2">#REF!</definedName>
    <definedName name="PANEL_DIST_32C_7" localSheetId="3">#REF!</definedName>
    <definedName name="PANEL_DIST_32C_7">#REF!</definedName>
    <definedName name="PANEL_DIST_32C_8" localSheetId="1">#REF!</definedName>
    <definedName name="PANEL_DIST_32C_8" localSheetId="5">#REF!</definedName>
    <definedName name="PANEL_DIST_32C_8" localSheetId="11">#REF!</definedName>
    <definedName name="PANEL_DIST_32C_8" localSheetId="2">#REF!</definedName>
    <definedName name="PANEL_DIST_32C_8" localSheetId="3">#REF!</definedName>
    <definedName name="PANEL_DIST_32C_8">#REF!</definedName>
    <definedName name="PANEL_DIST_32C_9" localSheetId="1">#REF!</definedName>
    <definedName name="PANEL_DIST_32C_9" localSheetId="5">#REF!</definedName>
    <definedName name="PANEL_DIST_32C_9" localSheetId="11">#REF!</definedName>
    <definedName name="PANEL_DIST_32C_9" localSheetId="2">#REF!</definedName>
    <definedName name="PANEL_DIST_32C_9" localSheetId="3">#REF!</definedName>
    <definedName name="PANEL_DIST_32C_9">#REF!</definedName>
    <definedName name="PANEL_DIST_4a8C" localSheetId="1">#REF!</definedName>
    <definedName name="PANEL_DIST_4a8C" localSheetId="5">#REF!</definedName>
    <definedName name="PANEL_DIST_4a8C" localSheetId="11">#REF!</definedName>
    <definedName name="PANEL_DIST_4a8C" localSheetId="2">#REF!</definedName>
    <definedName name="PANEL_DIST_4a8C" localSheetId="3">#REF!</definedName>
    <definedName name="PANEL_DIST_4a8C">#REF!</definedName>
    <definedName name="PANEL_DIST_4a8C_10" localSheetId="1">#REF!</definedName>
    <definedName name="PANEL_DIST_4a8C_10" localSheetId="5">#REF!</definedName>
    <definedName name="PANEL_DIST_4a8C_10" localSheetId="11">#REF!</definedName>
    <definedName name="PANEL_DIST_4a8C_10" localSheetId="2">#REF!</definedName>
    <definedName name="PANEL_DIST_4a8C_10" localSheetId="3">#REF!</definedName>
    <definedName name="PANEL_DIST_4a8C_10">#REF!</definedName>
    <definedName name="PANEL_DIST_4a8C_11" localSheetId="1">#REF!</definedName>
    <definedName name="PANEL_DIST_4a8C_11" localSheetId="5">#REF!</definedName>
    <definedName name="PANEL_DIST_4a8C_11" localSheetId="11">#REF!</definedName>
    <definedName name="PANEL_DIST_4a8C_11" localSheetId="2">#REF!</definedName>
    <definedName name="PANEL_DIST_4a8C_11" localSheetId="3">#REF!</definedName>
    <definedName name="PANEL_DIST_4a8C_11">#REF!</definedName>
    <definedName name="PANEL_DIST_4a8C_6" localSheetId="1">#REF!</definedName>
    <definedName name="PANEL_DIST_4a8C_6" localSheetId="5">#REF!</definedName>
    <definedName name="PANEL_DIST_4a8C_6" localSheetId="11">#REF!</definedName>
    <definedName name="PANEL_DIST_4a8C_6" localSheetId="2">#REF!</definedName>
    <definedName name="PANEL_DIST_4a8C_6" localSheetId="3">#REF!</definedName>
    <definedName name="PANEL_DIST_4a8C_6">#REF!</definedName>
    <definedName name="PANEL_DIST_4a8C_7" localSheetId="1">#REF!</definedName>
    <definedName name="PANEL_DIST_4a8C_7" localSheetId="5">#REF!</definedName>
    <definedName name="PANEL_DIST_4a8C_7" localSheetId="11">#REF!</definedName>
    <definedName name="PANEL_DIST_4a8C_7" localSheetId="2">#REF!</definedName>
    <definedName name="PANEL_DIST_4a8C_7" localSheetId="3">#REF!</definedName>
    <definedName name="PANEL_DIST_4a8C_7">#REF!</definedName>
    <definedName name="PANEL_DIST_4a8C_8" localSheetId="1">#REF!</definedName>
    <definedName name="PANEL_DIST_4a8C_8" localSheetId="5">#REF!</definedName>
    <definedName name="PANEL_DIST_4a8C_8" localSheetId="11">#REF!</definedName>
    <definedName name="PANEL_DIST_4a8C_8" localSheetId="2">#REF!</definedName>
    <definedName name="PANEL_DIST_4a8C_8" localSheetId="3">#REF!</definedName>
    <definedName name="PANEL_DIST_4a8C_8">#REF!</definedName>
    <definedName name="PANEL_DIST_4a8C_9" localSheetId="1">#REF!</definedName>
    <definedName name="PANEL_DIST_4a8C_9" localSheetId="5">#REF!</definedName>
    <definedName name="PANEL_DIST_4a8C_9" localSheetId="11">#REF!</definedName>
    <definedName name="PANEL_DIST_4a8C_9" localSheetId="2">#REF!</definedName>
    <definedName name="PANEL_DIST_4a8C_9" localSheetId="3">#REF!</definedName>
    <definedName name="PANEL_DIST_4a8C_9">#REF!</definedName>
    <definedName name="PanelDist_6a12_Circ_125a" localSheetId="1">#REF!</definedName>
    <definedName name="PanelDist_6a12_Circ_125a" localSheetId="5">#REF!</definedName>
    <definedName name="PanelDist_6a12_Circ_125a" localSheetId="11">#REF!</definedName>
    <definedName name="PanelDist_6a12_Circ_125a" localSheetId="2">#REF!</definedName>
    <definedName name="PanelDist_6a12_Circ_125a" localSheetId="3">#REF!</definedName>
    <definedName name="PanelDist_6a12_Circ_125a">#REF!</definedName>
    <definedName name="PanelDist_6a12_Circ_125a_10" localSheetId="1">#REF!</definedName>
    <definedName name="PanelDist_6a12_Circ_125a_10" localSheetId="5">#REF!</definedName>
    <definedName name="PanelDist_6a12_Circ_125a_10" localSheetId="11">#REF!</definedName>
    <definedName name="PanelDist_6a12_Circ_125a_10" localSheetId="2">#REF!</definedName>
    <definedName name="PanelDist_6a12_Circ_125a_10" localSheetId="3">#REF!</definedName>
    <definedName name="PanelDist_6a12_Circ_125a_10">#REF!</definedName>
    <definedName name="PanelDist_6a12_Circ_125a_11" localSheetId="1">#REF!</definedName>
    <definedName name="PanelDist_6a12_Circ_125a_11" localSheetId="5">#REF!</definedName>
    <definedName name="PanelDist_6a12_Circ_125a_11" localSheetId="11">#REF!</definedName>
    <definedName name="PanelDist_6a12_Circ_125a_11" localSheetId="2">#REF!</definedName>
    <definedName name="PanelDist_6a12_Circ_125a_11" localSheetId="3">#REF!</definedName>
    <definedName name="PanelDist_6a12_Circ_125a_11">#REF!</definedName>
    <definedName name="PanelDist_6a12_Circ_125a_6" localSheetId="1">#REF!</definedName>
    <definedName name="PanelDist_6a12_Circ_125a_6" localSheetId="5">#REF!</definedName>
    <definedName name="PanelDist_6a12_Circ_125a_6" localSheetId="11">#REF!</definedName>
    <definedName name="PanelDist_6a12_Circ_125a_6" localSheetId="2">#REF!</definedName>
    <definedName name="PanelDist_6a12_Circ_125a_6" localSheetId="3">#REF!</definedName>
    <definedName name="PanelDist_6a12_Circ_125a_6">#REF!</definedName>
    <definedName name="PanelDist_6a12_Circ_125a_7" localSheetId="1">#REF!</definedName>
    <definedName name="PanelDist_6a12_Circ_125a_7" localSheetId="5">#REF!</definedName>
    <definedName name="PanelDist_6a12_Circ_125a_7" localSheetId="11">#REF!</definedName>
    <definedName name="PanelDist_6a12_Circ_125a_7" localSheetId="2">#REF!</definedName>
    <definedName name="PanelDist_6a12_Circ_125a_7" localSheetId="3">#REF!</definedName>
    <definedName name="PanelDist_6a12_Circ_125a_7">#REF!</definedName>
    <definedName name="PanelDist_6a12_Circ_125a_8" localSheetId="1">#REF!</definedName>
    <definedName name="PanelDist_6a12_Circ_125a_8" localSheetId="5">#REF!</definedName>
    <definedName name="PanelDist_6a12_Circ_125a_8" localSheetId="11">#REF!</definedName>
    <definedName name="PanelDist_6a12_Circ_125a_8" localSheetId="2">#REF!</definedName>
    <definedName name="PanelDist_6a12_Circ_125a_8" localSheetId="3">#REF!</definedName>
    <definedName name="PanelDist_6a12_Circ_125a_8">#REF!</definedName>
    <definedName name="PanelDist_6a12_Circ_125a_9" localSheetId="1">#REF!</definedName>
    <definedName name="PanelDist_6a12_Circ_125a_9" localSheetId="5">#REF!</definedName>
    <definedName name="PanelDist_6a12_Circ_125a_9" localSheetId="11">#REF!</definedName>
    <definedName name="PanelDist_6a12_Circ_125a_9" localSheetId="2">#REF!</definedName>
    <definedName name="PanelDist_6a12_Circ_125a_9" localSheetId="3">#REF!</definedName>
    <definedName name="PanelDist_6a12_Circ_125a_9">#REF!</definedName>
    <definedName name="PARARRAYOS_9KV" localSheetId="1">#REF!</definedName>
    <definedName name="PARARRAYOS_9KV" localSheetId="5">#REF!</definedName>
    <definedName name="PARARRAYOS_9KV" localSheetId="11">#REF!</definedName>
    <definedName name="PARARRAYOS_9KV" localSheetId="2">#REF!</definedName>
    <definedName name="PARARRAYOS_9KV" localSheetId="3">#REF!</definedName>
    <definedName name="PARARRAYOS_9KV">#REF!</definedName>
    <definedName name="PARARRAYOS_9KV_10" localSheetId="1">#REF!</definedName>
    <definedName name="PARARRAYOS_9KV_10" localSheetId="5">#REF!</definedName>
    <definedName name="PARARRAYOS_9KV_10" localSheetId="11">#REF!</definedName>
    <definedName name="PARARRAYOS_9KV_10" localSheetId="2">#REF!</definedName>
    <definedName name="PARARRAYOS_9KV_10" localSheetId="3">#REF!</definedName>
    <definedName name="PARARRAYOS_9KV_10">#REF!</definedName>
    <definedName name="PARARRAYOS_9KV_11" localSheetId="1">#REF!</definedName>
    <definedName name="PARARRAYOS_9KV_11" localSheetId="5">#REF!</definedName>
    <definedName name="PARARRAYOS_9KV_11" localSheetId="11">#REF!</definedName>
    <definedName name="PARARRAYOS_9KV_11" localSheetId="2">#REF!</definedName>
    <definedName name="PARARRAYOS_9KV_11" localSheetId="3">#REF!</definedName>
    <definedName name="PARARRAYOS_9KV_11">#REF!</definedName>
    <definedName name="PARARRAYOS_9KV_6" localSheetId="1">#REF!</definedName>
    <definedName name="PARARRAYOS_9KV_6" localSheetId="5">#REF!</definedName>
    <definedName name="PARARRAYOS_9KV_6" localSheetId="11">#REF!</definedName>
    <definedName name="PARARRAYOS_9KV_6" localSheetId="2">#REF!</definedName>
    <definedName name="PARARRAYOS_9KV_6" localSheetId="3">#REF!</definedName>
    <definedName name="PARARRAYOS_9KV_6">#REF!</definedName>
    <definedName name="PARARRAYOS_9KV_7" localSheetId="1">#REF!</definedName>
    <definedName name="PARARRAYOS_9KV_7" localSheetId="5">#REF!</definedName>
    <definedName name="PARARRAYOS_9KV_7" localSheetId="11">#REF!</definedName>
    <definedName name="PARARRAYOS_9KV_7" localSheetId="2">#REF!</definedName>
    <definedName name="PARARRAYOS_9KV_7" localSheetId="3">#REF!</definedName>
    <definedName name="PARARRAYOS_9KV_7">#REF!</definedName>
    <definedName name="PARARRAYOS_9KV_8" localSheetId="1">#REF!</definedName>
    <definedName name="PARARRAYOS_9KV_8" localSheetId="5">#REF!</definedName>
    <definedName name="PARARRAYOS_9KV_8" localSheetId="11">#REF!</definedName>
    <definedName name="PARARRAYOS_9KV_8" localSheetId="2">#REF!</definedName>
    <definedName name="PARARRAYOS_9KV_8" localSheetId="3">#REF!</definedName>
    <definedName name="PARARRAYOS_9KV_8">#REF!</definedName>
    <definedName name="PARARRAYOS_9KV_9" localSheetId="1">#REF!</definedName>
    <definedName name="PARARRAYOS_9KV_9" localSheetId="5">#REF!</definedName>
    <definedName name="PARARRAYOS_9KV_9" localSheetId="11">#REF!</definedName>
    <definedName name="PARARRAYOS_9KV_9" localSheetId="2">#REF!</definedName>
    <definedName name="PARARRAYOS_9KV_9" localSheetId="3">#REF!</definedName>
    <definedName name="PARARRAYOS_9KV_9">#REF!</definedName>
    <definedName name="PEON" localSheetId="1">#REF!</definedName>
    <definedName name="PEON" localSheetId="5">#REF!</definedName>
    <definedName name="PEON" localSheetId="11">#REF!</definedName>
    <definedName name="PEON" localSheetId="2">#REF!</definedName>
    <definedName name="Peon" localSheetId="3">#REF!</definedName>
    <definedName name="PEON">#REF!</definedName>
    <definedName name="Peon_1" localSheetId="1">#REF!</definedName>
    <definedName name="Peon_1">#REF!</definedName>
    <definedName name="Peon_1_10" localSheetId="1">#REF!</definedName>
    <definedName name="Peon_1_10" localSheetId="5">#REF!</definedName>
    <definedName name="Peon_1_10" localSheetId="11">#REF!</definedName>
    <definedName name="Peon_1_10" localSheetId="2">#REF!</definedName>
    <definedName name="Peon_1_10" localSheetId="3">#REF!</definedName>
    <definedName name="Peon_1_10">#REF!</definedName>
    <definedName name="Peon_1_11" localSheetId="1">#REF!</definedName>
    <definedName name="Peon_1_11" localSheetId="5">#REF!</definedName>
    <definedName name="Peon_1_11" localSheetId="11">#REF!</definedName>
    <definedName name="Peon_1_11" localSheetId="2">#REF!</definedName>
    <definedName name="Peon_1_11" localSheetId="3">#REF!</definedName>
    <definedName name="Peon_1_11">#REF!</definedName>
    <definedName name="Peon_1_5" localSheetId="1">#REF!</definedName>
    <definedName name="Peon_1_5" localSheetId="5">#REF!</definedName>
    <definedName name="Peon_1_5" localSheetId="11">#REF!</definedName>
    <definedName name="Peon_1_5" localSheetId="2">#REF!</definedName>
    <definedName name="Peon_1_5" localSheetId="3">#REF!</definedName>
    <definedName name="Peon_1_5">#REF!</definedName>
    <definedName name="Peon_1_6" localSheetId="1">#REF!</definedName>
    <definedName name="Peon_1_6" localSheetId="5">#REF!</definedName>
    <definedName name="Peon_1_6" localSheetId="11">#REF!</definedName>
    <definedName name="Peon_1_6" localSheetId="2">#REF!</definedName>
    <definedName name="Peon_1_6" localSheetId="3">#REF!</definedName>
    <definedName name="Peon_1_6">#REF!</definedName>
    <definedName name="Peon_1_7" localSheetId="1">#REF!</definedName>
    <definedName name="Peon_1_7" localSheetId="5">#REF!</definedName>
    <definedName name="Peon_1_7" localSheetId="11">#REF!</definedName>
    <definedName name="Peon_1_7" localSheetId="2">#REF!</definedName>
    <definedName name="Peon_1_7" localSheetId="3">#REF!</definedName>
    <definedName name="Peon_1_7">#REF!</definedName>
    <definedName name="Peon_1_8" localSheetId="1">#REF!</definedName>
    <definedName name="Peon_1_8" localSheetId="5">#REF!</definedName>
    <definedName name="Peon_1_8" localSheetId="11">#REF!</definedName>
    <definedName name="Peon_1_8" localSheetId="2">#REF!</definedName>
    <definedName name="Peon_1_8" localSheetId="3">#REF!</definedName>
    <definedName name="Peon_1_8">#REF!</definedName>
    <definedName name="Peon_1_9" localSheetId="1">#REF!</definedName>
    <definedName name="Peon_1_9" localSheetId="5">#REF!</definedName>
    <definedName name="Peon_1_9" localSheetId="11">#REF!</definedName>
    <definedName name="Peon_1_9" localSheetId="2">#REF!</definedName>
    <definedName name="Peon_1_9" localSheetId="3">#REF!</definedName>
    <definedName name="Peon_1_9">#REF!</definedName>
    <definedName name="Peon_6" localSheetId="1">#REF!</definedName>
    <definedName name="Peon_6" localSheetId="5">#REF!</definedName>
    <definedName name="Peon_6" localSheetId="11">#REF!</definedName>
    <definedName name="Peon_6" localSheetId="2">#REF!</definedName>
    <definedName name="Peon_6" localSheetId="3">#REF!</definedName>
    <definedName name="Peon_6">#REF!</definedName>
    <definedName name="Peon_Colchas">[12]MO!$B$11</definedName>
    <definedName name="PEONCARP" localSheetId="1">[9]INS!#REF!</definedName>
    <definedName name="PEONCARP" localSheetId="3">[10]INS!#REF!</definedName>
    <definedName name="PEONCARP">[9]INS!#REF!</definedName>
    <definedName name="PEONCARP_6" localSheetId="1">#REF!</definedName>
    <definedName name="PEONCARP_6" localSheetId="5">#REF!</definedName>
    <definedName name="PEONCARP_6" localSheetId="11">#REF!</definedName>
    <definedName name="PEONCARP_6" localSheetId="2">#REF!</definedName>
    <definedName name="PEONCARP_6" localSheetId="3">#REF!</definedName>
    <definedName name="PEONCARP_6">#REF!</definedName>
    <definedName name="PEONCARP_8" localSheetId="1">#REF!</definedName>
    <definedName name="PEONCARP_8" localSheetId="5">#REF!</definedName>
    <definedName name="PEONCARP_8" localSheetId="11">#REF!</definedName>
    <definedName name="PEONCARP_8" localSheetId="2">#REF!</definedName>
    <definedName name="PEONCARP_8" localSheetId="3">#REF!</definedName>
    <definedName name="PEONCARP_8">#REF!</definedName>
    <definedName name="Peones_3">#N/A</definedName>
    <definedName name="PERFIL_CUADRADO_34">[12]INSU!$B$91</definedName>
    <definedName name="Pernos" localSheetId="1">#REF!</definedName>
    <definedName name="Pernos" localSheetId="5">#REF!</definedName>
    <definedName name="Pernos" localSheetId="11">#REF!</definedName>
    <definedName name="Pernos" localSheetId="2">#REF!</definedName>
    <definedName name="Pernos" localSheetId="3">#REF!</definedName>
    <definedName name="Pernos">#REF!</definedName>
    <definedName name="Pernos_3">"$#REF!.$B$68"</definedName>
    <definedName name="Pernos_6" localSheetId="1">#REF!</definedName>
    <definedName name="Pernos_6" localSheetId="5">#REF!</definedName>
    <definedName name="Pernos_6" localSheetId="11">#REF!</definedName>
    <definedName name="Pernos_6" localSheetId="2">#REF!</definedName>
    <definedName name="Pernos_6" localSheetId="3">#REF!</definedName>
    <definedName name="Pernos_6">#REF!</definedName>
    <definedName name="Pernos_8" localSheetId="1">#REF!</definedName>
    <definedName name="Pernos_8" localSheetId="5">#REF!</definedName>
    <definedName name="Pernos_8" localSheetId="11">#REF!</definedName>
    <definedName name="Pernos_8" localSheetId="2">#REF!</definedName>
    <definedName name="Pernos_8" localSheetId="3">#REF!</definedName>
    <definedName name="Pernos_8">#REF!</definedName>
    <definedName name="PICO" localSheetId="1">#REF!</definedName>
    <definedName name="PICO" localSheetId="5">#REF!</definedName>
    <definedName name="PICO" localSheetId="11">#REF!</definedName>
    <definedName name="PICO" localSheetId="2">#REF!</definedName>
    <definedName name="PICO" localSheetId="3">#REF!</definedName>
    <definedName name="PICO">#REF!</definedName>
    <definedName name="PICO_10" localSheetId="1">#REF!</definedName>
    <definedName name="PICO_10" localSheetId="5">#REF!</definedName>
    <definedName name="PICO_10" localSheetId="11">#REF!</definedName>
    <definedName name="PICO_10" localSheetId="2">#REF!</definedName>
    <definedName name="PICO_10" localSheetId="3">#REF!</definedName>
    <definedName name="PICO_10">#REF!</definedName>
    <definedName name="PICO_11" localSheetId="1">#REF!</definedName>
    <definedName name="PICO_11" localSheetId="5">#REF!</definedName>
    <definedName name="PICO_11" localSheetId="11">#REF!</definedName>
    <definedName name="PICO_11" localSheetId="2">#REF!</definedName>
    <definedName name="PICO_11" localSheetId="3">#REF!</definedName>
    <definedName name="PICO_11">#REF!</definedName>
    <definedName name="PICO_6" localSheetId="1">#REF!</definedName>
    <definedName name="PICO_6" localSheetId="5">#REF!</definedName>
    <definedName name="PICO_6" localSheetId="11">#REF!</definedName>
    <definedName name="PICO_6" localSheetId="2">#REF!</definedName>
    <definedName name="PICO_6" localSheetId="3">#REF!</definedName>
    <definedName name="PICO_6">#REF!</definedName>
    <definedName name="PICO_7" localSheetId="1">#REF!</definedName>
    <definedName name="PICO_7" localSheetId="5">#REF!</definedName>
    <definedName name="PICO_7" localSheetId="11">#REF!</definedName>
    <definedName name="PICO_7" localSheetId="2">#REF!</definedName>
    <definedName name="PICO_7" localSheetId="3">#REF!</definedName>
    <definedName name="PICO_7">#REF!</definedName>
    <definedName name="PICO_8" localSheetId="1">#REF!</definedName>
    <definedName name="PICO_8" localSheetId="5">#REF!</definedName>
    <definedName name="PICO_8" localSheetId="11">#REF!</definedName>
    <definedName name="PICO_8" localSheetId="2">#REF!</definedName>
    <definedName name="PICO_8" localSheetId="3">#REF!</definedName>
    <definedName name="PICO_8">#REF!</definedName>
    <definedName name="PICO_9" localSheetId="1">#REF!</definedName>
    <definedName name="PICO_9" localSheetId="5">#REF!</definedName>
    <definedName name="PICO_9" localSheetId="11">#REF!</definedName>
    <definedName name="PICO_9" localSheetId="2">#REF!</definedName>
    <definedName name="PICO_9" localSheetId="3">#REF!</definedName>
    <definedName name="PICO_9">#REF!</definedName>
    <definedName name="PIEDRA" localSheetId="1">#REF!</definedName>
    <definedName name="PIEDRA" localSheetId="5">#REF!</definedName>
    <definedName name="PIEDRA" localSheetId="11">#REF!</definedName>
    <definedName name="PIEDRA" localSheetId="2">#REF!</definedName>
    <definedName name="PIEDRA" localSheetId="3">#REF!</definedName>
    <definedName name="PIEDRA">#REF!</definedName>
    <definedName name="PIEDRA_10" localSheetId="1">#REF!</definedName>
    <definedName name="PIEDRA_10" localSheetId="5">#REF!</definedName>
    <definedName name="PIEDRA_10" localSheetId="11">#REF!</definedName>
    <definedName name="PIEDRA_10" localSheetId="2">#REF!</definedName>
    <definedName name="PIEDRA_10" localSheetId="3">#REF!</definedName>
    <definedName name="PIEDRA_10">#REF!</definedName>
    <definedName name="PIEDRA_11" localSheetId="1">#REF!</definedName>
    <definedName name="PIEDRA_11" localSheetId="5">#REF!</definedName>
    <definedName name="PIEDRA_11" localSheetId="11">#REF!</definedName>
    <definedName name="PIEDRA_11" localSheetId="2">#REF!</definedName>
    <definedName name="PIEDRA_11" localSheetId="3">#REF!</definedName>
    <definedName name="PIEDRA_11">#REF!</definedName>
    <definedName name="PIEDRA_6" localSheetId="1">#REF!</definedName>
    <definedName name="PIEDRA_6" localSheetId="5">#REF!</definedName>
    <definedName name="PIEDRA_6" localSheetId="11">#REF!</definedName>
    <definedName name="PIEDRA_6" localSheetId="2">#REF!</definedName>
    <definedName name="PIEDRA_6" localSheetId="3">#REF!</definedName>
    <definedName name="PIEDRA_6">#REF!</definedName>
    <definedName name="PIEDRA_7" localSheetId="1">#REF!</definedName>
    <definedName name="PIEDRA_7" localSheetId="5">#REF!</definedName>
    <definedName name="PIEDRA_7" localSheetId="11">#REF!</definedName>
    <definedName name="PIEDRA_7" localSheetId="2">#REF!</definedName>
    <definedName name="PIEDRA_7" localSheetId="3">#REF!</definedName>
    <definedName name="PIEDRA_7">#REF!</definedName>
    <definedName name="PIEDRA_8" localSheetId="1">#REF!</definedName>
    <definedName name="PIEDRA_8" localSheetId="5">#REF!</definedName>
    <definedName name="PIEDRA_8" localSheetId="11">#REF!</definedName>
    <definedName name="PIEDRA_8" localSheetId="2">#REF!</definedName>
    <definedName name="PIEDRA_8" localSheetId="3">#REF!</definedName>
    <definedName name="PIEDRA_8">#REF!</definedName>
    <definedName name="PIEDRA_9" localSheetId="1">#REF!</definedName>
    <definedName name="PIEDRA_9" localSheetId="5">#REF!</definedName>
    <definedName name="PIEDRA_9" localSheetId="11">#REF!</definedName>
    <definedName name="PIEDRA_9" localSheetId="2">#REF!</definedName>
    <definedName name="PIEDRA_9" localSheetId="3">#REF!</definedName>
    <definedName name="PIEDRA_9">#REF!</definedName>
    <definedName name="PIEDRA_GAVIONES" localSheetId="1">#REF!</definedName>
    <definedName name="PIEDRA_GAVIONES" localSheetId="5">#REF!</definedName>
    <definedName name="PIEDRA_GAVIONES" localSheetId="11">#REF!</definedName>
    <definedName name="PIEDRA_GAVIONES" localSheetId="2">#REF!</definedName>
    <definedName name="PIEDRA_GAVIONES" localSheetId="3">#REF!</definedName>
    <definedName name="PIEDRA_GAVIONES">#REF!</definedName>
    <definedName name="PIEDRA_GAVIONES_10" localSheetId="1">#REF!</definedName>
    <definedName name="PIEDRA_GAVIONES_10" localSheetId="5">#REF!</definedName>
    <definedName name="PIEDRA_GAVIONES_10" localSheetId="11">#REF!</definedName>
    <definedName name="PIEDRA_GAVIONES_10" localSheetId="2">#REF!</definedName>
    <definedName name="PIEDRA_GAVIONES_10" localSheetId="3">#REF!</definedName>
    <definedName name="PIEDRA_GAVIONES_10">#REF!</definedName>
    <definedName name="PIEDRA_GAVIONES_11" localSheetId="1">#REF!</definedName>
    <definedName name="PIEDRA_GAVIONES_11" localSheetId="5">#REF!</definedName>
    <definedName name="PIEDRA_GAVIONES_11" localSheetId="11">#REF!</definedName>
    <definedName name="PIEDRA_GAVIONES_11" localSheetId="2">#REF!</definedName>
    <definedName name="PIEDRA_GAVIONES_11" localSheetId="3">#REF!</definedName>
    <definedName name="PIEDRA_GAVIONES_11">#REF!</definedName>
    <definedName name="PIEDRA_GAVIONES_6" localSheetId="1">#REF!</definedName>
    <definedName name="PIEDRA_GAVIONES_6" localSheetId="5">#REF!</definedName>
    <definedName name="PIEDRA_GAVIONES_6" localSheetId="11">#REF!</definedName>
    <definedName name="PIEDRA_GAVIONES_6" localSheetId="2">#REF!</definedName>
    <definedName name="PIEDRA_GAVIONES_6" localSheetId="3">#REF!</definedName>
    <definedName name="PIEDRA_GAVIONES_6">#REF!</definedName>
    <definedName name="PIEDRA_GAVIONES_7" localSheetId="1">#REF!</definedName>
    <definedName name="PIEDRA_GAVIONES_7" localSheetId="5">#REF!</definedName>
    <definedName name="PIEDRA_GAVIONES_7" localSheetId="11">#REF!</definedName>
    <definedName name="PIEDRA_GAVIONES_7" localSheetId="2">#REF!</definedName>
    <definedName name="PIEDRA_GAVIONES_7" localSheetId="3">#REF!</definedName>
    <definedName name="PIEDRA_GAVIONES_7">#REF!</definedName>
    <definedName name="PIEDRA_GAVIONES_8" localSheetId="1">#REF!</definedName>
    <definedName name="PIEDRA_GAVIONES_8" localSheetId="5">#REF!</definedName>
    <definedName name="PIEDRA_GAVIONES_8" localSheetId="11">#REF!</definedName>
    <definedName name="PIEDRA_GAVIONES_8" localSheetId="2">#REF!</definedName>
    <definedName name="PIEDRA_GAVIONES_8" localSheetId="3">#REF!</definedName>
    <definedName name="PIEDRA_GAVIONES_8">#REF!</definedName>
    <definedName name="PIEDRA_GAVIONES_9" localSheetId="1">#REF!</definedName>
    <definedName name="PIEDRA_GAVIONES_9" localSheetId="5">#REF!</definedName>
    <definedName name="PIEDRA_GAVIONES_9" localSheetId="11">#REF!</definedName>
    <definedName name="PIEDRA_GAVIONES_9" localSheetId="2">#REF!</definedName>
    <definedName name="PIEDRA_GAVIONES_9" localSheetId="3">#REF!</definedName>
    <definedName name="PIEDRA_GAVIONES_9">#REF!</definedName>
    <definedName name="PINO">[16]INS!$D$770</definedName>
    <definedName name="PINTURA_ACR_COLOR_PREPARADO" localSheetId="1">#REF!</definedName>
    <definedName name="PINTURA_ACR_COLOR_PREPARADO" localSheetId="5">#REF!</definedName>
    <definedName name="PINTURA_ACR_COLOR_PREPARADO" localSheetId="11">#REF!</definedName>
    <definedName name="PINTURA_ACR_COLOR_PREPARADO" localSheetId="2">#REF!</definedName>
    <definedName name="PINTURA_ACR_COLOR_PREPARADO" localSheetId="3">#REF!</definedName>
    <definedName name="PINTURA_ACR_COLOR_PREPARADO">#REF!</definedName>
    <definedName name="PINTURA_ACR_COLOR_PREPARADO_10" localSheetId="1">#REF!</definedName>
    <definedName name="PINTURA_ACR_COLOR_PREPARADO_10" localSheetId="5">#REF!</definedName>
    <definedName name="PINTURA_ACR_COLOR_PREPARADO_10" localSheetId="11">#REF!</definedName>
    <definedName name="PINTURA_ACR_COLOR_PREPARADO_10" localSheetId="2">#REF!</definedName>
    <definedName name="PINTURA_ACR_COLOR_PREPARADO_10" localSheetId="3">#REF!</definedName>
    <definedName name="PINTURA_ACR_COLOR_PREPARADO_10">#REF!</definedName>
    <definedName name="PINTURA_ACR_COLOR_PREPARADO_11" localSheetId="1">#REF!</definedName>
    <definedName name="PINTURA_ACR_COLOR_PREPARADO_11" localSheetId="5">#REF!</definedName>
    <definedName name="PINTURA_ACR_COLOR_PREPARADO_11" localSheetId="11">#REF!</definedName>
    <definedName name="PINTURA_ACR_COLOR_PREPARADO_11" localSheetId="2">#REF!</definedName>
    <definedName name="PINTURA_ACR_COLOR_PREPARADO_11" localSheetId="3">#REF!</definedName>
    <definedName name="PINTURA_ACR_COLOR_PREPARADO_11">#REF!</definedName>
    <definedName name="PINTURA_ACR_COLOR_PREPARADO_6" localSheetId="1">#REF!</definedName>
    <definedName name="PINTURA_ACR_COLOR_PREPARADO_6" localSheetId="5">#REF!</definedName>
    <definedName name="PINTURA_ACR_COLOR_PREPARADO_6" localSheetId="11">#REF!</definedName>
    <definedName name="PINTURA_ACR_COLOR_PREPARADO_6" localSheetId="2">#REF!</definedName>
    <definedName name="PINTURA_ACR_COLOR_PREPARADO_6" localSheetId="3">#REF!</definedName>
    <definedName name="PINTURA_ACR_COLOR_PREPARADO_6">#REF!</definedName>
    <definedName name="PINTURA_ACR_COLOR_PREPARADO_7" localSheetId="1">#REF!</definedName>
    <definedName name="PINTURA_ACR_COLOR_PREPARADO_7" localSheetId="5">#REF!</definedName>
    <definedName name="PINTURA_ACR_COLOR_PREPARADO_7" localSheetId="11">#REF!</definedName>
    <definedName name="PINTURA_ACR_COLOR_PREPARADO_7" localSheetId="2">#REF!</definedName>
    <definedName name="PINTURA_ACR_COLOR_PREPARADO_7" localSheetId="3">#REF!</definedName>
    <definedName name="PINTURA_ACR_COLOR_PREPARADO_7">#REF!</definedName>
    <definedName name="PINTURA_ACR_COLOR_PREPARADO_8" localSheetId="1">#REF!</definedName>
    <definedName name="PINTURA_ACR_COLOR_PREPARADO_8" localSheetId="5">#REF!</definedName>
    <definedName name="PINTURA_ACR_COLOR_PREPARADO_8" localSheetId="11">#REF!</definedName>
    <definedName name="PINTURA_ACR_COLOR_PREPARADO_8" localSheetId="2">#REF!</definedName>
    <definedName name="PINTURA_ACR_COLOR_PREPARADO_8" localSheetId="3">#REF!</definedName>
    <definedName name="PINTURA_ACR_COLOR_PREPARADO_8">#REF!</definedName>
    <definedName name="PINTURA_ACR_COLOR_PREPARADO_9" localSheetId="1">#REF!</definedName>
    <definedName name="PINTURA_ACR_COLOR_PREPARADO_9" localSheetId="5">#REF!</definedName>
    <definedName name="PINTURA_ACR_COLOR_PREPARADO_9" localSheetId="11">#REF!</definedName>
    <definedName name="PINTURA_ACR_COLOR_PREPARADO_9" localSheetId="2">#REF!</definedName>
    <definedName name="PINTURA_ACR_COLOR_PREPARADO_9" localSheetId="3">#REF!</definedName>
    <definedName name="PINTURA_ACR_COLOR_PREPARADO_9">#REF!</definedName>
    <definedName name="PINTURA_ACR_EXT" localSheetId="1">#REF!</definedName>
    <definedName name="PINTURA_ACR_EXT" localSheetId="5">#REF!</definedName>
    <definedName name="PINTURA_ACR_EXT" localSheetId="11">#REF!</definedName>
    <definedName name="PINTURA_ACR_EXT" localSheetId="2">#REF!</definedName>
    <definedName name="PINTURA_ACR_EXT" localSheetId="3">#REF!</definedName>
    <definedName name="PINTURA_ACR_EXT">#REF!</definedName>
    <definedName name="PINTURA_ACR_EXT_10" localSheetId="1">#REF!</definedName>
    <definedName name="PINTURA_ACR_EXT_10" localSheetId="5">#REF!</definedName>
    <definedName name="PINTURA_ACR_EXT_10" localSheetId="11">#REF!</definedName>
    <definedName name="PINTURA_ACR_EXT_10" localSheetId="2">#REF!</definedName>
    <definedName name="PINTURA_ACR_EXT_10" localSheetId="3">#REF!</definedName>
    <definedName name="PINTURA_ACR_EXT_10">#REF!</definedName>
    <definedName name="PINTURA_ACR_EXT_11" localSheetId="1">#REF!</definedName>
    <definedName name="PINTURA_ACR_EXT_11" localSheetId="5">#REF!</definedName>
    <definedName name="PINTURA_ACR_EXT_11" localSheetId="11">#REF!</definedName>
    <definedName name="PINTURA_ACR_EXT_11" localSheetId="2">#REF!</definedName>
    <definedName name="PINTURA_ACR_EXT_11" localSheetId="3">#REF!</definedName>
    <definedName name="PINTURA_ACR_EXT_11">#REF!</definedName>
    <definedName name="PINTURA_ACR_EXT_6" localSheetId="1">#REF!</definedName>
    <definedName name="PINTURA_ACR_EXT_6" localSheetId="5">#REF!</definedName>
    <definedName name="PINTURA_ACR_EXT_6" localSheetId="11">#REF!</definedName>
    <definedName name="PINTURA_ACR_EXT_6" localSheetId="2">#REF!</definedName>
    <definedName name="PINTURA_ACR_EXT_6" localSheetId="3">#REF!</definedName>
    <definedName name="PINTURA_ACR_EXT_6">#REF!</definedName>
    <definedName name="PINTURA_ACR_EXT_7" localSheetId="1">#REF!</definedName>
    <definedName name="PINTURA_ACR_EXT_7" localSheetId="5">#REF!</definedName>
    <definedName name="PINTURA_ACR_EXT_7" localSheetId="11">#REF!</definedName>
    <definedName name="PINTURA_ACR_EXT_7" localSheetId="2">#REF!</definedName>
    <definedName name="PINTURA_ACR_EXT_7" localSheetId="3">#REF!</definedName>
    <definedName name="PINTURA_ACR_EXT_7">#REF!</definedName>
    <definedName name="PINTURA_ACR_EXT_8" localSheetId="1">#REF!</definedName>
    <definedName name="PINTURA_ACR_EXT_8" localSheetId="5">#REF!</definedName>
    <definedName name="PINTURA_ACR_EXT_8" localSheetId="11">#REF!</definedName>
    <definedName name="PINTURA_ACR_EXT_8" localSheetId="2">#REF!</definedName>
    <definedName name="PINTURA_ACR_EXT_8" localSheetId="3">#REF!</definedName>
    <definedName name="PINTURA_ACR_EXT_8">#REF!</definedName>
    <definedName name="PINTURA_ACR_EXT_9" localSheetId="1">#REF!</definedName>
    <definedName name="PINTURA_ACR_EXT_9" localSheetId="5">#REF!</definedName>
    <definedName name="PINTURA_ACR_EXT_9" localSheetId="11">#REF!</definedName>
    <definedName name="PINTURA_ACR_EXT_9" localSheetId="2">#REF!</definedName>
    <definedName name="PINTURA_ACR_EXT_9" localSheetId="3">#REF!</definedName>
    <definedName name="PINTURA_ACR_EXT_9">#REF!</definedName>
    <definedName name="PINTURA_ACR_INT" localSheetId="1">#REF!</definedName>
    <definedName name="PINTURA_ACR_INT" localSheetId="5">#REF!</definedName>
    <definedName name="PINTURA_ACR_INT" localSheetId="11">#REF!</definedName>
    <definedName name="PINTURA_ACR_INT" localSheetId="2">#REF!</definedName>
    <definedName name="PINTURA_ACR_INT" localSheetId="3">#REF!</definedName>
    <definedName name="PINTURA_ACR_INT">#REF!</definedName>
    <definedName name="PINTURA_ACR_INT_10" localSheetId="1">#REF!</definedName>
    <definedName name="PINTURA_ACR_INT_10" localSheetId="5">#REF!</definedName>
    <definedName name="PINTURA_ACR_INT_10" localSheetId="11">#REF!</definedName>
    <definedName name="PINTURA_ACR_INT_10" localSheetId="2">#REF!</definedName>
    <definedName name="PINTURA_ACR_INT_10" localSheetId="3">#REF!</definedName>
    <definedName name="PINTURA_ACR_INT_10">#REF!</definedName>
    <definedName name="PINTURA_ACR_INT_11" localSheetId="1">#REF!</definedName>
    <definedName name="PINTURA_ACR_INT_11" localSheetId="5">#REF!</definedName>
    <definedName name="PINTURA_ACR_INT_11" localSheetId="11">#REF!</definedName>
    <definedName name="PINTURA_ACR_INT_11" localSheetId="2">#REF!</definedName>
    <definedName name="PINTURA_ACR_INT_11" localSheetId="3">#REF!</definedName>
    <definedName name="PINTURA_ACR_INT_11">#REF!</definedName>
    <definedName name="PINTURA_ACR_INT_6" localSheetId="1">#REF!</definedName>
    <definedName name="PINTURA_ACR_INT_6" localSheetId="5">#REF!</definedName>
    <definedName name="PINTURA_ACR_INT_6" localSheetId="11">#REF!</definedName>
    <definedName name="PINTURA_ACR_INT_6" localSheetId="2">#REF!</definedName>
    <definedName name="PINTURA_ACR_INT_6" localSheetId="3">#REF!</definedName>
    <definedName name="PINTURA_ACR_INT_6">#REF!</definedName>
    <definedName name="PINTURA_ACR_INT_7" localSheetId="1">#REF!</definedName>
    <definedName name="PINTURA_ACR_INT_7" localSheetId="5">#REF!</definedName>
    <definedName name="PINTURA_ACR_INT_7" localSheetId="11">#REF!</definedName>
    <definedName name="PINTURA_ACR_INT_7" localSheetId="2">#REF!</definedName>
    <definedName name="PINTURA_ACR_INT_7" localSheetId="3">#REF!</definedName>
    <definedName name="PINTURA_ACR_INT_7">#REF!</definedName>
    <definedName name="PINTURA_ACR_INT_8" localSheetId="1">#REF!</definedName>
    <definedName name="PINTURA_ACR_INT_8" localSheetId="5">#REF!</definedName>
    <definedName name="PINTURA_ACR_INT_8" localSheetId="11">#REF!</definedName>
    <definedName name="PINTURA_ACR_INT_8" localSheetId="2">#REF!</definedName>
    <definedName name="PINTURA_ACR_INT_8" localSheetId="3">#REF!</definedName>
    <definedName name="PINTURA_ACR_INT_8">#REF!</definedName>
    <definedName name="PINTURA_ACR_INT_9" localSheetId="1">#REF!</definedName>
    <definedName name="PINTURA_ACR_INT_9" localSheetId="5">#REF!</definedName>
    <definedName name="PINTURA_ACR_INT_9" localSheetId="11">#REF!</definedName>
    <definedName name="PINTURA_ACR_INT_9" localSheetId="2">#REF!</definedName>
    <definedName name="PINTURA_ACR_INT_9" localSheetId="3">#REF!</definedName>
    <definedName name="PINTURA_ACR_INT_9">#REF!</definedName>
    <definedName name="PINTURA_BASE" localSheetId="1">#REF!</definedName>
    <definedName name="PINTURA_BASE" localSheetId="5">#REF!</definedName>
    <definedName name="PINTURA_BASE" localSheetId="11">#REF!</definedName>
    <definedName name="PINTURA_BASE" localSheetId="2">#REF!</definedName>
    <definedName name="PINTURA_BASE" localSheetId="3">#REF!</definedName>
    <definedName name="PINTURA_BASE">#REF!</definedName>
    <definedName name="PINTURA_BASE_10" localSheetId="1">#REF!</definedName>
    <definedName name="PINTURA_BASE_10" localSheetId="5">#REF!</definedName>
    <definedName name="PINTURA_BASE_10" localSheetId="11">#REF!</definedName>
    <definedName name="PINTURA_BASE_10" localSheetId="2">#REF!</definedName>
    <definedName name="PINTURA_BASE_10" localSheetId="3">#REF!</definedName>
    <definedName name="PINTURA_BASE_10">#REF!</definedName>
    <definedName name="PINTURA_BASE_11" localSheetId="1">#REF!</definedName>
    <definedName name="PINTURA_BASE_11" localSheetId="5">#REF!</definedName>
    <definedName name="PINTURA_BASE_11" localSheetId="11">#REF!</definedName>
    <definedName name="PINTURA_BASE_11" localSheetId="2">#REF!</definedName>
    <definedName name="PINTURA_BASE_11" localSheetId="3">#REF!</definedName>
    <definedName name="PINTURA_BASE_11">#REF!</definedName>
    <definedName name="PINTURA_BASE_6" localSheetId="1">#REF!</definedName>
    <definedName name="PINTURA_BASE_6" localSheetId="5">#REF!</definedName>
    <definedName name="PINTURA_BASE_6" localSheetId="11">#REF!</definedName>
    <definedName name="PINTURA_BASE_6" localSheetId="2">#REF!</definedName>
    <definedName name="PINTURA_BASE_6" localSheetId="3">#REF!</definedName>
    <definedName name="PINTURA_BASE_6">#REF!</definedName>
    <definedName name="PINTURA_BASE_7" localSheetId="1">#REF!</definedName>
    <definedName name="PINTURA_BASE_7" localSheetId="5">#REF!</definedName>
    <definedName name="PINTURA_BASE_7" localSheetId="11">#REF!</definedName>
    <definedName name="PINTURA_BASE_7" localSheetId="2">#REF!</definedName>
    <definedName name="PINTURA_BASE_7" localSheetId="3">#REF!</definedName>
    <definedName name="PINTURA_BASE_7">#REF!</definedName>
    <definedName name="PINTURA_BASE_8" localSheetId="1">#REF!</definedName>
    <definedName name="PINTURA_BASE_8" localSheetId="5">#REF!</definedName>
    <definedName name="PINTURA_BASE_8" localSheetId="11">#REF!</definedName>
    <definedName name="PINTURA_BASE_8" localSheetId="2">#REF!</definedName>
    <definedName name="PINTURA_BASE_8" localSheetId="3">#REF!</definedName>
    <definedName name="PINTURA_BASE_8">#REF!</definedName>
    <definedName name="PINTURA_BASE_9" localSheetId="1">#REF!</definedName>
    <definedName name="PINTURA_BASE_9" localSheetId="5">#REF!</definedName>
    <definedName name="PINTURA_BASE_9" localSheetId="11">#REF!</definedName>
    <definedName name="PINTURA_BASE_9" localSheetId="2">#REF!</definedName>
    <definedName name="PINTURA_BASE_9" localSheetId="3">#REF!</definedName>
    <definedName name="PINTURA_BASE_9">#REF!</definedName>
    <definedName name="Pintura_Epóxica_Popular_3">#N/A</definedName>
    <definedName name="PINTURA_MANTENIMIENTO" localSheetId="1">#REF!</definedName>
    <definedName name="PINTURA_MANTENIMIENTO" localSheetId="5">#REF!</definedName>
    <definedName name="PINTURA_MANTENIMIENTO" localSheetId="11">#REF!</definedName>
    <definedName name="PINTURA_MANTENIMIENTO" localSheetId="2">#REF!</definedName>
    <definedName name="PINTURA_MANTENIMIENTO" localSheetId="3">#REF!</definedName>
    <definedName name="PINTURA_MANTENIMIENTO">#REF!</definedName>
    <definedName name="PINTURA_MANTENIMIENTO_10" localSheetId="1">#REF!</definedName>
    <definedName name="PINTURA_MANTENIMIENTO_10" localSheetId="5">#REF!</definedName>
    <definedName name="PINTURA_MANTENIMIENTO_10" localSheetId="11">#REF!</definedName>
    <definedName name="PINTURA_MANTENIMIENTO_10" localSheetId="2">#REF!</definedName>
    <definedName name="PINTURA_MANTENIMIENTO_10" localSheetId="3">#REF!</definedName>
    <definedName name="PINTURA_MANTENIMIENTO_10">#REF!</definedName>
    <definedName name="PINTURA_MANTENIMIENTO_11" localSheetId="1">#REF!</definedName>
    <definedName name="PINTURA_MANTENIMIENTO_11" localSheetId="5">#REF!</definedName>
    <definedName name="PINTURA_MANTENIMIENTO_11" localSheetId="11">#REF!</definedName>
    <definedName name="PINTURA_MANTENIMIENTO_11" localSheetId="2">#REF!</definedName>
    <definedName name="PINTURA_MANTENIMIENTO_11" localSheetId="3">#REF!</definedName>
    <definedName name="PINTURA_MANTENIMIENTO_11">#REF!</definedName>
    <definedName name="PINTURA_MANTENIMIENTO_6" localSheetId="1">#REF!</definedName>
    <definedName name="PINTURA_MANTENIMIENTO_6" localSheetId="5">#REF!</definedName>
    <definedName name="PINTURA_MANTENIMIENTO_6" localSheetId="11">#REF!</definedName>
    <definedName name="PINTURA_MANTENIMIENTO_6" localSheetId="2">#REF!</definedName>
    <definedName name="PINTURA_MANTENIMIENTO_6" localSheetId="3">#REF!</definedName>
    <definedName name="PINTURA_MANTENIMIENTO_6">#REF!</definedName>
    <definedName name="PINTURA_MANTENIMIENTO_7" localSheetId="1">#REF!</definedName>
    <definedName name="PINTURA_MANTENIMIENTO_7" localSheetId="5">#REF!</definedName>
    <definedName name="PINTURA_MANTENIMIENTO_7" localSheetId="11">#REF!</definedName>
    <definedName name="PINTURA_MANTENIMIENTO_7" localSheetId="2">#REF!</definedName>
    <definedName name="PINTURA_MANTENIMIENTO_7" localSheetId="3">#REF!</definedName>
    <definedName name="PINTURA_MANTENIMIENTO_7">#REF!</definedName>
    <definedName name="PINTURA_MANTENIMIENTO_8" localSheetId="1">#REF!</definedName>
    <definedName name="PINTURA_MANTENIMIENTO_8" localSheetId="5">#REF!</definedName>
    <definedName name="PINTURA_MANTENIMIENTO_8" localSheetId="11">#REF!</definedName>
    <definedName name="PINTURA_MANTENIMIENTO_8" localSheetId="2">#REF!</definedName>
    <definedName name="PINTURA_MANTENIMIENTO_8" localSheetId="3">#REF!</definedName>
    <definedName name="PINTURA_MANTENIMIENTO_8">#REF!</definedName>
    <definedName name="PINTURA_MANTENIMIENTO_9" localSheetId="1">#REF!</definedName>
    <definedName name="PINTURA_MANTENIMIENTO_9" localSheetId="5">#REF!</definedName>
    <definedName name="PINTURA_MANTENIMIENTO_9" localSheetId="11">#REF!</definedName>
    <definedName name="PINTURA_MANTENIMIENTO_9" localSheetId="2">#REF!</definedName>
    <definedName name="PINTURA_MANTENIMIENTO_9" localSheetId="3">#REF!</definedName>
    <definedName name="PINTURA_MANTENIMIENTO_9">#REF!</definedName>
    <definedName name="PINTURA_OXIDO_ROJO" localSheetId="1">#REF!</definedName>
    <definedName name="PINTURA_OXIDO_ROJO" localSheetId="5">#REF!</definedName>
    <definedName name="PINTURA_OXIDO_ROJO" localSheetId="11">#REF!</definedName>
    <definedName name="PINTURA_OXIDO_ROJO" localSheetId="2">#REF!</definedName>
    <definedName name="PINTURA_OXIDO_ROJO" localSheetId="3">#REF!</definedName>
    <definedName name="PINTURA_OXIDO_ROJO">#REF!</definedName>
    <definedName name="PINTURA_OXIDO_ROJO_10" localSheetId="1">#REF!</definedName>
    <definedName name="PINTURA_OXIDO_ROJO_10" localSheetId="5">#REF!</definedName>
    <definedName name="PINTURA_OXIDO_ROJO_10" localSheetId="11">#REF!</definedName>
    <definedName name="PINTURA_OXIDO_ROJO_10" localSheetId="2">#REF!</definedName>
    <definedName name="PINTURA_OXIDO_ROJO_10" localSheetId="3">#REF!</definedName>
    <definedName name="PINTURA_OXIDO_ROJO_10">#REF!</definedName>
    <definedName name="PINTURA_OXIDO_ROJO_11" localSheetId="1">#REF!</definedName>
    <definedName name="PINTURA_OXIDO_ROJO_11" localSheetId="5">#REF!</definedName>
    <definedName name="PINTURA_OXIDO_ROJO_11" localSheetId="11">#REF!</definedName>
    <definedName name="PINTURA_OXIDO_ROJO_11" localSheetId="2">#REF!</definedName>
    <definedName name="PINTURA_OXIDO_ROJO_11" localSheetId="3">#REF!</definedName>
    <definedName name="PINTURA_OXIDO_ROJO_11">#REF!</definedName>
    <definedName name="PINTURA_OXIDO_ROJO_6" localSheetId="1">#REF!</definedName>
    <definedName name="PINTURA_OXIDO_ROJO_6" localSheetId="5">#REF!</definedName>
    <definedName name="PINTURA_OXIDO_ROJO_6" localSheetId="11">#REF!</definedName>
    <definedName name="PINTURA_OXIDO_ROJO_6" localSheetId="2">#REF!</definedName>
    <definedName name="PINTURA_OXIDO_ROJO_6" localSheetId="3">#REF!</definedName>
    <definedName name="PINTURA_OXIDO_ROJO_6">#REF!</definedName>
    <definedName name="PINTURA_OXIDO_ROJO_7" localSheetId="1">#REF!</definedName>
    <definedName name="PINTURA_OXIDO_ROJO_7" localSheetId="5">#REF!</definedName>
    <definedName name="PINTURA_OXIDO_ROJO_7" localSheetId="11">#REF!</definedName>
    <definedName name="PINTURA_OXIDO_ROJO_7" localSheetId="2">#REF!</definedName>
    <definedName name="PINTURA_OXIDO_ROJO_7" localSheetId="3">#REF!</definedName>
    <definedName name="PINTURA_OXIDO_ROJO_7">#REF!</definedName>
    <definedName name="PINTURA_OXIDO_ROJO_8" localSheetId="1">#REF!</definedName>
    <definedName name="PINTURA_OXIDO_ROJO_8" localSheetId="5">#REF!</definedName>
    <definedName name="PINTURA_OXIDO_ROJO_8" localSheetId="11">#REF!</definedName>
    <definedName name="PINTURA_OXIDO_ROJO_8" localSheetId="2">#REF!</definedName>
    <definedName name="PINTURA_OXIDO_ROJO_8" localSheetId="3">#REF!</definedName>
    <definedName name="PINTURA_OXIDO_ROJO_8">#REF!</definedName>
    <definedName name="PINTURA_OXIDO_ROJO_9" localSheetId="1">#REF!</definedName>
    <definedName name="PINTURA_OXIDO_ROJO_9" localSheetId="5">#REF!</definedName>
    <definedName name="PINTURA_OXIDO_ROJO_9" localSheetId="11">#REF!</definedName>
    <definedName name="PINTURA_OXIDO_ROJO_9" localSheetId="2">#REF!</definedName>
    <definedName name="PINTURA_OXIDO_ROJO_9" localSheetId="3">#REF!</definedName>
    <definedName name="PINTURA_OXIDO_ROJO_9">#REF!</definedName>
    <definedName name="PISO_GRANITO_FONDO_BCO">[12]INSU!$B$103</definedName>
    <definedName name="Plancha_de_Plywood_4_x8_x3_4_3">#N/A</definedName>
    <definedName name="PLANTA_ELECTRICA" localSheetId="1">#REF!</definedName>
    <definedName name="PLANTA_ELECTRICA" localSheetId="5">#REF!</definedName>
    <definedName name="PLANTA_ELECTRICA" localSheetId="11">#REF!</definedName>
    <definedName name="PLANTA_ELECTRICA" localSheetId="2">#REF!</definedName>
    <definedName name="PLANTA_ELECTRICA" localSheetId="3">#REF!</definedName>
    <definedName name="PLANTA_ELECTRICA">#REF!</definedName>
    <definedName name="PLANTA_ELECTRICA_10" localSheetId="1">#REF!</definedName>
    <definedName name="PLANTA_ELECTRICA_10" localSheetId="5">#REF!</definedName>
    <definedName name="PLANTA_ELECTRICA_10" localSheetId="11">#REF!</definedName>
    <definedName name="PLANTA_ELECTRICA_10" localSheetId="2">#REF!</definedName>
    <definedName name="PLANTA_ELECTRICA_10" localSheetId="3">#REF!</definedName>
    <definedName name="PLANTA_ELECTRICA_10">#REF!</definedName>
    <definedName name="PLANTA_ELECTRICA_11" localSheetId="1">#REF!</definedName>
    <definedName name="PLANTA_ELECTRICA_11" localSheetId="5">#REF!</definedName>
    <definedName name="PLANTA_ELECTRICA_11" localSheetId="11">#REF!</definedName>
    <definedName name="PLANTA_ELECTRICA_11" localSheetId="2">#REF!</definedName>
    <definedName name="PLANTA_ELECTRICA_11" localSheetId="3">#REF!</definedName>
    <definedName name="PLANTA_ELECTRICA_11">#REF!</definedName>
    <definedName name="PLANTA_ELECTRICA_6" localSheetId="1">#REF!</definedName>
    <definedName name="PLANTA_ELECTRICA_6" localSheetId="5">#REF!</definedName>
    <definedName name="PLANTA_ELECTRICA_6" localSheetId="11">#REF!</definedName>
    <definedName name="PLANTA_ELECTRICA_6" localSheetId="2">#REF!</definedName>
    <definedName name="PLANTA_ELECTRICA_6" localSheetId="3">#REF!</definedName>
    <definedName name="PLANTA_ELECTRICA_6">#REF!</definedName>
    <definedName name="PLANTA_ELECTRICA_7" localSheetId="1">#REF!</definedName>
    <definedName name="PLANTA_ELECTRICA_7" localSheetId="5">#REF!</definedName>
    <definedName name="PLANTA_ELECTRICA_7" localSheetId="11">#REF!</definedName>
    <definedName name="PLANTA_ELECTRICA_7" localSheetId="2">#REF!</definedName>
    <definedName name="PLANTA_ELECTRICA_7" localSheetId="3">#REF!</definedName>
    <definedName name="PLANTA_ELECTRICA_7">#REF!</definedName>
    <definedName name="PLANTA_ELECTRICA_8" localSheetId="1">#REF!</definedName>
    <definedName name="PLANTA_ELECTRICA_8" localSheetId="5">#REF!</definedName>
    <definedName name="PLANTA_ELECTRICA_8" localSheetId="11">#REF!</definedName>
    <definedName name="PLANTA_ELECTRICA_8" localSheetId="2">#REF!</definedName>
    <definedName name="PLANTA_ELECTRICA_8" localSheetId="3">#REF!</definedName>
    <definedName name="PLANTA_ELECTRICA_8">#REF!</definedName>
    <definedName name="PLANTA_ELECTRICA_9" localSheetId="1">#REF!</definedName>
    <definedName name="PLANTA_ELECTRICA_9" localSheetId="5">#REF!</definedName>
    <definedName name="PLANTA_ELECTRICA_9" localSheetId="11">#REF!</definedName>
    <definedName name="PLANTA_ELECTRICA_9" localSheetId="2">#REF!</definedName>
    <definedName name="PLANTA_ELECTRICA_9" localSheetId="3">#REF!</definedName>
    <definedName name="PLANTA_ELECTRICA_9">#REF!</definedName>
    <definedName name="Planta_Eléctrica_para_tesado_3">#N/A</definedName>
    <definedName name="PLASTICO">[12]INSU!$B$90</definedName>
    <definedName name="PLIGADORA2" localSheetId="3">[10]INS!$D$563</definedName>
    <definedName name="PLIGADORA2">[9]INS!$D$563</definedName>
    <definedName name="PLIGADORA2_6" localSheetId="1">#REF!</definedName>
    <definedName name="PLIGADORA2_6" localSheetId="5">#REF!</definedName>
    <definedName name="PLIGADORA2_6" localSheetId="11">#REF!</definedName>
    <definedName name="PLIGADORA2_6" localSheetId="2">#REF!</definedName>
    <definedName name="PLIGADORA2_6" localSheetId="3">#REF!</definedName>
    <definedName name="PLIGADORA2_6">#REF!</definedName>
    <definedName name="PLOMERO" localSheetId="1">[9]INS!#REF!</definedName>
    <definedName name="PLOMERO" localSheetId="3">[10]INS!#REF!</definedName>
    <definedName name="PLOMERO">[9]INS!#REF!</definedName>
    <definedName name="PLOMERO_6" localSheetId="1">#REF!</definedName>
    <definedName name="PLOMERO_6" localSheetId="5">#REF!</definedName>
    <definedName name="PLOMERO_6" localSheetId="11">#REF!</definedName>
    <definedName name="PLOMERO_6" localSheetId="2">#REF!</definedName>
    <definedName name="PLOMERO_6" localSheetId="3">#REF!</definedName>
    <definedName name="PLOMERO_6">#REF!</definedName>
    <definedName name="PLOMERO_8" localSheetId="1">#REF!</definedName>
    <definedName name="PLOMERO_8" localSheetId="5">#REF!</definedName>
    <definedName name="PLOMERO_8" localSheetId="11">#REF!</definedName>
    <definedName name="PLOMERO_8" localSheetId="2">#REF!</definedName>
    <definedName name="PLOMERO_8" localSheetId="3">#REF!</definedName>
    <definedName name="PLOMERO_8">#REF!</definedName>
    <definedName name="PLOMERO_SOLDADOR" localSheetId="1">#REF!</definedName>
    <definedName name="PLOMERO_SOLDADOR" localSheetId="5">#REF!</definedName>
    <definedName name="PLOMERO_SOLDADOR" localSheetId="11">#REF!</definedName>
    <definedName name="PLOMERO_SOLDADOR" localSheetId="2">#REF!</definedName>
    <definedName name="PLOMERO_SOLDADOR" localSheetId="3">#REF!</definedName>
    <definedName name="PLOMERO_SOLDADOR">#REF!</definedName>
    <definedName name="PLOMERO_SOLDADOR_10" localSheetId="1">#REF!</definedName>
    <definedName name="PLOMERO_SOLDADOR_10" localSheetId="5">#REF!</definedName>
    <definedName name="PLOMERO_SOLDADOR_10" localSheetId="11">#REF!</definedName>
    <definedName name="PLOMERO_SOLDADOR_10" localSheetId="2">#REF!</definedName>
    <definedName name="PLOMERO_SOLDADOR_10" localSheetId="3">#REF!</definedName>
    <definedName name="PLOMERO_SOLDADOR_10">#REF!</definedName>
    <definedName name="PLOMERO_SOLDADOR_11" localSheetId="1">#REF!</definedName>
    <definedName name="PLOMERO_SOLDADOR_11" localSheetId="5">#REF!</definedName>
    <definedName name="PLOMERO_SOLDADOR_11" localSheetId="11">#REF!</definedName>
    <definedName name="PLOMERO_SOLDADOR_11" localSheetId="2">#REF!</definedName>
    <definedName name="PLOMERO_SOLDADOR_11" localSheetId="3">#REF!</definedName>
    <definedName name="PLOMERO_SOLDADOR_11">#REF!</definedName>
    <definedName name="PLOMERO_SOLDADOR_6" localSheetId="1">#REF!</definedName>
    <definedName name="PLOMERO_SOLDADOR_6" localSheetId="5">#REF!</definedName>
    <definedName name="PLOMERO_SOLDADOR_6" localSheetId="11">#REF!</definedName>
    <definedName name="PLOMERO_SOLDADOR_6" localSheetId="2">#REF!</definedName>
    <definedName name="PLOMERO_SOLDADOR_6" localSheetId="3">#REF!</definedName>
    <definedName name="PLOMERO_SOLDADOR_6">#REF!</definedName>
    <definedName name="PLOMERO_SOLDADOR_7" localSheetId="1">#REF!</definedName>
    <definedName name="PLOMERO_SOLDADOR_7" localSheetId="5">#REF!</definedName>
    <definedName name="PLOMERO_SOLDADOR_7" localSheetId="11">#REF!</definedName>
    <definedName name="PLOMERO_SOLDADOR_7" localSheetId="2">#REF!</definedName>
    <definedName name="PLOMERO_SOLDADOR_7" localSheetId="3">#REF!</definedName>
    <definedName name="PLOMERO_SOLDADOR_7">#REF!</definedName>
    <definedName name="PLOMERO_SOLDADOR_8" localSheetId="1">#REF!</definedName>
    <definedName name="PLOMERO_SOLDADOR_8" localSheetId="5">#REF!</definedName>
    <definedName name="PLOMERO_SOLDADOR_8" localSheetId="11">#REF!</definedName>
    <definedName name="PLOMERO_SOLDADOR_8" localSheetId="2">#REF!</definedName>
    <definedName name="PLOMERO_SOLDADOR_8" localSheetId="3">#REF!</definedName>
    <definedName name="PLOMERO_SOLDADOR_8">#REF!</definedName>
    <definedName name="PLOMERO_SOLDADOR_9" localSheetId="1">#REF!</definedName>
    <definedName name="PLOMERO_SOLDADOR_9" localSheetId="5">#REF!</definedName>
    <definedName name="PLOMERO_SOLDADOR_9" localSheetId="11">#REF!</definedName>
    <definedName name="PLOMERO_SOLDADOR_9" localSheetId="2">#REF!</definedName>
    <definedName name="PLOMERO_SOLDADOR_9" localSheetId="3">#REF!</definedName>
    <definedName name="PLOMERO_SOLDADOR_9">#REF!</definedName>
    <definedName name="PLOMEROAYUDANTE" localSheetId="1">[9]INS!#REF!</definedName>
    <definedName name="PLOMEROAYUDANTE" localSheetId="3">[10]INS!#REF!</definedName>
    <definedName name="PLOMEROAYUDANTE">[9]INS!#REF!</definedName>
    <definedName name="PLOMEROAYUDANTE_6" localSheetId="1">#REF!</definedName>
    <definedName name="PLOMEROAYUDANTE_6" localSheetId="5">#REF!</definedName>
    <definedName name="PLOMEROAYUDANTE_6" localSheetId="11">#REF!</definedName>
    <definedName name="PLOMEROAYUDANTE_6" localSheetId="2">#REF!</definedName>
    <definedName name="PLOMEROAYUDANTE_6" localSheetId="3">#REF!</definedName>
    <definedName name="PLOMEROAYUDANTE_6">#REF!</definedName>
    <definedName name="PLOMEROAYUDANTE_8" localSheetId="1">#REF!</definedName>
    <definedName name="PLOMEROAYUDANTE_8" localSheetId="5">#REF!</definedName>
    <definedName name="PLOMEROAYUDANTE_8" localSheetId="11">#REF!</definedName>
    <definedName name="PLOMEROAYUDANTE_8" localSheetId="2">#REF!</definedName>
    <definedName name="PLOMEROAYUDANTE_8" localSheetId="3">#REF!</definedName>
    <definedName name="PLOMEROAYUDANTE_8">#REF!</definedName>
    <definedName name="PLOMEROOFICIAL" localSheetId="1">[9]INS!#REF!</definedName>
    <definedName name="PLOMEROOFICIAL" localSheetId="3">[10]INS!#REF!</definedName>
    <definedName name="PLOMEROOFICIAL">[9]INS!#REF!</definedName>
    <definedName name="PLOMEROOFICIAL_6" localSheetId="1">#REF!</definedName>
    <definedName name="PLOMEROOFICIAL_6" localSheetId="5">#REF!</definedName>
    <definedName name="PLOMEROOFICIAL_6" localSheetId="11">#REF!</definedName>
    <definedName name="PLOMEROOFICIAL_6" localSheetId="2">#REF!</definedName>
    <definedName name="PLOMEROOFICIAL_6" localSheetId="3">#REF!</definedName>
    <definedName name="PLOMEROOFICIAL_6">#REF!</definedName>
    <definedName name="PLOMEROOFICIAL_8" localSheetId="1">#REF!</definedName>
    <definedName name="PLOMEROOFICIAL_8" localSheetId="5">#REF!</definedName>
    <definedName name="PLOMEROOFICIAL_8" localSheetId="11">#REF!</definedName>
    <definedName name="PLOMEROOFICIAL_8" localSheetId="2">#REF!</definedName>
    <definedName name="PLOMEROOFICIAL_8" localSheetId="3">#REF!</definedName>
    <definedName name="PLOMEROOFICIAL_8">#REF!</definedName>
    <definedName name="PLYWOOD_34_2CARAS" localSheetId="1">#REF!</definedName>
    <definedName name="PLYWOOD_34_2CARAS">#REF!</definedName>
    <definedName name="PLYWOOD_34_2CARAS_10" localSheetId="1">#REF!</definedName>
    <definedName name="PLYWOOD_34_2CARAS_10" localSheetId="5">#REF!</definedName>
    <definedName name="PLYWOOD_34_2CARAS_10" localSheetId="11">#REF!</definedName>
    <definedName name="PLYWOOD_34_2CARAS_10" localSheetId="2">#REF!</definedName>
    <definedName name="PLYWOOD_34_2CARAS_10" localSheetId="3">#REF!</definedName>
    <definedName name="PLYWOOD_34_2CARAS_10">#REF!</definedName>
    <definedName name="PLYWOOD_34_2CARAS_11" localSheetId="1">#REF!</definedName>
    <definedName name="PLYWOOD_34_2CARAS_11" localSheetId="5">#REF!</definedName>
    <definedName name="PLYWOOD_34_2CARAS_11" localSheetId="11">#REF!</definedName>
    <definedName name="PLYWOOD_34_2CARAS_11" localSheetId="2">#REF!</definedName>
    <definedName name="PLYWOOD_34_2CARAS_11" localSheetId="3">#REF!</definedName>
    <definedName name="PLYWOOD_34_2CARAS_11">#REF!</definedName>
    <definedName name="PLYWOOD_34_2CARAS_5" localSheetId="1">#REF!</definedName>
    <definedName name="PLYWOOD_34_2CARAS_5" localSheetId="5">#REF!</definedName>
    <definedName name="PLYWOOD_34_2CARAS_5" localSheetId="11">#REF!</definedName>
    <definedName name="PLYWOOD_34_2CARAS_5" localSheetId="2">#REF!</definedName>
    <definedName name="PLYWOOD_34_2CARAS_5" localSheetId="3">#REF!</definedName>
    <definedName name="PLYWOOD_34_2CARAS_5">#REF!</definedName>
    <definedName name="PLYWOOD_34_2CARAS_6" localSheetId="1">#REF!</definedName>
    <definedName name="PLYWOOD_34_2CARAS_6" localSheetId="5">#REF!</definedName>
    <definedName name="PLYWOOD_34_2CARAS_6" localSheetId="11">#REF!</definedName>
    <definedName name="PLYWOOD_34_2CARAS_6" localSheetId="2">#REF!</definedName>
    <definedName name="PLYWOOD_34_2CARAS_6" localSheetId="3">#REF!</definedName>
    <definedName name="PLYWOOD_34_2CARAS_6">#REF!</definedName>
    <definedName name="PLYWOOD_34_2CARAS_7" localSheetId="1">#REF!</definedName>
    <definedName name="PLYWOOD_34_2CARAS_7" localSheetId="5">#REF!</definedName>
    <definedName name="PLYWOOD_34_2CARAS_7" localSheetId="11">#REF!</definedName>
    <definedName name="PLYWOOD_34_2CARAS_7" localSheetId="2">#REF!</definedName>
    <definedName name="PLYWOOD_34_2CARAS_7" localSheetId="3">#REF!</definedName>
    <definedName name="PLYWOOD_34_2CARAS_7">#REF!</definedName>
    <definedName name="PLYWOOD_34_2CARAS_8" localSheetId="1">#REF!</definedName>
    <definedName name="PLYWOOD_34_2CARAS_8" localSheetId="5">#REF!</definedName>
    <definedName name="PLYWOOD_34_2CARAS_8" localSheetId="11">#REF!</definedName>
    <definedName name="PLYWOOD_34_2CARAS_8" localSheetId="2">#REF!</definedName>
    <definedName name="PLYWOOD_34_2CARAS_8" localSheetId="3">#REF!</definedName>
    <definedName name="PLYWOOD_34_2CARAS_8">#REF!</definedName>
    <definedName name="PLYWOOD_34_2CARAS_9" localSheetId="1">#REF!</definedName>
    <definedName name="PLYWOOD_34_2CARAS_9" localSheetId="5">#REF!</definedName>
    <definedName name="PLYWOOD_34_2CARAS_9" localSheetId="11">#REF!</definedName>
    <definedName name="PLYWOOD_34_2CARAS_9" localSheetId="2">#REF!</definedName>
    <definedName name="PLYWOOD_34_2CARAS_9" localSheetId="3">#REF!</definedName>
    <definedName name="PLYWOOD_34_2CARAS_9">#REF!</definedName>
    <definedName name="pmadera2162" localSheetId="1">[14]precios!#REF!</definedName>
    <definedName name="pmadera2162">[14]precios!#REF!</definedName>
    <definedName name="pmadera2162_8" localSheetId="1">#REF!</definedName>
    <definedName name="pmadera2162_8" localSheetId="5">#REF!</definedName>
    <definedName name="pmadera2162_8" localSheetId="11">#REF!</definedName>
    <definedName name="pmadera2162_8" localSheetId="2">#REF!</definedName>
    <definedName name="pmadera2162_8" localSheetId="3">#REF!</definedName>
    <definedName name="pmadera2162_8">#REF!</definedName>
    <definedName name="po">[22]PRESUPUESTO!$O$9:$O$236</definedName>
    <definedName name="porcentaje_3">"$#REF!.$J$12"</definedName>
    <definedName name="POSTE_HA_25_CUAD" localSheetId="1">#REF!</definedName>
    <definedName name="POSTE_HA_25_CUAD" localSheetId="5">#REF!</definedName>
    <definedName name="POSTE_HA_25_CUAD" localSheetId="11">#REF!</definedName>
    <definedName name="POSTE_HA_25_CUAD" localSheetId="2">#REF!</definedName>
    <definedName name="POSTE_HA_25_CUAD" localSheetId="3">#REF!</definedName>
    <definedName name="POSTE_HA_25_CUAD">#REF!</definedName>
    <definedName name="POSTE_HA_25_CUAD_10" localSheetId="1">#REF!</definedName>
    <definedName name="POSTE_HA_25_CUAD_10" localSheetId="5">#REF!</definedName>
    <definedName name="POSTE_HA_25_CUAD_10" localSheetId="11">#REF!</definedName>
    <definedName name="POSTE_HA_25_CUAD_10" localSheetId="2">#REF!</definedName>
    <definedName name="POSTE_HA_25_CUAD_10" localSheetId="3">#REF!</definedName>
    <definedName name="POSTE_HA_25_CUAD_10">#REF!</definedName>
    <definedName name="POSTE_HA_25_CUAD_11" localSheetId="1">#REF!</definedName>
    <definedName name="POSTE_HA_25_CUAD_11" localSheetId="5">#REF!</definedName>
    <definedName name="POSTE_HA_25_CUAD_11" localSheetId="11">#REF!</definedName>
    <definedName name="POSTE_HA_25_CUAD_11" localSheetId="2">#REF!</definedName>
    <definedName name="POSTE_HA_25_CUAD_11" localSheetId="3">#REF!</definedName>
    <definedName name="POSTE_HA_25_CUAD_11">#REF!</definedName>
    <definedName name="POSTE_HA_25_CUAD_6" localSheetId="1">#REF!</definedName>
    <definedName name="POSTE_HA_25_CUAD_6" localSheetId="5">#REF!</definedName>
    <definedName name="POSTE_HA_25_CUAD_6" localSheetId="11">#REF!</definedName>
    <definedName name="POSTE_HA_25_CUAD_6" localSheetId="2">#REF!</definedName>
    <definedName name="POSTE_HA_25_CUAD_6" localSheetId="3">#REF!</definedName>
    <definedName name="POSTE_HA_25_CUAD_6">#REF!</definedName>
    <definedName name="POSTE_HA_25_CUAD_7" localSheetId="1">#REF!</definedName>
    <definedName name="POSTE_HA_25_CUAD_7" localSheetId="5">#REF!</definedName>
    <definedName name="POSTE_HA_25_CUAD_7" localSheetId="11">#REF!</definedName>
    <definedName name="POSTE_HA_25_CUAD_7" localSheetId="2">#REF!</definedName>
    <definedName name="POSTE_HA_25_CUAD_7" localSheetId="3">#REF!</definedName>
    <definedName name="POSTE_HA_25_CUAD_7">#REF!</definedName>
    <definedName name="POSTE_HA_25_CUAD_8" localSheetId="1">#REF!</definedName>
    <definedName name="POSTE_HA_25_CUAD_8" localSheetId="5">#REF!</definedName>
    <definedName name="POSTE_HA_25_CUAD_8" localSheetId="11">#REF!</definedName>
    <definedName name="POSTE_HA_25_CUAD_8" localSheetId="2">#REF!</definedName>
    <definedName name="POSTE_HA_25_CUAD_8" localSheetId="3">#REF!</definedName>
    <definedName name="POSTE_HA_25_CUAD_8">#REF!</definedName>
    <definedName name="POSTE_HA_25_CUAD_9" localSheetId="1">#REF!</definedName>
    <definedName name="POSTE_HA_25_CUAD_9" localSheetId="5">#REF!</definedName>
    <definedName name="POSTE_HA_25_CUAD_9" localSheetId="11">#REF!</definedName>
    <definedName name="POSTE_HA_25_CUAD_9" localSheetId="2">#REF!</definedName>
    <definedName name="POSTE_HA_25_CUAD_9" localSheetId="3">#REF!</definedName>
    <definedName name="POSTE_HA_25_CUAD_9">#REF!</definedName>
    <definedName name="POSTE_HA_30_CUAD" localSheetId="1">#REF!</definedName>
    <definedName name="POSTE_HA_30_CUAD" localSheetId="5">#REF!</definedName>
    <definedName name="POSTE_HA_30_CUAD" localSheetId="11">#REF!</definedName>
    <definedName name="POSTE_HA_30_CUAD" localSheetId="2">#REF!</definedName>
    <definedName name="POSTE_HA_30_CUAD" localSheetId="3">#REF!</definedName>
    <definedName name="POSTE_HA_30_CUAD">#REF!</definedName>
    <definedName name="POSTE_HA_30_CUAD_10" localSheetId="1">#REF!</definedName>
    <definedName name="POSTE_HA_30_CUAD_10" localSheetId="5">#REF!</definedName>
    <definedName name="POSTE_HA_30_CUAD_10" localSheetId="11">#REF!</definedName>
    <definedName name="POSTE_HA_30_CUAD_10" localSheetId="2">#REF!</definedName>
    <definedName name="POSTE_HA_30_CUAD_10" localSheetId="3">#REF!</definedName>
    <definedName name="POSTE_HA_30_CUAD_10">#REF!</definedName>
    <definedName name="POSTE_HA_30_CUAD_11" localSheetId="1">#REF!</definedName>
    <definedName name="POSTE_HA_30_CUAD_11" localSheetId="5">#REF!</definedName>
    <definedName name="POSTE_HA_30_CUAD_11" localSheetId="11">#REF!</definedName>
    <definedName name="POSTE_HA_30_CUAD_11" localSheetId="2">#REF!</definedName>
    <definedName name="POSTE_HA_30_CUAD_11" localSheetId="3">#REF!</definedName>
    <definedName name="POSTE_HA_30_CUAD_11">#REF!</definedName>
    <definedName name="POSTE_HA_30_CUAD_6" localSheetId="1">#REF!</definedName>
    <definedName name="POSTE_HA_30_CUAD_6" localSheetId="5">#REF!</definedName>
    <definedName name="POSTE_HA_30_CUAD_6" localSheetId="11">#REF!</definedName>
    <definedName name="POSTE_HA_30_CUAD_6" localSheetId="2">#REF!</definedName>
    <definedName name="POSTE_HA_30_CUAD_6" localSheetId="3">#REF!</definedName>
    <definedName name="POSTE_HA_30_CUAD_6">#REF!</definedName>
    <definedName name="POSTE_HA_30_CUAD_7" localSheetId="1">#REF!</definedName>
    <definedName name="POSTE_HA_30_CUAD_7" localSheetId="5">#REF!</definedName>
    <definedName name="POSTE_HA_30_CUAD_7" localSheetId="11">#REF!</definedName>
    <definedName name="POSTE_HA_30_CUAD_7" localSheetId="2">#REF!</definedName>
    <definedName name="POSTE_HA_30_CUAD_7" localSheetId="3">#REF!</definedName>
    <definedName name="POSTE_HA_30_CUAD_7">#REF!</definedName>
    <definedName name="POSTE_HA_30_CUAD_8" localSheetId="1">#REF!</definedName>
    <definedName name="POSTE_HA_30_CUAD_8" localSheetId="5">#REF!</definedName>
    <definedName name="POSTE_HA_30_CUAD_8" localSheetId="11">#REF!</definedName>
    <definedName name="POSTE_HA_30_CUAD_8" localSheetId="2">#REF!</definedName>
    <definedName name="POSTE_HA_30_CUAD_8" localSheetId="3">#REF!</definedName>
    <definedName name="POSTE_HA_30_CUAD_8">#REF!</definedName>
    <definedName name="POSTE_HA_30_CUAD_9" localSheetId="1">#REF!</definedName>
    <definedName name="POSTE_HA_30_CUAD_9" localSheetId="5">#REF!</definedName>
    <definedName name="POSTE_HA_30_CUAD_9" localSheetId="11">#REF!</definedName>
    <definedName name="POSTE_HA_30_CUAD_9" localSheetId="2">#REF!</definedName>
    <definedName name="POSTE_HA_30_CUAD_9" localSheetId="3">#REF!</definedName>
    <definedName name="POSTE_HA_30_CUAD_9">#REF!</definedName>
    <definedName name="POSTE_HA_35_CUAD" localSheetId="1">#REF!</definedName>
    <definedName name="POSTE_HA_35_CUAD" localSheetId="5">#REF!</definedName>
    <definedName name="POSTE_HA_35_CUAD" localSheetId="11">#REF!</definedName>
    <definedName name="POSTE_HA_35_CUAD" localSheetId="2">#REF!</definedName>
    <definedName name="POSTE_HA_35_CUAD" localSheetId="3">#REF!</definedName>
    <definedName name="POSTE_HA_35_CUAD">#REF!</definedName>
    <definedName name="POSTE_HA_35_CUAD_10" localSheetId="1">#REF!</definedName>
    <definedName name="POSTE_HA_35_CUAD_10" localSheetId="5">#REF!</definedName>
    <definedName name="POSTE_HA_35_CUAD_10" localSheetId="11">#REF!</definedName>
    <definedName name="POSTE_HA_35_CUAD_10" localSheetId="2">#REF!</definedName>
    <definedName name="POSTE_HA_35_CUAD_10" localSheetId="3">#REF!</definedName>
    <definedName name="POSTE_HA_35_CUAD_10">#REF!</definedName>
    <definedName name="POSTE_HA_35_CUAD_11" localSheetId="1">#REF!</definedName>
    <definedName name="POSTE_HA_35_CUAD_11" localSheetId="5">#REF!</definedName>
    <definedName name="POSTE_HA_35_CUAD_11" localSheetId="11">#REF!</definedName>
    <definedName name="POSTE_HA_35_CUAD_11" localSheetId="2">#REF!</definedName>
    <definedName name="POSTE_HA_35_CUAD_11" localSheetId="3">#REF!</definedName>
    <definedName name="POSTE_HA_35_CUAD_11">#REF!</definedName>
    <definedName name="POSTE_HA_35_CUAD_6" localSheetId="1">#REF!</definedName>
    <definedName name="POSTE_HA_35_CUAD_6" localSheetId="5">#REF!</definedName>
    <definedName name="POSTE_HA_35_CUAD_6" localSheetId="11">#REF!</definedName>
    <definedName name="POSTE_HA_35_CUAD_6" localSheetId="2">#REF!</definedName>
    <definedName name="POSTE_HA_35_CUAD_6" localSheetId="3">#REF!</definedName>
    <definedName name="POSTE_HA_35_CUAD_6">#REF!</definedName>
    <definedName name="POSTE_HA_35_CUAD_7" localSheetId="1">#REF!</definedName>
    <definedName name="POSTE_HA_35_CUAD_7" localSheetId="5">#REF!</definedName>
    <definedName name="POSTE_HA_35_CUAD_7" localSheetId="11">#REF!</definedName>
    <definedName name="POSTE_HA_35_CUAD_7" localSheetId="2">#REF!</definedName>
    <definedName name="POSTE_HA_35_CUAD_7" localSheetId="3">#REF!</definedName>
    <definedName name="POSTE_HA_35_CUAD_7">#REF!</definedName>
    <definedName name="POSTE_HA_35_CUAD_8" localSheetId="1">#REF!</definedName>
    <definedName name="POSTE_HA_35_CUAD_8" localSheetId="5">#REF!</definedName>
    <definedName name="POSTE_HA_35_CUAD_8" localSheetId="11">#REF!</definedName>
    <definedName name="POSTE_HA_35_CUAD_8" localSheetId="2">#REF!</definedName>
    <definedName name="POSTE_HA_35_CUAD_8" localSheetId="3">#REF!</definedName>
    <definedName name="POSTE_HA_35_CUAD_8">#REF!</definedName>
    <definedName name="POSTE_HA_35_CUAD_9" localSheetId="1">#REF!</definedName>
    <definedName name="POSTE_HA_35_CUAD_9" localSheetId="5">#REF!</definedName>
    <definedName name="POSTE_HA_35_CUAD_9" localSheetId="11">#REF!</definedName>
    <definedName name="POSTE_HA_35_CUAD_9" localSheetId="2">#REF!</definedName>
    <definedName name="POSTE_HA_35_CUAD_9" localSheetId="3">#REF!</definedName>
    <definedName name="POSTE_HA_35_CUAD_9">#REF!</definedName>
    <definedName name="POSTE_HA_40_CUAD" localSheetId="1">#REF!</definedName>
    <definedName name="POSTE_HA_40_CUAD" localSheetId="5">#REF!</definedName>
    <definedName name="POSTE_HA_40_CUAD" localSheetId="11">#REF!</definedName>
    <definedName name="POSTE_HA_40_CUAD" localSheetId="2">#REF!</definedName>
    <definedName name="POSTE_HA_40_CUAD" localSheetId="3">#REF!</definedName>
    <definedName name="POSTE_HA_40_CUAD">#REF!</definedName>
    <definedName name="POSTE_HA_40_CUAD_10" localSheetId="1">#REF!</definedName>
    <definedName name="POSTE_HA_40_CUAD_10" localSheetId="5">#REF!</definedName>
    <definedName name="POSTE_HA_40_CUAD_10" localSheetId="11">#REF!</definedName>
    <definedName name="POSTE_HA_40_CUAD_10" localSheetId="2">#REF!</definedName>
    <definedName name="POSTE_HA_40_CUAD_10" localSheetId="3">#REF!</definedName>
    <definedName name="POSTE_HA_40_CUAD_10">#REF!</definedName>
    <definedName name="POSTE_HA_40_CUAD_11" localSheetId="1">#REF!</definedName>
    <definedName name="POSTE_HA_40_CUAD_11" localSheetId="5">#REF!</definedName>
    <definedName name="POSTE_HA_40_CUAD_11" localSheetId="11">#REF!</definedName>
    <definedName name="POSTE_HA_40_CUAD_11" localSheetId="2">#REF!</definedName>
    <definedName name="POSTE_HA_40_CUAD_11" localSheetId="3">#REF!</definedName>
    <definedName name="POSTE_HA_40_CUAD_11">#REF!</definedName>
    <definedName name="POSTE_HA_40_CUAD_6" localSheetId="1">#REF!</definedName>
    <definedName name="POSTE_HA_40_CUAD_6" localSheetId="5">#REF!</definedName>
    <definedName name="POSTE_HA_40_CUAD_6" localSheetId="11">#REF!</definedName>
    <definedName name="POSTE_HA_40_CUAD_6" localSheetId="2">#REF!</definedName>
    <definedName name="POSTE_HA_40_CUAD_6" localSheetId="3">#REF!</definedName>
    <definedName name="POSTE_HA_40_CUAD_6">#REF!</definedName>
    <definedName name="POSTE_HA_40_CUAD_7" localSheetId="1">#REF!</definedName>
    <definedName name="POSTE_HA_40_CUAD_7" localSheetId="5">#REF!</definedName>
    <definedName name="POSTE_HA_40_CUAD_7" localSheetId="11">#REF!</definedName>
    <definedName name="POSTE_HA_40_CUAD_7" localSheetId="2">#REF!</definedName>
    <definedName name="POSTE_HA_40_CUAD_7" localSheetId="3">#REF!</definedName>
    <definedName name="POSTE_HA_40_CUAD_7">#REF!</definedName>
    <definedName name="POSTE_HA_40_CUAD_8" localSheetId="1">#REF!</definedName>
    <definedName name="POSTE_HA_40_CUAD_8" localSheetId="5">#REF!</definedName>
    <definedName name="POSTE_HA_40_CUAD_8" localSheetId="11">#REF!</definedName>
    <definedName name="POSTE_HA_40_CUAD_8" localSheetId="2">#REF!</definedName>
    <definedName name="POSTE_HA_40_CUAD_8" localSheetId="3">#REF!</definedName>
    <definedName name="POSTE_HA_40_CUAD_8">#REF!</definedName>
    <definedName name="POSTE_HA_40_CUAD_9" localSheetId="1">#REF!</definedName>
    <definedName name="POSTE_HA_40_CUAD_9" localSheetId="5">#REF!</definedName>
    <definedName name="POSTE_HA_40_CUAD_9" localSheetId="11">#REF!</definedName>
    <definedName name="POSTE_HA_40_CUAD_9" localSheetId="2">#REF!</definedName>
    <definedName name="POSTE_HA_40_CUAD_9" localSheetId="3">#REF!</definedName>
    <definedName name="POSTE_HA_40_CUAD_9">#REF!</definedName>
    <definedName name="PREC._UNITARIO">#N/A</definedName>
    <definedName name="PREC._UNITARIO_6">NA()</definedName>
    <definedName name="precios">[23]Precios!$A$4:$F$1576</definedName>
    <definedName name="PRESUPUESTO">#N/A</definedName>
    <definedName name="PRESUPUESTO_6">NA()</definedName>
    <definedName name="Presupuesto2" localSheetId="1">#REF!</definedName>
    <definedName name="Presupuesto2">#REF!</definedName>
    <definedName name="PRIMA_3">"$#REF!.$M$38"</definedName>
    <definedName name="prticos_3">#N/A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baranda_3">#N/A</definedName>
    <definedName name="PUERTA_PANEL_PINO" localSheetId="1">#REF!</definedName>
    <definedName name="PUERTA_PANEL_PINO" localSheetId="5">#REF!</definedName>
    <definedName name="PUERTA_PANEL_PINO" localSheetId="11">#REF!</definedName>
    <definedName name="PUERTA_PANEL_PINO" localSheetId="2">#REF!</definedName>
    <definedName name="PUERTA_PANEL_PINO" localSheetId="3">#REF!</definedName>
    <definedName name="PUERTA_PANEL_PINO">#REF!</definedName>
    <definedName name="PUERTA_PANEL_PINO_10" localSheetId="1">#REF!</definedName>
    <definedName name="PUERTA_PANEL_PINO_10" localSheetId="5">#REF!</definedName>
    <definedName name="PUERTA_PANEL_PINO_10" localSheetId="11">#REF!</definedName>
    <definedName name="PUERTA_PANEL_PINO_10" localSheetId="2">#REF!</definedName>
    <definedName name="PUERTA_PANEL_PINO_10" localSheetId="3">#REF!</definedName>
    <definedName name="PUERTA_PANEL_PINO_10">#REF!</definedName>
    <definedName name="PUERTA_PANEL_PINO_11" localSheetId="1">#REF!</definedName>
    <definedName name="PUERTA_PANEL_PINO_11" localSheetId="5">#REF!</definedName>
    <definedName name="PUERTA_PANEL_PINO_11" localSheetId="11">#REF!</definedName>
    <definedName name="PUERTA_PANEL_PINO_11" localSheetId="2">#REF!</definedName>
    <definedName name="PUERTA_PANEL_PINO_11" localSheetId="3">#REF!</definedName>
    <definedName name="PUERTA_PANEL_PINO_11">#REF!</definedName>
    <definedName name="PUERTA_PANEL_PINO_6" localSheetId="1">#REF!</definedName>
    <definedName name="PUERTA_PANEL_PINO_6" localSheetId="5">#REF!</definedName>
    <definedName name="PUERTA_PANEL_PINO_6" localSheetId="11">#REF!</definedName>
    <definedName name="PUERTA_PANEL_PINO_6" localSheetId="2">#REF!</definedName>
    <definedName name="PUERTA_PANEL_PINO_6" localSheetId="3">#REF!</definedName>
    <definedName name="PUERTA_PANEL_PINO_6">#REF!</definedName>
    <definedName name="PUERTA_PANEL_PINO_7" localSheetId="1">#REF!</definedName>
    <definedName name="PUERTA_PANEL_PINO_7" localSheetId="5">#REF!</definedName>
    <definedName name="PUERTA_PANEL_PINO_7" localSheetId="11">#REF!</definedName>
    <definedName name="PUERTA_PANEL_PINO_7" localSheetId="2">#REF!</definedName>
    <definedName name="PUERTA_PANEL_PINO_7" localSheetId="3">#REF!</definedName>
    <definedName name="PUERTA_PANEL_PINO_7">#REF!</definedName>
    <definedName name="PUERTA_PANEL_PINO_8" localSheetId="1">#REF!</definedName>
    <definedName name="PUERTA_PANEL_PINO_8" localSheetId="5">#REF!</definedName>
    <definedName name="PUERTA_PANEL_PINO_8" localSheetId="11">#REF!</definedName>
    <definedName name="PUERTA_PANEL_PINO_8" localSheetId="2">#REF!</definedName>
    <definedName name="PUERTA_PANEL_PINO_8" localSheetId="3">#REF!</definedName>
    <definedName name="PUERTA_PANEL_PINO_8">#REF!</definedName>
    <definedName name="PUERTA_PANEL_PINO_9" localSheetId="1">#REF!</definedName>
    <definedName name="PUERTA_PANEL_PINO_9" localSheetId="5">#REF!</definedName>
    <definedName name="PUERTA_PANEL_PINO_9" localSheetId="11">#REF!</definedName>
    <definedName name="PUERTA_PANEL_PINO_9" localSheetId="2">#REF!</definedName>
    <definedName name="PUERTA_PANEL_PINO_9" localSheetId="3">#REF!</definedName>
    <definedName name="PUERTA_PANEL_PINO_9">#REF!</definedName>
    <definedName name="PUERTA_PLYWOOD" localSheetId="1">#REF!</definedName>
    <definedName name="PUERTA_PLYWOOD" localSheetId="5">#REF!</definedName>
    <definedName name="PUERTA_PLYWOOD" localSheetId="11">#REF!</definedName>
    <definedName name="PUERTA_PLYWOOD" localSheetId="2">#REF!</definedName>
    <definedName name="PUERTA_PLYWOOD" localSheetId="3">#REF!</definedName>
    <definedName name="PUERTA_PLYWOOD">#REF!</definedName>
    <definedName name="PUERTA_PLYWOOD_10" localSheetId="1">#REF!</definedName>
    <definedName name="PUERTA_PLYWOOD_10" localSheetId="5">#REF!</definedName>
    <definedName name="PUERTA_PLYWOOD_10" localSheetId="11">#REF!</definedName>
    <definedName name="PUERTA_PLYWOOD_10" localSheetId="2">#REF!</definedName>
    <definedName name="PUERTA_PLYWOOD_10" localSheetId="3">#REF!</definedName>
    <definedName name="PUERTA_PLYWOOD_10">#REF!</definedName>
    <definedName name="PUERTA_PLYWOOD_11" localSheetId="1">#REF!</definedName>
    <definedName name="PUERTA_PLYWOOD_11" localSheetId="5">#REF!</definedName>
    <definedName name="PUERTA_PLYWOOD_11" localSheetId="11">#REF!</definedName>
    <definedName name="PUERTA_PLYWOOD_11" localSheetId="2">#REF!</definedName>
    <definedName name="PUERTA_PLYWOOD_11" localSheetId="3">#REF!</definedName>
    <definedName name="PUERTA_PLYWOOD_11">#REF!</definedName>
    <definedName name="PUERTA_PLYWOOD_6" localSheetId="1">#REF!</definedName>
    <definedName name="PUERTA_PLYWOOD_6" localSheetId="5">#REF!</definedName>
    <definedName name="PUERTA_PLYWOOD_6" localSheetId="11">#REF!</definedName>
    <definedName name="PUERTA_PLYWOOD_6" localSheetId="2">#REF!</definedName>
    <definedName name="PUERTA_PLYWOOD_6" localSheetId="3">#REF!</definedName>
    <definedName name="PUERTA_PLYWOOD_6">#REF!</definedName>
    <definedName name="PUERTA_PLYWOOD_7" localSheetId="1">#REF!</definedName>
    <definedName name="PUERTA_PLYWOOD_7" localSheetId="5">#REF!</definedName>
    <definedName name="PUERTA_PLYWOOD_7" localSheetId="11">#REF!</definedName>
    <definedName name="PUERTA_PLYWOOD_7" localSheetId="2">#REF!</definedName>
    <definedName name="PUERTA_PLYWOOD_7" localSheetId="3">#REF!</definedName>
    <definedName name="PUERTA_PLYWOOD_7">#REF!</definedName>
    <definedName name="PUERTA_PLYWOOD_8" localSheetId="1">#REF!</definedName>
    <definedName name="PUERTA_PLYWOOD_8" localSheetId="5">#REF!</definedName>
    <definedName name="PUERTA_PLYWOOD_8" localSheetId="11">#REF!</definedName>
    <definedName name="PUERTA_PLYWOOD_8" localSheetId="2">#REF!</definedName>
    <definedName name="PUERTA_PLYWOOD_8" localSheetId="3">#REF!</definedName>
    <definedName name="PUERTA_PLYWOOD_8">#REF!</definedName>
    <definedName name="PUERTA_PLYWOOD_9" localSheetId="1">#REF!</definedName>
    <definedName name="PUERTA_PLYWOOD_9" localSheetId="5">#REF!</definedName>
    <definedName name="PUERTA_PLYWOOD_9" localSheetId="11">#REF!</definedName>
    <definedName name="PUERTA_PLYWOOD_9" localSheetId="2">#REF!</definedName>
    <definedName name="PUERTA_PLYWOOD_9" localSheetId="3">#REF!</definedName>
    <definedName name="PUERTA_PLYWOOD_9">#REF!</definedName>
    <definedName name="PULIDO_Y_BRILLADO_ESCALON" localSheetId="1">#REF!</definedName>
    <definedName name="PULIDO_Y_BRILLADO_ESCALON" localSheetId="5">#REF!</definedName>
    <definedName name="PULIDO_Y_BRILLADO_ESCALON" localSheetId="11">#REF!</definedName>
    <definedName name="PULIDO_Y_BRILLADO_ESCALON" localSheetId="2">#REF!</definedName>
    <definedName name="PULIDO_Y_BRILLADO_ESCALON" localSheetId="3">#REF!</definedName>
    <definedName name="PULIDO_Y_BRILLADO_ESCALON">#REF!</definedName>
    <definedName name="PULIDO_Y_BRILLADO_ESCALON_10" localSheetId="1">#REF!</definedName>
    <definedName name="PULIDO_Y_BRILLADO_ESCALON_10" localSheetId="5">#REF!</definedName>
    <definedName name="PULIDO_Y_BRILLADO_ESCALON_10" localSheetId="11">#REF!</definedName>
    <definedName name="PULIDO_Y_BRILLADO_ESCALON_10" localSheetId="2">#REF!</definedName>
    <definedName name="PULIDO_Y_BRILLADO_ESCALON_10" localSheetId="3">#REF!</definedName>
    <definedName name="PULIDO_Y_BRILLADO_ESCALON_10">#REF!</definedName>
    <definedName name="PULIDO_Y_BRILLADO_ESCALON_11" localSheetId="1">#REF!</definedName>
    <definedName name="PULIDO_Y_BRILLADO_ESCALON_11" localSheetId="5">#REF!</definedName>
    <definedName name="PULIDO_Y_BRILLADO_ESCALON_11" localSheetId="11">#REF!</definedName>
    <definedName name="PULIDO_Y_BRILLADO_ESCALON_11" localSheetId="2">#REF!</definedName>
    <definedName name="PULIDO_Y_BRILLADO_ESCALON_11" localSheetId="3">#REF!</definedName>
    <definedName name="PULIDO_Y_BRILLADO_ESCALON_11">#REF!</definedName>
    <definedName name="PULIDO_Y_BRILLADO_ESCALON_6" localSheetId="1">#REF!</definedName>
    <definedName name="PULIDO_Y_BRILLADO_ESCALON_6" localSheetId="5">#REF!</definedName>
    <definedName name="PULIDO_Y_BRILLADO_ESCALON_6" localSheetId="11">#REF!</definedName>
    <definedName name="PULIDO_Y_BRILLADO_ESCALON_6" localSheetId="2">#REF!</definedName>
    <definedName name="PULIDO_Y_BRILLADO_ESCALON_6" localSheetId="3">#REF!</definedName>
    <definedName name="PULIDO_Y_BRILLADO_ESCALON_6">#REF!</definedName>
    <definedName name="PULIDO_Y_BRILLADO_ESCALON_7" localSheetId="1">#REF!</definedName>
    <definedName name="PULIDO_Y_BRILLADO_ESCALON_7" localSheetId="5">#REF!</definedName>
    <definedName name="PULIDO_Y_BRILLADO_ESCALON_7" localSheetId="11">#REF!</definedName>
    <definedName name="PULIDO_Y_BRILLADO_ESCALON_7" localSheetId="2">#REF!</definedName>
    <definedName name="PULIDO_Y_BRILLADO_ESCALON_7" localSheetId="3">#REF!</definedName>
    <definedName name="PULIDO_Y_BRILLADO_ESCALON_7">#REF!</definedName>
    <definedName name="PULIDO_Y_BRILLADO_ESCALON_8" localSheetId="1">#REF!</definedName>
    <definedName name="PULIDO_Y_BRILLADO_ESCALON_8" localSheetId="5">#REF!</definedName>
    <definedName name="PULIDO_Y_BRILLADO_ESCALON_8" localSheetId="11">#REF!</definedName>
    <definedName name="PULIDO_Y_BRILLADO_ESCALON_8" localSheetId="2">#REF!</definedName>
    <definedName name="PULIDO_Y_BRILLADO_ESCALON_8" localSheetId="3">#REF!</definedName>
    <definedName name="PULIDO_Y_BRILLADO_ESCALON_8">#REF!</definedName>
    <definedName name="PULIDO_Y_BRILLADO_ESCALON_9" localSheetId="1">#REF!</definedName>
    <definedName name="PULIDO_Y_BRILLADO_ESCALON_9" localSheetId="5">#REF!</definedName>
    <definedName name="PULIDO_Y_BRILLADO_ESCALON_9" localSheetId="11">#REF!</definedName>
    <definedName name="PULIDO_Y_BRILLADO_ESCALON_9" localSheetId="2">#REF!</definedName>
    <definedName name="PULIDO_Y_BRILLADO_ESCALON_9" localSheetId="3">#REF!</definedName>
    <definedName name="PULIDO_Y_BRILLADO_ESCALON_9">#REF!</definedName>
    <definedName name="PULIDOyBRILLADO_TC" localSheetId="1">#REF!</definedName>
    <definedName name="PULIDOyBRILLADO_TC" localSheetId="5">#REF!</definedName>
    <definedName name="PULIDOyBRILLADO_TC" localSheetId="11">#REF!</definedName>
    <definedName name="PULIDOyBRILLADO_TC" localSheetId="2">#REF!</definedName>
    <definedName name="PULIDOyBRILLADO_TC" localSheetId="3">#REF!</definedName>
    <definedName name="PULIDOyBRILLADO_TC">#REF!</definedName>
    <definedName name="PULIDOyBRILLADO_TC_10" localSheetId="1">#REF!</definedName>
    <definedName name="PULIDOyBRILLADO_TC_10" localSheetId="5">#REF!</definedName>
    <definedName name="PULIDOyBRILLADO_TC_10" localSheetId="11">#REF!</definedName>
    <definedName name="PULIDOyBRILLADO_TC_10" localSheetId="2">#REF!</definedName>
    <definedName name="PULIDOyBRILLADO_TC_10" localSheetId="3">#REF!</definedName>
    <definedName name="PULIDOyBRILLADO_TC_10">#REF!</definedName>
    <definedName name="PULIDOyBRILLADO_TC_11" localSheetId="1">#REF!</definedName>
    <definedName name="PULIDOyBRILLADO_TC_11" localSheetId="5">#REF!</definedName>
    <definedName name="PULIDOyBRILLADO_TC_11" localSheetId="11">#REF!</definedName>
    <definedName name="PULIDOyBRILLADO_TC_11" localSheetId="2">#REF!</definedName>
    <definedName name="PULIDOyBRILLADO_TC_11" localSheetId="3">#REF!</definedName>
    <definedName name="PULIDOyBRILLADO_TC_11">#REF!</definedName>
    <definedName name="PULIDOyBRILLADO_TC_6" localSheetId="1">#REF!</definedName>
    <definedName name="PULIDOyBRILLADO_TC_6" localSheetId="5">#REF!</definedName>
    <definedName name="PULIDOyBRILLADO_TC_6" localSheetId="11">#REF!</definedName>
    <definedName name="PULIDOyBRILLADO_TC_6" localSheetId="2">#REF!</definedName>
    <definedName name="PULIDOyBRILLADO_TC_6" localSheetId="3">#REF!</definedName>
    <definedName name="PULIDOyBRILLADO_TC_6">#REF!</definedName>
    <definedName name="PULIDOyBRILLADO_TC_7" localSheetId="1">#REF!</definedName>
    <definedName name="PULIDOyBRILLADO_TC_7" localSheetId="5">#REF!</definedName>
    <definedName name="PULIDOyBRILLADO_TC_7" localSheetId="11">#REF!</definedName>
    <definedName name="PULIDOyBRILLADO_TC_7" localSheetId="2">#REF!</definedName>
    <definedName name="PULIDOyBRILLADO_TC_7" localSheetId="3">#REF!</definedName>
    <definedName name="PULIDOyBRILLADO_TC_7">#REF!</definedName>
    <definedName name="PULIDOyBRILLADO_TC_8" localSheetId="1">#REF!</definedName>
    <definedName name="PULIDOyBRILLADO_TC_8" localSheetId="5">#REF!</definedName>
    <definedName name="PULIDOyBRILLADO_TC_8" localSheetId="11">#REF!</definedName>
    <definedName name="PULIDOyBRILLADO_TC_8" localSheetId="2">#REF!</definedName>
    <definedName name="PULIDOyBRILLADO_TC_8" localSheetId="3">#REF!</definedName>
    <definedName name="PULIDOyBRILLADO_TC_8">#REF!</definedName>
    <definedName name="PULIDOyBRILLADO_TC_9" localSheetId="1">#REF!</definedName>
    <definedName name="PULIDOyBRILLADO_TC_9" localSheetId="5">#REF!</definedName>
    <definedName name="PULIDOyBRILLADO_TC_9" localSheetId="11">#REF!</definedName>
    <definedName name="PULIDOyBRILLADO_TC_9" localSheetId="2">#REF!</definedName>
    <definedName name="PULIDOyBRILLADO_TC_9" localSheetId="3">#REF!</definedName>
    <definedName name="PULIDOyBRILLADO_TC_9">#REF!</definedName>
    <definedName name="PWINCHE2000K" localSheetId="3">[10]INS!$D$568</definedName>
    <definedName name="PWINCHE2000K">[9]INS!$D$568</definedName>
    <definedName name="PWINCHE2000K_6" localSheetId="1">#REF!</definedName>
    <definedName name="PWINCHE2000K_6" localSheetId="5">#REF!</definedName>
    <definedName name="PWINCHE2000K_6" localSheetId="11">#REF!</definedName>
    <definedName name="PWINCHE2000K_6" localSheetId="2">#REF!</definedName>
    <definedName name="PWINCHE2000K_6" localSheetId="3">#REF!</definedName>
    <definedName name="PWINCHE2000K_6">#REF!</definedName>
    <definedName name="Q" localSheetId="1">#REF!</definedName>
    <definedName name="Q" localSheetId="5">#REF!</definedName>
    <definedName name="Q" localSheetId="7">#REF!</definedName>
    <definedName name="Q" localSheetId="11">#REF!</definedName>
    <definedName name="Q" localSheetId="2">#REF!</definedName>
    <definedName name="Q" localSheetId="3">#REF!</definedName>
    <definedName name="Q">#REF!</definedName>
    <definedName name="Q_10" localSheetId="1">#REF!</definedName>
    <definedName name="Q_10" localSheetId="5">#REF!</definedName>
    <definedName name="Q_10" localSheetId="11">#REF!</definedName>
    <definedName name="Q_10" localSheetId="2">#REF!</definedName>
    <definedName name="Q_10" localSheetId="3">#REF!</definedName>
    <definedName name="Q_10">#REF!</definedName>
    <definedName name="Q_11" localSheetId="1">#REF!</definedName>
    <definedName name="Q_11" localSheetId="5">#REF!</definedName>
    <definedName name="Q_11" localSheetId="11">#REF!</definedName>
    <definedName name="Q_11" localSheetId="2">#REF!</definedName>
    <definedName name="Q_11" localSheetId="3">#REF!</definedName>
    <definedName name="Q_11">#REF!</definedName>
    <definedName name="Q_5" localSheetId="1">#REF!</definedName>
    <definedName name="Q_5" localSheetId="5">#REF!</definedName>
    <definedName name="Q_5" localSheetId="11">#REF!</definedName>
    <definedName name="Q_5" localSheetId="2">#REF!</definedName>
    <definedName name="Q_5" localSheetId="3">#REF!</definedName>
    <definedName name="Q_5">#REF!</definedName>
    <definedName name="Q_6" localSheetId="1">#REF!</definedName>
    <definedName name="Q_6" localSheetId="5">#REF!</definedName>
    <definedName name="Q_6" localSheetId="11">#REF!</definedName>
    <definedName name="Q_6" localSheetId="2">#REF!</definedName>
    <definedName name="Q_6" localSheetId="3">#REF!</definedName>
    <definedName name="Q_6">#REF!</definedName>
    <definedName name="Q_7" localSheetId="1">#REF!</definedName>
    <definedName name="Q_7" localSheetId="5">#REF!</definedName>
    <definedName name="Q_7" localSheetId="11">#REF!</definedName>
    <definedName name="Q_7" localSheetId="2">#REF!</definedName>
    <definedName name="Q_7" localSheetId="3">#REF!</definedName>
    <definedName name="Q_7">#REF!</definedName>
    <definedName name="Q_8" localSheetId="1">#REF!</definedName>
    <definedName name="Q_8" localSheetId="5">#REF!</definedName>
    <definedName name="Q_8" localSheetId="11">#REF!</definedName>
    <definedName name="Q_8" localSheetId="2">#REF!</definedName>
    <definedName name="Q_8" localSheetId="3">#REF!</definedName>
    <definedName name="Q_8">#REF!</definedName>
    <definedName name="Q_9" localSheetId="1">#REF!</definedName>
    <definedName name="Q_9" localSheetId="5">#REF!</definedName>
    <definedName name="Q_9" localSheetId="11">#REF!</definedName>
    <definedName name="Q_9" localSheetId="2">#REF!</definedName>
    <definedName name="Q_9" localSheetId="3">#REF!</definedName>
    <definedName name="Q_9">#REF!</definedName>
    <definedName name="QQ" localSheetId="1">[24]INS!#REF!</definedName>
    <definedName name="QQ">[24]INS!#REF!</definedName>
    <definedName name="QQQ" localSheetId="1">[2]M.O.!#REF!</definedName>
    <definedName name="QQQ">[2]M.O.!#REF!</definedName>
    <definedName name="QQQQ" localSheetId="1">#REF!</definedName>
    <definedName name="QQQQ" localSheetId="5">#REF!</definedName>
    <definedName name="QQQQ" localSheetId="11">#REF!</definedName>
    <definedName name="QQQQ" localSheetId="2">#REF!</definedName>
    <definedName name="QQQQ" localSheetId="3">#REF!</definedName>
    <definedName name="QQQQ">#REF!</definedName>
    <definedName name="QQQQQ" localSheetId="1">#REF!</definedName>
    <definedName name="QQQQQ" localSheetId="5">#REF!</definedName>
    <definedName name="QQQQQ" localSheetId="11">#REF!</definedName>
    <definedName name="QQQQQ" localSheetId="2">#REF!</definedName>
    <definedName name="QQQQQ" localSheetId="3">#REF!</definedName>
    <definedName name="QQQQQ">#REF!</definedName>
    <definedName name="qw">[22]PRESUPUESTO!$M$10:$AH$731</definedName>
    <definedName name="qwe">[25]INSU!$D$133</definedName>
    <definedName name="qwe_6" localSheetId="1">#REF!</definedName>
    <definedName name="qwe_6" localSheetId="5">#REF!</definedName>
    <definedName name="qwe_6" localSheetId="11">#REF!</definedName>
    <definedName name="qwe_6" localSheetId="2">#REF!</definedName>
    <definedName name="qwe_6" localSheetId="3">#REF!</definedName>
    <definedName name="qwe_6">#REF!</definedName>
    <definedName name="RASTRILLO" localSheetId="1">#REF!</definedName>
    <definedName name="RASTRILLO" localSheetId="5">#REF!</definedName>
    <definedName name="RASTRILLO" localSheetId="11">#REF!</definedName>
    <definedName name="RASTRILLO" localSheetId="2">#REF!</definedName>
    <definedName name="RASTRILLO" localSheetId="3">#REF!</definedName>
    <definedName name="RASTRILLO">#REF!</definedName>
    <definedName name="RASTRILLO_10" localSheetId="1">#REF!</definedName>
    <definedName name="RASTRILLO_10" localSheetId="5">#REF!</definedName>
    <definedName name="RASTRILLO_10" localSheetId="11">#REF!</definedName>
    <definedName name="RASTRILLO_10" localSheetId="2">#REF!</definedName>
    <definedName name="RASTRILLO_10" localSheetId="3">#REF!</definedName>
    <definedName name="RASTRILLO_10">#REF!</definedName>
    <definedName name="RASTRILLO_11" localSheetId="1">#REF!</definedName>
    <definedName name="RASTRILLO_11" localSheetId="5">#REF!</definedName>
    <definedName name="RASTRILLO_11" localSheetId="11">#REF!</definedName>
    <definedName name="RASTRILLO_11" localSheetId="2">#REF!</definedName>
    <definedName name="RASTRILLO_11" localSheetId="3">#REF!</definedName>
    <definedName name="RASTRILLO_11">#REF!</definedName>
    <definedName name="RASTRILLO_6" localSheetId="1">#REF!</definedName>
    <definedName name="RASTRILLO_6" localSheetId="5">#REF!</definedName>
    <definedName name="RASTRILLO_6" localSheetId="11">#REF!</definedName>
    <definedName name="RASTRILLO_6" localSheetId="2">#REF!</definedName>
    <definedName name="RASTRILLO_6" localSheetId="3">#REF!</definedName>
    <definedName name="RASTRILLO_6">#REF!</definedName>
    <definedName name="RASTRILLO_7" localSheetId="1">#REF!</definedName>
    <definedName name="RASTRILLO_7" localSheetId="5">#REF!</definedName>
    <definedName name="RASTRILLO_7" localSheetId="11">#REF!</definedName>
    <definedName name="RASTRILLO_7" localSheetId="2">#REF!</definedName>
    <definedName name="RASTRILLO_7" localSheetId="3">#REF!</definedName>
    <definedName name="RASTRILLO_7">#REF!</definedName>
    <definedName name="RASTRILLO_8" localSheetId="1">#REF!</definedName>
    <definedName name="RASTRILLO_8" localSheetId="5">#REF!</definedName>
    <definedName name="RASTRILLO_8" localSheetId="11">#REF!</definedName>
    <definedName name="RASTRILLO_8" localSheetId="2">#REF!</definedName>
    <definedName name="RASTRILLO_8" localSheetId="3">#REF!</definedName>
    <definedName name="RASTRILLO_8">#REF!</definedName>
    <definedName name="RASTRILLO_9" localSheetId="1">#REF!</definedName>
    <definedName name="RASTRILLO_9" localSheetId="5">#REF!</definedName>
    <definedName name="RASTRILLO_9" localSheetId="11">#REF!</definedName>
    <definedName name="RASTRILLO_9" localSheetId="2">#REF!</definedName>
    <definedName name="RASTRILLO_9" localSheetId="3">#REF!</definedName>
    <definedName name="RASTRILLO_9">#REF!</definedName>
    <definedName name="REAL" localSheetId="1">#REF!</definedName>
    <definedName name="REAL" localSheetId="5">#REF!</definedName>
    <definedName name="REAL" localSheetId="11">#REF!</definedName>
    <definedName name="REAL" localSheetId="2">#REF!</definedName>
    <definedName name="REAL">#REF!</definedName>
    <definedName name="REDUCCION_BUSHING_HG_12x38" localSheetId="1">#REF!</definedName>
    <definedName name="REDUCCION_BUSHING_HG_12x38" localSheetId="5">#REF!</definedName>
    <definedName name="REDUCCION_BUSHING_HG_12x38" localSheetId="11">#REF!</definedName>
    <definedName name="REDUCCION_BUSHING_HG_12x38" localSheetId="2">#REF!</definedName>
    <definedName name="REDUCCION_BUSHING_HG_12x38" localSheetId="3">#REF!</definedName>
    <definedName name="REDUCCION_BUSHING_HG_12x38">#REF!</definedName>
    <definedName name="REDUCCION_BUSHING_HG_12x38_10" localSheetId="1">#REF!</definedName>
    <definedName name="REDUCCION_BUSHING_HG_12x38_10" localSheetId="5">#REF!</definedName>
    <definedName name="REDUCCION_BUSHING_HG_12x38_10" localSheetId="11">#REF!</definedName>
    <definedName name="REDUCCION_BUSHING_HG_12x38_10" localSheetId="2">#REF!</definedName>
    <definedName name="REDUCCION_BUSHING_HG_12x38_10" localSheetId="3">#REF!</definedName>
    <definedName name="REDUCCION_BUSHING_HG_12x38_10">#REF!</definedName>
    <definedName name="REDUCCION_BUSHING_HG_12x38_11" localSheetId="1">#REF!</definedName>
    <definedName name="REDUCCION_BUSHING_HG_12x38_11" localSheetId="5">#REF!</definedName>
    <definedName name="REDUCCION_BUSHING_HG_12x38_11" localSheetId="11">#REF!</definedName>
    <definedName name="REDUCCION_BUSHING_HG_12x38_11" localSheetId="2">#REF!</definedName>
    <definedName name="REDUCCION_BUSHING_HG_12x38_11" localSheetId="3">#REF!</definedName>
    <definedName name="REDUCCION_BUSHING_HG_12x38_11">#REF!</definedName>
    <definedName name="REDUCCION_BUSHING_HG_12x38_6" localSheetId="1">#REF!</definedName>
    <definedName name="REDUCCION_BUSHING_HG_12x38_6" localSheetId="5">#REF!</definedName>
    <definedName name="REDUCCION_BUSHING_HG_12x38_6" localSheetId="11">#REF!</definedName>
    <definedName name="REDUCCION_BUSHING_HG_12x38_6" localSheetId="2">#REF!</definedName>
    <definedName name="REDUCCION_BUSHING_HG_12x38_6" localSheetId="3">#REF!</definedName>
    <definedName name="REDUCCION_BUSHING_HG_12x38_6">#REF!</definedName>
    <definedName name="REDUCCION_BUSHING_HG_12x38_7" localSheetId="1">#REF!</definedName>
    <definedName name="REDUCCION_BUSHING_HG_12x38_7" localSheetId="5">#REF!</definedName>
    <definedName name="REDUCCION_BUSHING_HG_12x38_7" localSheetId="11">#REF!</definedName>
    <definedName name="REDUCCION_BUSHING_HG_12x38_7" localSheetId="2">#REF!</definedName>
    <definedName name="REDUCCION_BUSHING_HG_12x38_7" localSheetId="3">#REF!</definedName>
    <definedName name="REDUCCION_BUSHING_HG_12x38_7">#REF!</definedName>
    <definedName name="REDUCCION_BUSHING_HG_12x38_8" localSheetId="1">#REF!</definedName>
    <definedName name="REDUCCION_BUSHING_HG_12x38_8" localSheetId="5">#REF!</definedName>
    <definedName name="REDUCCION_BUSHING_HG_12x38_8" localSheetId="11">#REF!</definedName>
    <definedName name="REDUCCION_BUSHING_HG_12x38_8" localSheetId="2">#REF!</definedName>
    <definedName name="REDUCCION_BUSHING_HG_12x38_8" localSheetId="3">#REF!</definedName>
    <definedName name="REDUCCION_BUSHING_HG_12x38_8">#REF!</definedName>
    <definedName name="REDUCCION_BUSHING_HG_12x38_9" localSheetId="1">#REF!</definedName>
    <definedName name="REDUCCION_BUSHING_HG_12x38_9" localSheetId="5">#REF!</definedName>
    <definedName name="REDUCCION_BUSHING_HG_12x38_9" localSheetId="11">#REF!</definedName>
    <definedName name="REDUCCION_BUSHING_HG_12x38_9" localSheetId="2">#REF!</definedName>
    <definedName name="REDUCCION_BUSHING_HG_12x38_9" localSheetId="3">#REF!</definedName>
    <definedName name="REDUCCION_BUSHING_HG_12x38_9">#REF!</definedName>
    <definedName name="REDUCCION_PVC_34a12" localSheetId="1">#REF!</definedName>
    <definedName name="REDUCCION_PVC_34a12" localSheetId="5">#REF!</definedName>
    <definedName name="REDUCCION_PVC_34a12" localSheetId="11">#REF!</definedName>
    <definedName name="REDUCCION_PVC_34a12" localSheetId="2">#REF!</definedName>
    <definedName name="REDUCCION_PVC_34a12" localSheetId="3">#REF!</definedName>
    <definedName name="REDUCCION_PVC_34a12">#REF!</definedName>
    <definedName name="REDUCCION_PVC_34a12_10" localSheetId="1">#REF!</definedName>
    <definedName name="REDUCCION_PVC_34a12_10" localSheetId="5">#REF!</definedName>
    <definedName name="REDUCCION_PVC_34a12_10" localSheetId="11">#REF!</definedName>
    <definedName name="REDUCCION_PVC_34a12_10" localSheetId="2">#REF!</definedName>
    <definedName name="REDUCCION_PVC_34a12_10" localSheetId="3">#REF!</definedName>
    <definedName name="REDUCCION_PVC_34a12_10">#REF!</definedName>
    <definedName name="REDUCCION_PVC_34a12_11" localSheetId="1">#REF!</definedName>
    <definedName name="REDUCCION_PVC_34a12_11" localSheetId="5">#REF!</definedName>
    <definedName name="REDUCCION_PVC_34a12_11" localSheetId="11">#REF!</definedName>
    <definedName name="REDUCCION_PVC_34a12_11" localSheetId="2">#REF!</definedName>
    <definedName name="REDUCCION_PVC_34a12_11" localSheetId="3">#REF!</definedName>
    <definedName name="REDUCCION_PVC_34a12_11">#REF!</definedName>
    <definedName name="REDUCCION_PVC_34a12_6" localSheetId="1">#REF!</definedName>
    <definedName name="REDUCCION_PVC_34a12_6" localSheetId="5">#REF!</definedName>
    <definedName name="REDUCCION_PVC_34a12_6" localSheetId="11">#REF!</definedName>
    <definedName name="REDUCCION_PVC_34a12_6" localSheetId="2">#REF!</definedName>
    <definedName name="REDUCCION_PVC_34a12_6" localSheetId="3">#REF!</definedName>
    <definedName name="REDUCCION_PVC_34a12_6">#REF!</definedName>
    <definedName name="REDUCCION_PVC_34a12_7" localSheetId="1">#REF!</definedName>
    <definedName name="REDUCCION_PVC_34a12_7" localSheetId="5">#REF!</definedName>
    <definedName name="REDUCCION_PVC_34a12_7" localSheetId="11">#REF!</definedName>
    <definedName name="REDUCCION_PVC_34a12_7" localSheetId="2">#REF!</definedName>
    <definedName name="REDUCCION_PVC_34a12_7" localSheetId="3">#REF!</definedName>
    <definedName name="REDUCCION_PVC_34a12_7">#REF!</definedName>
    <definedName name="REDUCCION_PVC_34a12_8" localSheetId="1">#REF!</definedName>
    <definedName name="REDUCCION_PVC_34a12_8" localSheetId="5">#REF!</definedName>
    <definedName name="REDUCCION_PVC_34a12_8" localSheetId="11">#REF!</definedName>
    <definedName name="REDUCCION_PVC_34a12_8" localSheetId="2">#REF!</definedName>
    <definedName name="REDUCCION_PVC_34a12_8" localSheetId="3">#REF!</definedName>
    <definedName name="REDUCCION_PVC_34a12_8">#REF!</definedName>
    <definedName name="REDUCCION_PVC_34a12_9" localSheetId="1">#REF!</definedName>
    <definedName name="REDUCCION_PVC_34a12_9" localSheetId="5">#REF!</definedName>
    <definedName name="REDUCCION_PVC_34a12_9" localSheetId="11">#REF!</definedName>
    <definedName name="REDUCCION_PVC_34a12_9" localSheetId="2">#REF!</definedName>
    <definedName name="REDUCCION_PVC_34a12_9" localSheetId="3">#REF!</definedName>
    <definedName name="REDUCCION_PVC_34a12_9">#REF!</definedName>
    <definedName name="REDUCCION_PVC_DREN_4x2" localSheetId="1">#REF!</definedName>
    <definedName name="REDUCCION_PVC_DREN_4x2" localSheetId="5">#REF!</definedName>
    <definedName name="REDUCCION_PVC_DREN_4x2" localSheetId="11">#REF!</definedName>
    <definedName name="REDUCCION_PVC_DREN_4x2" localSheetId="2">#REF!</definedName>
    <definedName name="REDUCCION_PVC_DREN_4x2" localSheetId="3">#REF!</definedName>
    <definedName name="REDUCCION_PVC_DREN_4x2">#REF!</definedName>
    <definedName name="REDUCCION_PVC_DREN_4x2_10" localSheetId="1">#REF!</definedName>
    <definedName name="REDUCCION_PVC_DREN_4x2_10" localSheetId="5">#REF!</definedName>
    <definedName name="REDUCCION_PVC_DREN_4x2_10" localSheetId="11">#REF!</definedName>
    <definedName name="REDUCCION_PVC_DREN_4x2_10" localSheetId="2">#REF!</definedName>
    <definedName name="REDUCCION_PVC_DREN_4x2_10" localSheetId="3">#REF!</definedName>
    <definedName name="REDUCCION_PVC_DREN_4x2_10">#REF!</definedName>
    <definedName name="REDUCCION_PVC_DREN_4x2_11" localSheetId="1">#REF!</definedName>
    <definedName name="REDUCCION_PVC_DREN_4x2_11" localSheetId="5">#REF!</definedName>
    <definedName name="REDUCCION_PVC_DREN_4x2_11" localSheetId="11">#REF!</definedName>
    <definedName name="REDUCCION_PVC_DREN_4x2_11" localSheetId="2">#REF!</definedName>
    <definedName name="REDUCCION_PVC_DREN_4x2_11" localSheetId="3">#REF!</definedName>
    <definedName name="REDUCCION_PVC_DREN_4x2_11">#REF!</definedName>
    <definedName name="REDUCCION_PVC_DREN_4x2_6" localSheetId="1">#REF!</definedName>
    <definedName name="REDUCCION_PVC_DREN_4x2_6" localSheetId="5">#REF!</definedName>
    <definedName name="REDUCCION_PVC_DREN_4x2_6" localSheetId="11">#REF!</definedName>
    <definedName name="REDUCCION_PVC_DREN_4x2_6" localSheetId="2">#REF!</definedName>
    <definedName name="REDUCCION_PVC_DREN_4x2_6" localSheetId="3">#REF!</definedName>
    <definedName name="REDUCCION_PVC_DREN_4x2_6">#REF!</definedName>
    <definedName name="REDUCCION_PVC_DREN_4x2_7" localSheetId="1">#REF!</definedName>
    <definedName name="REDUCCION_PVC_DREN_4x2_7" localSheetId="5">#REF!</definedName>
    <definedName name="REDUCCION_PVC_DREN_4x2_7" localSheetId="11">#REF!</definedName>
    <definedName name="REDUCCION_PVC_DREN_4x2_7" localSheetId="2">#REF!</definedName>
    <definedName name="REDUCCION_PVC_DREN_4x2_7" localSheetId="3">#REF!</definedName>
    <definedName name="REDUCCION_PVC_DREN_4x2_7">#REF!</definedName>
    <definedName name="REDUCCION_PVC_DREN_4x2_8" localSheetId="1">#REF!</definedName>
    <definedName name="REDUCCION_PVC_DREN_4x2_8" localSheetId="5">#REF!</definedName>
    <definedName name="REDUCCION_PVC_DREN_4x2_8" localSheetId="11">#REF!</definedName>
    <definedName name="REDUCCION_PVC_DREN_4x2_8" localSheetId="2">#REF!</definedName>
    <definedName name="REDUCCION_PVC_DREN_4x2_8" localSheetId="3">#REF!</definedName>
    <definedName name="REDUCCION_PVC_DREN_4x2_8">#REF!</definedName>
    <definedName name="REDUCCION_PVC_DREN_4x2_9" localSheetId="1">#REF!</definedName>
    <definedName name="REDUCCION_PVC_DREN_4x2_9" localSheetId="5">#REF!</definedName>
    <definedName name="REDUCCION_PVC_DREN_4x2_9" localSheetId="11">#REF!</definedName>
    <definedName name="REDUCCION_PVC_DREN_4x2_9" localSheetId="2">#REF!</definedName>
    <definedName name="REDUCCION_PVC_DREN_4x2_9" localSheetId="3">#REF!</definedName>
    <definedName name="REDUCCION_PVC_DREN_4x2_9">#REF!</definedName>
    <definedName name="REFERENCIA">[26]COF!$G$733</definedName>
    <definedName name="REFERENCIA_10" localSheetId="1">#REF!</definedName>
    <definedName name="REFERENCIA_10" localSheetId="5">#REF!</definedName>
    <definedName name="REFERENCIA_10" localSheetId="11">#REF!</definedName>
    <definedName name="REFERENCIA_10" localSheetId="2">#REF!</definedName>
    <definedName name="REFERENCIA_10" localSheetId="3">#REF!</definedName>
    <definedName name="REFERENCIA_10">#REF!</definedName>
    <definedName name="REFERENCIA_11" localSheetId="1">#REF!</definedName>
    <definedName name="REFERENCIA_11" localSheetId="5">#REF!</definedName>
    <definedName name="REFERENCIA_11" localSheetId="11">#REF!</definedName>
    <definedName name="REFERENCIA_11" localSheetId="2">#REF!</definedName>
    <definedName name="REFERENCIA_11" localSheetId="3">#REF!</definedName>
    <definedName name="REFERENCIA_11">#REF!</definedName>
    <definedName name="REFERENCIA_6" localSheetId="1">#REF!</definedName>
    <definedName name="REFERENCIA_6" localSheetId="5">#REF!</definedName>
    <definedName name="REFERENCIA_6" localSheetId="11">#REF!</definedName>
    <definedName name="REFERENCIA_6" localSheetId="2">#REF!</definedName>
    <definedName name="REFERENCIA_6" localSheetId="3">#REF!</definedName>
    <definedName name="REFERENCIA_6">#REF!</definedName>
    <definedName name="REFERENCIA_7" localSheetId="1">#REF!</definedName>
    <definedName name="REFERENCIA_7" localSheetId="5">#REF!</definedName>
    <definedName name="REFERENCIA_7" localSheetId="11">#REF!</definedName>
    <definedName name="REFERENCIA_7" localSheetId="2">#REF!</definedName>
    <definedName name="REFERENCIA_7" localSheetId="3">#REF!</definedName>
    <definedName name="REFERENCIA_7">#REF!</definedName>
    <definedName name="REFERENCIA_8" localSheetId="1">#REF!</definedName>
    <definedName name="REFERENCIA_8" localSheetId="5">#REF!</definedName>
    <definedName name="REFERENCIA_8" localSheetId="11">#REF!</definedName>
    <definedName name="REFERENCIA_8" localSheetId="2">#REF!</definedName>
    <definedName name="REFERENCIA_8" localSheetId="3">#REF!</definedName>
    <definedName name="REFERENCIA_8">#REF!</definedName>
    <definedName name="REFERENCIA_9" localSheetId="1">#REF!</definedName>
    <definedName name="REFERENCIA_9" localSheetId="5">#REF!</definedName>
    <definedName name="REFERENCIA_9" localSheetId="11">#REF!</definedName>
    <definedName name="REFERENCIA_9" localSheetId="2">#REF!</definedName>
    <definedName name="REFERENCIA_9" localSheetId="3">#REF!</definedName>
    <definedName name="REFERENCIA_9">#REF!</definedName>
    <definedName name="REGISTRO_ELEC_6x6" localSheetId="1">#REF!</definedName>
    <definedName name="REGISTRO_ELEC_6x6" localSheetId="5">#REF!</definedName>
    <definedName name="REGISTRO_ELEC_6x6" localSheetId="11">#REF!</definedName>
    <definedName name="REGISTRO_ELEC_6x6" localSheetId="2">#REF!</definedName>
    <definedName name="REGISTRO_ELEC_6x6" localSheetId="3">#REF!</definedName>
    <definedName name="REGISTRO_ELEC_6x6">#REF!</definedName>
    <definedName name="REGISTRO_ELEC_6x6_10" localSheetId="1">#REF!</definedName>
    <definedName name="REGISTRO_ELEC_6x6_10" localSheetId="5">#REF!</definedName>
    <definedName name="REGISTRO_ELEC_6x6_10" localSheetId="11">#REF!</definedName>
    <definedName name="REGISTRO_ELEC_6x6_10" localSheetId="2">#REF!</definedName>
    <definedName name="REGISTRO_ELEC_6x6_10" localSheetId="3">#REF!</definedName>
    <definedName name="REGISTRO_ELEC_6x6_10">#REF!</definedName>
    <definedName name="REGISTRO_ELEC_6x6_11" localSheetId="1">#REF!</definedName>
    <definedName name="REGISTRO_ELEC_6x6_11" localSheetId="5">#REF!</definedName>
    <definedName name="REGISTRO_ELEC_6x6_11" localSheetId="11">#REF!</definedName>
    <definedName name="REGISTRO_ELEC_6x6_11" localSheetId="2">#REF!</definedName>
    <definedName name="REGISTRO_ELEC_6x6_11" localSheetId="3">#REF!</definedName>
    <definedName name="REGISTRO_ELEC_6x6_11">#REF!</definedName>
    <definedName name="REGISTRO_ELEC_6x6_6" localSheetId="1">#REF!</definedName>
    <definedName name="REGISTRO_ELEC_6x6_6" localSheetId="5">#REF!</definedName>
    <definedName name="REGISTRO_ELEC_6x6_6" localSheetId="11">#REF!</definedName>
    <definedName name="REGISTRO_ELEC_6x6_6" localSheetId="2">#REF!</definedName>
    <definedName name="REGISTRO_ELEC_6x6_6" localSheetId="3">#REF!</definedName>
    <definedName name="REGISTRO_ELEC_6x6_6">#REF!</definedName>
    <definedName name="REGISTRO_ELEC_6x6_7" localSheetId="1">#REF!</definedName>
    <definedName name="REGISTRO_ELEC_6x6_7" localSheetId="5">#REF!</definedName>
    <definedName name="REGISTRO_ELEC_6x6_7" localSheetId="11">#REF!</definedName>
    <definedName name="REGISTRO_ELEC_6x6_7" localSheetId="2">#REF!</definedName>
    <definedName name="REGISTRO_ELEC_6x6_7" localSheetId="3">#REF!</definedName>
    <definedName name="REGISTRO_ELEC_6x6_7">#REF!</definedName>
    <definedName name="REGISTRO_ELEC_6x6_8" localSheetId="1">#REF!</definedName>
    <definedName name="REGISTRO_ELEC_6x6_8" localSheetId="5">#REF!</definedName>
    <definedName name="REGISTRO_ELEC_6x6_8" localSheetId="11">#REF!</definedName>
    <definedName name="REGISTRO_ELEC_6x6_8" localSheetId="2">#REF!</definedName>
    <definedName name="REGISTRO_ELEC_6x6_8" localSheetId="3">#REF!</definedName>
    <definedName name="REGISTRO_ELEC_6x6_8">#REF!</definedName>
    <definedName name="REGISTRO_ELEC_6x6_9" localSheetId="1">#REF!</definedName>
    <definedName name="REGISTRO_ELEC_6x6_9" localSheetId="5">#REF!</definedName>
    <definedName name="REGISTRO_ELEC_6x6_9" localSheetId="11">#REF!</definedName>
    <definedName name="REGISTRO_ELEC_6x6_9" localSheetId="2">#REF!</definedName>
    <definedName name="REGISTRO_ELEC_6x6_9" localSheetId="3">#REF!</definedName>
    <definedName name="REGISTRO_ELEC_6x6_9">#REF!</definedName>
    <definedName name="registros" localSheetId="1">#REF!</definedName>
    <definedName name="registros" localSheetId="5">#REF!</definedName>
    <definedName name="registros" localSheetId="11">#REF!</definedName>
    <definedName name="registros" localSheetId="2">#REF!</definedName>
    <definedName name="registros">#REF!</definedName>
    <definedName name="REGLA_PAÑETE" localSheetId="1">#REF!</definedName>
    <definedName name="REGLA_PAÑETE" localSheetId="5">#REF!</definedName>
    <definedName name="REGLA_PAÑETE" localSheetId="11">#REF!</definedName>
    <definedName name="REGLA_PAÑETE" localSheetId="2">#REF!</definedName>
    <definedName name="REGLA_PAÑETE" localSheetId="3">#REF!</definedName>
    <definedName name="REGLA_PAÑETE">#REF!</definedName>
    <definedName name="REGLA_PAÑETE_10" localSheetId="1">#REF!</definedName>
    <definedName name="REGLA_PAÑETE_10" localSheetId="5">#REF!</definedName>
    <definedName name="REGLA_PAÑETE_10" localSheetId="11">#REF!</definedName>
    <definedName name="REGLA_PAÑETE_10" localSheetId="2">#REF!</definedName>
    <definedName name="REGLA_PAÑETE_10" localSheetId="3">#REF!</definedName>
    <definedName name="REGLA_PAÑETE_10">#REF!</definedName>
    <definedName name="REGLA_PAÑETE_11" localSheetId="1">#REF!</definedName>
    <definedName name="REGLA_PAÑETE_11" localSheetId="5">#REF!</definedName>
    <definedName name="REGLA_PAÑETE_11" localSheetId="11">#REF!</definedName>
    <definedName name="REGLA_PAÑETE_11" localSheetId="2">#REF!</definedName>
    <definedName name="REGLA_PAÑETE_11" localSheetId="3">#REF!</definedName>
    <definedName name="REGLA_PAÑETE_11">#REF!</definedName>
    <definedName name="REGLA_PAÑETE_6" localSheetId="1">#REF!</definedName>
    <definedName name="REGLA_PAÑETE_6" localSheetId="5">#REF!</definedName>
    <definedName name="REGLA_PAÑETE_6" localSheetId="11">#REF!</definedName>
    <definedName name="REGLA_PAÑETE_6" localSheetId="2">#REF!</definedName>
    <definedName name="REGLA_PAÑETE_6" localSheetId="3">#REF!</definedName>
    <definedName name="REGLA_PAÑETE_6">#REF!</definedName>
    <definedName name="REGLA_PAÑETE_7" localSheetId="1">#REF!</definedName>
    <definedName name="REGLA_PAÑETE_7" localSheetId="5">#REF!</definedName>
    <definedName name="REGLA_PAÑETE_7" localSheetId="11">#REF!</definedName>
    <definedName name="REGLA_PAÑETE_7" localSheetId="2">#REF!</definedName>
    <definedName name="REGLA_PAÑETE_7" localSheetId="3">#REF!</definedName>
    <definedName name="REGLA_PAÑETE_7">#REF!</definedName>
    <definedName name="REGLA_PAÑETE_8" localSheetId="1">#REF!</definedName>
    <definedName name="REGLA_PAÑETE_8" localSheetId="5">#REF!</definedName>
    <definedName name="REGLA_PAÑETE_8" localSheetId="11">#REF!</definedName>
    <definedName name="REGLA_PAÑETE_8" localSheetId="2">#REF!</definedName>
    <definedName name="REGLA_PAÑETE_8" localSheetId="3">#REF!</definedName>
    <definedName name="REGLA_PAÑETE_8">#REF!</definedName>
    <definedName name="REGLA_PAÑETE_9" localSheetId="1">#REF!</definedName>
    <definedName name="REGLA_PAÑETE_9" localSheetId="5">#REF!</definedName>
    <definedName name="REGLA_PAÑETE_9" localSheetId="11">#REF!</definedName>
    <definedName name="REGLA_PAÑETE_9" localSheetId="2">#REF!</definedName>
    <definedName name="REGLA_PAÑETE_9" localSheetId="3">#REF!</definedName>
    <definedName name="REGLA_PAÑETE_9">#REF!</definedName>
    <definedName name="REJILLA_PISO" localSheetId="1">#REF!</definedName>
    <definedName name="REJILLA_PISO" localSheetId="5">#REF!</definedName>
    <definedName name="REJILLA_PISO" localSheetId="11">#REF!</definedName>
    <definedName name="REJILLA_PISO" localSheetId="2">#REF!</definedName>
    <definedName name="REJILLA_PISO" localSheetId="3">#REF!</definedName>
    <definedName name="REJILLA_PISO">#REF!</definedName>
    <definedName name="REJILLA_PISO_10" localSheetId="1">#REF!</definedName>
    <definedName name="REJILLA_PISO_10" localSheetId="5">#REF!</definedName>
    <definedName name="REJILLA_PISO_10" localSheetId="11">#REF!</definedName>
    <definedName name="REJILLA_PISO_10" localSheetId="2">#REF!</definedName>
    <definedName name="REJILLA_PISO_10" localSheetId="3">#REF!</definedName>
    <definedName name="REJILLA_PISO_10">#REF!</definedName>
    <definedName name="REJILLA_PISO_11" localSheetId="1">#REF!</definedName>
    <definedName name="REJILLA_PISO_11" localSheetId="5">#REF!</definedName>
    <definedName name="REJILLA_PISO_11" localSheetId="11">#REF!</definedName>
    <definedName name="REJILLA_PISO_11" localSheetId="2">#REF!</definedName>
    <definedName name="REJILLA_PISO_11" localSheetId="3">#REF!</definedName>
    <definedName name="REJILLA_PISO_11">#REF!</definedName>
    <definedName name="REJILLA_PISO_6" localSheetId="1">#REF!</definedName>
    <definedName name="REJILLA_PISO_6" localSheetId="5">#REF!</definedName>
    <definedName name="REJILLA_PISO_6" localSheetId="11">#REF!</definedName>
    <definedName name="REJILLA_PISO_6" localSheetId="2">#REF!</definedName>
    <definedName name="REJILLA_PISO_6" localSheetId="3">#REF!</definedName>
    <definedName name="REJILLA_PISO_6">#REF!</definedName>
    <definedName name="REJILLA_PISO_7" localSheetId="1">#REF!</definedName>
    <definedName name="REJILLA_PISO_7" localSheetId="5">#REF!</definedName>
    <definedName name="REJILLA_PISO_7" localSheetId="11">#REF!</definedName>
    <definedName name="REJILLA_PISO_7" localSheetId="2">#REF!</definedName>
    <definedName name="REJILLA_PISO_7" localSheetId="3">#REF!</definedName>
    <definedName name="REJILLA_PISO_7">#REF!</definedName>
    <definedName name="REJILLA_PISO_8" localSheetId="1">#REF!</definedName>
    <definedName name="REJILLA_PISO_8" localSheetId="5">#REF!</definedName>
    <definedName name="REJILLA_PISO_8" localSheetId="11">#REF!</definedName>
    <definedName name="REJILLA_PISO_8" localSheetId="2">#REF!</definedName>
    <definedName name="REJILLA_PISO_8" localSheetId="3">#REF!</definedName>
    <definedName name="REJILLA_PISO_8">#REF!</definedName>
    <definedName name="REJILLA_PISO_9" localSheetId="1">#REF!</definedName>
    <definedName name="REJILLA_PISO_9" localSheetId="5">#REF!</definedName>
    <definedName name="REJILLA_PISO_9" localSheetId="11">#REF!</definedName>
    <definedName name="REJILLA_PISO_9" localSheetId="2">#REF!</definedName>
    <definedName name="REJILLA_PISO_9" localSheetId="3">#REF!</definedName>
    <definedName name="REJILLA_PISO_9">#REF!</definedName>
    <definedName name="REJILLAS_1x1" localSheetId="1">#REF!</definedName>
    <definedName name="REJILLAS_1x1" localSheetId="5">#REF!</definedName>
    <definedName name="REJILLAS_1x1" localSheetId="11">#REF!</definedName>
    <definedName name="REJILLAS_1x1" localSheetId="2">#REF!</definedName>
    <definedName name="REJILLAS_1x1" localSheetId="3">#REF!</definedName>
    <definedName name="REJILLAS_1x1">#REF!</definedName>
    <definedName name="REJILLAS_1x1_10" localSheetId="1">#REF!</definedName>
    <definedName name="REJILLAS_1x1_10" localSheetId="5">#REF!</definedName>
    <definedName name="REJILLAS_1x1_10" localSheetId="11">#REF!</definedName>
    <definedName name="REJILLAS_1x1_10" localSheetId="2">#REF!</definedName>
    <definedName name="REJILLAS_1x1_10" localSheetId="3">#REF!</definedName>
    <definedName name="REJILLAS_1x1_10">#REF!</definedName>
    <definedName name="REJILLAS_1x1_11" localSheetId="1">#REF!</definedName>
    <definedName name="REJILLAS_1x1_11" localSheetId="5">#REF!</definedName>
    <definedName name="REJILLAS_1x1_11" localSheetId="11">#REF!</definedName>
    <definedName name="REJILLAS_1x1_11" localSheetId="2">#REF!</definedName>
    <definedName name="REJILLAS_1x1_11" localSheetId="3">#REF!</definedName>
    <definedName name="REJILLAS_1x1_11">#REF!</definedName>
    <definedName name="REJILLAS_1x1_6" localSheetId="1">#REF!</definedName>
    <definedName name="REJILLAS_1x1_6" localSheetId="5">#REF!</definedName>
    <definedName name="REJILLAS_1x1_6" localSheetId="11">#REF!</definedName>
    <definedName name="REJILLAS_1x1_6" localSheetId="2">#REF!</definedName>
    <definedName name="REJILLAS_1x1_6" localSheetId="3">#REF!</definedName>
    <definedName name="REJILLAS_1x1_6">#REF!</definedName>
    <definedName name="REJILLAS_1x1_7" localSheetId="1">#REF!</definedName>
    <definedName name="REJILLAS_1x1_7" localSheetId="5">#REF!</definedName>
    <definedName name="REJILLAS_1x1_7" localSheetId="11">#REF!</definedName>
    <definedName name="REJILLAS_1x1_7" localSheetId="2">#REF!</definedName>
    <definedName name="REJILLAS_1x1_7" localSheetId="3">#REF!</definedName>
    <definedName name="REJILLAS_1x1_7">#REF!</definedName>
    <definedName name="REJILLAS_1x1_8" localSheetId="1">#REF!</definedName>
    <definedName name="REJILLAS_1x1_8" localSheetId="5">#REF!</definedName>
    <definedName name="REJILLAS_1x1_8" localSheetId="11">#REF!</definedName>
    <definedName name="REJILLAS_1x1_8" localSheetId="2">#REF!</definedName>
    <definedName name="REJILLAS_1x1_8" localSheetId="3">#REF!</definedName>
    <definedName name="REJILLAS_1x1_8">#REF!</definedName>
    <definedName name="REJILLAS_1x1_9" localSheetId="1">#REF!</definedName>
    <definedName name="REJILLAS_1x1_9" localSheetId="5">#REF!</definedName>
    <definedName name="REJILLAS_1x1_9" localSheetId="11">#REF!</definedName>
    <definedName name="REJILLAS_1x1_9" localSheetId="2">#REF!</definedName>
    <definedName name="REJILLAS_1x1_9" localSheetId="3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1">#REF!</definedName>
    <definedName name="RETRO_320" localSheetId="5">#REF!</definedName>
    <definedName name="RETRO_320" localSheetId="11">#REF!</definedName>
    <definedName name="RETRO_320" localSheetId="2">#REF!</definedName>
    <definedName name="RETRO_320" localSheetId="3">#REF!</definedName>
    <definedName name="RETRO_320">#REF!</definedName>
    <definedName name="RETRO_320_10" localSheetId="1">#REF!</definedName>
    <definedName name="RETRO_320_10" localSheetId="5">#REF!</definedName>
    <definedName name="RETRO_320_10" localSheetId="11">#REF!</definedName>
    <definedName name="RETRO_320_10" localSheetId="2">#REF!</definedName>
    <definedName name="RETRO_320_10" localSheetId="3">#REF!</definedName>
    <definedName name="RETRO_320_10">#REF!</definedName>
    <definedName name="RETRO_320_11" localSheetId="1">#REF!</definedName>
    <definedName name="RETRO_320_11" localSheetId="5">#REF!</definedName>
    <definedName name="RETRO_320_11" localSheetId="11">#REF!</definedName>
    <definedName name="RETRO_320_11" localSheetId="2">#REF!</definedName>
    <definedName name="RETRO_320_11" localSheetId="3">#REF!</definedName>
    <definedName name="RETRO_320_11">#REF!</definedName>
    <definedName name="RETRO_320_6" localSheetId="1">#REF!</definedName>
    <definedName name="RETRO_320_6" localSheetId="5">#REF!</definedName>
    <definedName name="RETRO_320_6" localSheetId="11">#REF!</definedName>
    <definedName name="RETRO_320_6" localSheetId="2">#REF!</definedName>
    <definedName name="RETRO_320_6" localSheetId="3">#REF!</definedName>
    <definedName name="RETRO_320_6">#REF!</definedName>
    <definedName name="RETRO_320_7" localSheetId="1">#REF!</definedName>
    <definedName name="RETRO_320_7" localSheetId="5">#REF!</definedName>
    <definedName name="RETRO_320_7" localSheetId="11">#REF!</definedName>
    <definedName name="RETRO_320_7" localSheetId="2">#REF!</definedName>
    <definedName name="RETRO_320_7" localSheetId="3">#REF!</definedName>
    <definedName name="RETRO_320_7">#REF!</definedName>
    <definedName name="RETRO_320_8" localSheetId="1">#REF!</definedName>
    <definedName name="RETRO_320_8" localSheetId="5">#REF!</definedName>
    <definedName name="RETRO_320_8" localSheetId="11">#REF!</definedName>
    <definedName name="RETRO_320_8" localSheetId="2">#REF!</definedName>
    <definedName name="RETRO_320_8" localSheetId="3">#REF!</definedName>
    <definedName name="RETRO_320_8">#REF!</definedName>
    <definedName name="RETRO_320_9" localSheetId="1">#REF!</definedName>
    <definedName name="RETRO_320_9" localSheetId="5">#REF!</definedName>
    <definedName name="RETRO_320_9" localSheetId="11">#REF!</definedName>
    <definedName name="RETRO_320_9" localSheetId="2">#REF!</definedName>
    <definedName name="RETRO_320_9" localSheetId="3">#REF!</definedName>
    <definedName name="RETRO_320_9">#REF!</definedName>
    <definedName name="REVESTIMIENTO_CERAMICA_20x20" localSheetId="1">#REF!</definedName>
    <definedName name="REVESTIMIENTO_CERAMICA_20x20" localSheetId="5">#REF!</definedName>
    <definedName name="REVESTIMIENTO_CERAMICA_20x20" localSheetId="11">#REF!</definedName>
    <definedName name="REVESTIMIENTO_CERAMICA_20x20" localSheetId="2">#REF!</definedName>
    <definedName name="REVESTIMIENTO_CERAMICA_20x20" localSheetId="3">#REF!</definedName>
    <definedName name="REVESTIMIENTO_CERAMICA_20x20">#REF!</definedName>
    <definedName name="REVESTIMIENTO_CERAMICA_20x20_10" localSheetId="1">#REF!</definedName>
    <definedName name="REVESTIMIENTO_CERAMICA_20x20_10" localSheetId="5">#REF!</definedName>
    <definedName name="REVESTIMIENTO_CERAMICA_20x20_10" localSheetId="11">#REF!</definedName>
    <definedName name="REVESTIMIENTO_CERAMICA_20x20_10" localSheetId="2">#REF!</definedName>
    <definedName name="REVESTIMIENTO_CERAMICA_20x20_10" localSheetId="3">#REF!</definedName>
    <definedName name="REVESTIMIENTO_CERAMICA_20x20_10">#REF!</definedName>
    <definedName name="REVESTIMIENTO_CERAMICA_20x20_11" localSheetId="1">#REF!</definedName>
    <definedName name="REVESTIMIENTO_CERAMICA_20x20_11" localSheetId="5">#REF!</definedName>
    <definedName name="REVESTIMIENTO_CERAMICA_20x20_11" localSheetId="11">#REF!</definedName>
    <definedName name="REVESTIMIENTO_CERAMICA_20x20_11" localSheetId="2">#REF!</definedName>
    <definedName name="REVESTIMIENTO_CERAMICA_20x20_11" localSheetId="3">#REF!</definedName>
    <definedName name="REVESTIMIENTO_CERAMICA_20x20_11">#REF!</definedName>
    <definedName name="REVESTIMIENTO_CERAMICA_20x20_6" localSheetId="1">#REF!</definedName>
    <definedName name="REVESTIMIENTO_CERAMICA_20x20_6" localSheetId="5">#REF!</definedName>
    <definedName name="REVESTIMIENTO_CERAMICA_20x20_6" localSheetId="11">#REF!</definedName>
    <definedName name="REVESTIMIENTO_CERAMICA_20x20_6" localSheetId="2">#REF!</definedName>
    <definedName name="REVESTIMIENTO_CERAMICA_20x20_6" localSheetId="3">#REF!</definedName>
    <definedName name="REVESTIMIENTO_CERAMICA_20x20_6">#REF!</definedName>
    <definedName name="REVESTIMIENTO_CERAMICA_20x20_7" localSheetId="1">#REF!</definedName>
    <definedName name="REVESTIMIENTO_CERAMICA_20x20_7" localSheetId="5">#REF!</definedName>
    <definedName name="REVESTIMIENTO_CERAMICA_20x20_7" localSheetId="11">#REF!</definedName>
    <definedName name="REVESTIMIENTO_CERAMICA_20x20_7" localSheetId="2">#REF!</definedName>
    <definedName name="REVESTIMIENTO_CERAMICA_20x20_7" localSheetId="3">#REF!</definedName>
    <definedName name="REVESTIMIENTO_CERAMICA_20x20_7">#REF!</definedName>
    <definedName name="REVESTIMIENTO_CERAMICA_20x20_8" localSheetId="1">#REF!</definedName>
    <definedName name="REVESTIMIENTO_CERAMICA_20x20_8" localSheetId="5">#REF!</definedName>
    <definedName name="REVESTIMIENTO_CERAMICA_20x20_8" localSheetId="11">#REF!</definedName>
    <definedName name="REVESTIMIENTO_CERAMICA_20x20_8" localSheetId="2">#REF!</definedName>
    <definedName name="REVESTIMIENTO_CERAMICA_20x20_8" localSheetId="3">#REF!</definedName>
    <definedName name="REVESTIMIENTO_CERAMICA_20x20_8">#REF!</definedName>
    <definedName name="REVESTIMIENTO_CERAMICA_20x20_9" localSheetId="1">#REF!</definedName>
    <definedName name="REVESTIMIENTO_CERAMICA_20x20_9" localSheetId="5">#REF!</definedName>
    <definedName name="REVESTIMIENTO_CERAMICA_20x20_9" localSheetId="11">#REF!</definedName>
    <definedName name="REVESTIMIENTO_CERAMICA_20x20_9" localSheetId="2">#REF!</definedName>
    <definedName name="REVESTIMIENTO_CERAMICA_20x20_9" localSheetId="3">#REF!</definedName>
    <definedName name="REVESTIMIENTO_CERAMICA_20x20_9">#REF!</definedName>
    <definedName name="RODILLO_CAT_815" localSheetId="1">#REF!</definedName>
    <definedName name="RODILLO_CAT_815" localSheetId="5">#REF!</definedName>
    <definedName name="RODILLO_CAT_815" localSheetId="11">#REF!</definedName>
    <definedName name="RODILLO_CAT_815" localSheetId="2">#REF!</definedName>
    <definedName name="RODILLO_CAT_815" localSheetId="3">#REF!</definedName>
    <definedName name="RODILLO_CAT_815">#REF!</definedName>
    <definedName name="RODILLO_CAT_815_10" localSheetId="1">#REF!</definedName>
    <definedName name="RODILLO_CAT_815_10" localSheetId="5">#REF!</definedName>
    <definedName name="RODILLO_CAT_815_10" localSheetId="11">#REF!</definedName>
    <definedName name="RODILLO_CAT_815_10" localSheetId="2">#REF!</definedName>
    <definedName name="RODILLO_CAT_815_10" localSheetId="3">#REF!</definedName>
    <definedName name="RODILLO_CAT_815_10">#REF!</definedName>
    <definedName name="RODILLO_CAT_815_11" localSheetId="1">#REF!</definedName>
    <definedName name="RODILLO_CAT_815_11" localSheetId="5">#REF!</definedName>
    <definedName name="RODILLO_CAT_815_11" localSheetId="11">#REF!</definedName>
    <definedName name="RODILLO_CAT_815_11" localSheetId="2">#REF!</definedName>
    <definedName name="RODILLO_CAT_815_11" localSheetId="3">#REF!</definedName>
    <definedName name="RODILLO_CAT_815_11">#REF!</definedName>
    <definedName name="RODILLO_CAT_815_6" localSheetId="1">#REF!</definedName>
    <definedName name="RODILLO_CAT_815_6" localSheetId="5">#REF!</definedName>
    <definedName name="RODILLO_CAT_815_6" localSheetId="11">#REF!</definedName>
    <definedName name="RODILLO_CAT_815_6" localSheetId="2">#REF!</definedName>
    <definedName name="RODILLO_CAT_815_6" localSheetId="3">#REF!</definedName>
    <definedName name="RODILLO_CAT_815_6">#REF!</definedName>
    <definedName name="RODILLO_CAT_815_7" localSheetId="1">#REF!</definedName>
    <definedName name="RODILLO_CAT_815_7" localSheetId="5">#REF!</definedName>
    <definedName name="RODILLO_CAT_815_7" localSheetId="11">#REF!</definedName>
    <definedName name="RODILLO_CAT_815_7" localSheetId="2">#REF!</definedName>
    <definedName name="RODILLO_CAT_815_7" localSheetId="3">#REF!</definedName>
    <definedName name="RODILLO_CAT_815_7">#REF!</definedName>
    <definedName name="RODILLO_CAT_815_8" localSheetId="1">#REF!</definedName>
    <definedName name="RODILLO_CAT_815_8" localSheetId="5">#REF!</definedName>
    <definedName name="RODILLO_CAT_815_8" localSheetId="11">#REF!</definedName>
    <definedName name="RODILLO_CAT_815_8" localSheetId="2">#REF!</definedName>
    <definedName name="RODILLO_CAT_815_8" localSheetId="3">#REF!</definedName>
    <definedName name="RODILLO_CAT_815_8">#REF!</definedName>
    <definedName name="RODILLO_CAT_815_9" localSheetId="1">#REF!</definedName>
    <definedName name="RODILLO_CAT_815_9" localSheetId="5">#REF!</definedName>
    <definedName name="RODILLO_CAT_815_9" localSheetId="11">#REF!</definedName>
    <definedName name="RODILLO_CAT_815_9" localSheetId="2">#REF!</definedName>
    <definedName name="RODILLO_CAT_815_9" localSheetId="3">#REF!</definedName>
    <definedName name="RODILLO_CAT_815_9">#REF!</definedName>
    <definedName name="ROSETA" localSheetId="1">#REF!</definedName>
    <definedName name="ROSETA" localSheetId="5">#REF!</definedName>
    <definedName name="ROSETA" localSheetId="11">#REF!</definedName>
    <definedName name="ROSETA" localSheetId="2">#REF!</definedName>
    <definedName name="ROSETA" localSheetId="3">#REF!</definedName>
    <definedName name="ROSETA">#REF!</definedName>
    <definedName name="ROSETA_10" localSheetId="1">#REF!</definedName>
    <definedName name="ROSETA_10" localSheetId="5">#REF!</definedName>
    <definedName name="ROSETA_10" localSheetId="11">#REF!</definedName>
    <definedName name="ROSETA_10" localSheetId="2">#REF!</definedName>
    <definedName name="ROSETA_10" localSheetId="3">#REF!</definedName>
    <definedName name="ROSETA_10">#REF!</definedName>
    <definedName name="ROSETA_11" localSheetId="1">#REF!</definedName>
    <definedName name="ROSETA_11" localSheetId="5">#REF!</definedName>
    <definedName name="ROSETA_11" localSheetId="11">#REF!</definedName>
    <definedName name="ROSETA_11" localSheetId="2">#REF!</definedName>
    <definedName name="ROSETA_11" localSheetId="3">#REF!</definedName>
    <definedName name="ROSETA_11">#REF!</definedName>
    <definedName name="ROSETA_6" localSheetId="1">#REF!</definedName>
    <definedName name="ROSETA_6" localSheetId="5">#REF!</definedName>
    <definedName name="ROSETA_6" localSheetId="11">#REF!</definedName>
    <definedName name="ROSETA_6" localSheetId="2">#REF!</definedName>
    <definedName name="ROSETA_6" localSheetId="3">#REF!</definedName>
    <definedName name="ROSETA_6">#REF!</definedName>
    <definedName name="ROSETA_7" localSheetId="1">#REF!</definedName>
    <definedName name="ROSETA_7" localSheetId="5">#REF!</definedName>
    <definedName name="ROSETA_7" localSheetId="11">#REF!</definedName>
    <definedName name="ROSETA_7" localSheetId="2">#REF!</definedName>
    <definedName name="ROSETA_7" localSheetId="3">#REF!</definedName>
    <definedName name="ROSETA_7">#REF!</definedName>
    <definedName name="ROSETA_8" localSheetId="1">#REF!</definedName>
    <definedName name="ROSETA_8" localSheetId="5">#REF!</definedName>
    <definedName name="ROSETA_8" localSheetId="11">#REF!</definedName>
    <definedName name="ROSETA_8" localSheetId="2">#REF!</definedName>
    <definedName name="ROSETA_8" localSheetId="3">#REF!</definedName>
    <definedName name="ROSETA_8">#REF!</definedName>
    <definedName name="ROSETA_9" localSheetId="1">#REF!</definedName>
    <definedName name="ROSETA_9" localSheetId="5">#REF!</definedName>
    <definedName name="ROSETA_9" localSheetId="11">#REF!</definedName>
    <definedName name="ROSETA_9" localSheetId="2">#REF!</definedName>
    <definedName name="ROSETA_9" localSheetId="3">#REF!</definedName>
    <definedName name="ROSETA_9">#REF!</definedName>
    <definedName name="SALARIO" localSheetId="1">#REF!</definedName>
    <definedName name="SALARIO" localSheetId="5">#REF!</definedName>
    <definedName name="SALARIO" localSheetId="11">#REF!</definedName>
    <definedName name="SALARIO" localSheetId="2">#REF!</definedName>
    <definedName name="SALARIO" localSheetId="3">#REF!</definedName>
    <definedName name="SALARIO">#REF!</definedName>
    <definedName name="SALIDA">#N/A</definedName>
    <definedName name="SALIDA_6">NA()</definedName>
    <definedName name="SDSDFSDFSDF" localSheetId="1">#REF!</definedName>
    <definedName name="SDSDFSDFSDF" localSheetId="5">#REF!</definedName>
    <definedName name="SDSDFSDFSDF" localSheetId="11">#REF!</definedName>
    <definedName name="SDSDFSDFSDF" localSheetId="2">#REF!</definedName>
    <definedName name="SDSDFSDFSDF" localSheetId="3">#REF!</definedName>
    <definedName name="SDSDFSDFSDF">#REF!</definedName>
    <definedName name="SDSDFSDFSDF_6" localSheetId="1">#REF!</definedName>
    <definedName name="SDSDFSDFSDF_6" localSheetId="5">#REF!</definedName>
    <definedName name="SDSDFSDFSDF_6" localSheetId="11">#REF!</definedName>
    <definedName name="SDSDFSDFSDF_6" localSheetId="2">#REF!</definedName>
    <definedName name="SDSDFSDFSDF_6" localSheetId="3">#REF!</definedName>
    <definedName name="SDSDFSDFSDF_6">#REF!</definedName>
    <definedName name="SEGUETA" localSheetId="1">#REF!</definedName>
    <definedName name="SEGUETA" localSheetId="5">#REF!</definedName>
    <definedName name="SEGUETA" localSheetId="11">#REF!</definedName>
    <definedName name="SEGUETA" localSheetId="2">#REF!</definedName>
    <definedName name="SEGUETA" localSheetId="3">#REF!</definedName>
    <definedName name="SEGUETA">#REF!</definedName>
    <definedName name="SEGUETA_10" localSheetId="1">#REF!</definedName>
    <definedName name="SEGUETA_10" localSheetId="5">#REF!</definedName>
    <definedName name="SEGUETA_10" localSheetId="11">#REF!</definedName>
    <definedName name="SEGUETA_10" localSheetId="2">#REF!</definedName>
    <definedName name="SEGUETA_10" localSheetId="3">#REF!</definedName>
    <definedName name="SEGUETA_10">#REF!</definedName>
    <definedName name="SEGUETA_11" localSheetId="1">#REF!</definedName>
    <definedName name="SEGUETA_11" localSheetId="5">#REF!</definedName>
    <definedName name="SEGUETA_11" localSheetId="11">#REF!</definedName>
    <definedName name="SEGUETA_11" localSheetId="2">#REF!</definedName>
    <definedName name="SEGUETA_11" localSheetId="3">#REF!</definedName>
    <definedName name="SEGUETA_11">#REF!</definedName>
    <definedName name="SEGUETA_6" localSheetId="1">#REF!</definedName>
    <definedName name="SEGUETA_6" localSheetId="5">#REF!</definedName>
    <definedName name="SEGUETA_6" localSheetId="11">#REF!</definedName>
    <definedName name="SEGUETA_6" localSheetId="2">#REF!</definedName>
    <definedName name="SEGUETA_6" localSheetId="3">#REF!</definedName>
    <definedName name="SEGUETA_6">#REF!</definedName>
    <definedName name="SEGUETA_7" localSheetId="1">#REF!</definedName>
    <definedName name="SEGUETA_7" localSheetId="5">#REF!</definedName>
    <definedName name="SEGUETA_7" localSheetId="11">#REF!</definedName>
    <definedName name="SEGUETA_7" localSheetId="2">#REF!</definedName>
    <definedName name="SEGUETA_7" localSheetId="3">#REF!</definedName>
    <definedName name="SEGUETA_7">#REF!</definedName>
    <definedName name="SEGUETA_8" localSheetId="1">#REF!</definedName>
    <definedName name="SEGUETA_8" localSheetId="5">#REF!</definedName>
    <definedName name="SEGUETA_8" localSheetId="11">#REF!</definedName>
    <definedName name="SEGUETA_8" localSheetId="2">#REF!</definedName>
    <definedName name="SEGUETA_8" localSheetId="3">#REF!</definedName>
    <definedName name="SEGUETA_8">#REF!</definedName>
    <definedName name="SEGUETA_9" localSheetId="1">#REF!</definedName>
    <definedName name="SEGUETA_9" localSheetId="5">#REF!</definedName>
    <definedName name="SEGUETA_9" localSheetId="11">#REF!</definedName>
    <definedName name="SEGUETA_9" localSheetId="2">#REF!</definedName>
    <definedName name="SEGUETA_9" localSheetId="3">#REF!</definedName>
    <definedName name="SEGUETA_9">#REF!</definedName>
    <definedName name="SIERRA_ELECTRICA" localSheetId="1">#REF!</definedName>
    <definedName name="SIERRA_ELECTRICA" localSheetId="5">#REF!</definedName>
    <definedName name="SIERRA_ELECTRICA" localSheetId="11">#REF!</definedName>
    <definedName name="SIERRA_ELECTRICA" localSheetId="2">#REF!</definedName>
    <definedName name="SIERRA_ELECTRICA" localSheetId="3">#REF!</definedName>
    <definedName name="SIERRA_ELECTRICA">#REF!</definedName>
    <definedName name="SIERRA_ELECTRICA_10" localSheetId="1">#REF!</definedName>
    <definedName name="SIERRA_ELECTRICA_10" localSheetId="5">#REF!</definedName>
    <definedName name="SIERRA_ELECTRICA_10" localSheetId="11">#REF!</definedName>
    <definedName name="SIERRA_ELECTRICA_10" localSheetId="2">#REF!</definedName>
    <definedName name="SIERRA_ELECTRICA_10" localSheetId="3">#REF!</definedName>
    <definedName name="SIERRA_ELECTRICA_10">#REF!</definedName>
    <definedName name="SIERRA_ELECTRICA_11" localSheetId="1">#REF!</definedName>
    <definedName name="SIERRA_ELECTRICA_11" localSheetId="5">#REF!</definedName>
    <definedName name="SIERRA_ELECTRICA_11" localSheetId="11">#REF!</definedName>
    <definedName name="SIERRA_ELECTRICA_11" localSheetId="2">#REF!</definedName>
    <definedName name="SIERRA_ELECTRICA_11" localSheetId="3">#REF!</definedName>
    <definedName name="SIERRA_ELECTRICA_11">#REF!</definedName>
    <definedName name="SIERRA_ELECTRICA_6" localSheetId="1">#REF!</definedName>
    <definedName name="SIERRA_ELECTRICA_6" localSheetId="5">#REF!</definedName>
    <definedName name="SIERRA_ELECTRICA_6" localSheetId="11">#REF!</definedName>
    <definedName name="SIERRA_ELECTRICA_6" localSheetId="2">#REF!</definedName>
    <definedName name="SIERRA_ELECTRICA_6" localSheetId="3">#REF!</definedName>
    <definedName name="SIERRA_ELECTRICA_6">#REF!</definedName>
    <definedName name="SIERRA_ELECTRICA_7" localSheetId="1">#REF!</definedName>
    <definedName name="SIERRA_ELECTRICA_7" localSheetId="5">#REF!</definedName>
    <definedName name="SIERRA_ELECTRICA_7" localSheetId="11">#REF!</definedName>
    <definedName name="SIERRA_ELECTRICA_7" localSheetId="2">#REF!</definedName>
    <definedName name="SIERRA_ELECTRICA_7" localSheetId="3">#REF!</definedName>
    <definedName name="SIERRA_ELECTRICA_7">#REF!</definedName>
    <definedName name="SIERRA_ELECTRICA_8" localSheetId="1">#REF!</definedName>
    <definedName name="SIERRA_ELECTRICA_8" localSheetId="5">#REF!</definedName>
    <definedName name="SIERRA_ELECTRICA_8" localSheetId="11">#REF!</definedName>
    <definedName name="SIERRA_ELECTRICA_8" localSheetId="2">#REF!</definedName>
    <definedName name="SIERRA_ELECTRICA_8" localSheetId="3">#REF!</definedName>
    <definedName name="SIERRA_ELECTRICA_8">#REF!</definedName>
    <definedName name="SIERRA_ELECTRICA_9" localSheetId="1">#REF!</definedName>
    <definedName name="SIERRA_ELECTRICA_9" localSheetId="5">#REF!</definedName>
    <definedName name="SIERRA_ELECTRICA_9" localSheetId="11">#REF!</definedName>
    <definedName name="SIERRA_ELECTRICA_9" localSheetId="2">#REF!</definedName>
    <definedName name="SIERRA_ELECTRICA_9" localSheetId="3">#REF!</definedName>
    <definedName name="SIERRA_ELECTRICA_9">#REF!</definedName>
    <definedName name="SIFON_PVC_1_12" localSheetId="1">#REF!</definedName>
    <definedName name="SIFON_PVC_1_12" localSheetId="5">#REF!</definedName>
    <definedName name="SIFON_PVC_1_12" localSheetId="11">#REF!</definedName>
    <definedName name="SIFON_PVC_1_12" localSheetId="2">#REF!</definedName>
    <definedName name="SIFON_PVC_1_12" localSheetId="3">#REF!</definedName>
    <definedName name="SIFON_PVC_1_12">#REF!</definedName>
    <definedName name="SIFON_PVC_1_12_10" localSheetId="1">#REF!</definedName>
    <definedName name="SIFON_PVC_1_12_10" localSheetId="5">#REF!</definedName>
    <definedName name="SIFON_PVC_1_12_10" localSheetId="11">#REF!</definedName>
    <definedName name="SIFON_PVC_1_12_10" localSheetId="2">#REF!</definedName>
    <definedName name="SIFON_PVC_1_12_10" localSheetId="3">#REF!</definedName>
    <definedName name="SIFON_PVC_1_12_10">#REF!</definedName>
    <definedName name="SIFON_PVC_1_12_11" localSheetId="1">#REF!</definedName>
    <definedName name="SIFON_PVC_1_12_11" localSheetId="5">#REF!</definedName>
    <definedName name="SIFON_PVC_1_12_11" localSheetId="11">#REF!</definedName>
    <definedName name="SIFON_PVC_1_12_11" localSheetId="2">#REF!</definedName>
    <definedName name="SIFON_PVC_1_12_11" localSheetId="3">#REF!</definedName>
    <definedName name="SIFON_PVC_1_12_11">#REF!</definedName>
    <definedName name="SIFON_PVC_1_12_6" localSheetId="1">#REF!</definedName>
    <definedName name="SIFON_PVC_1_12_6" localSheetId="5">#REF!</definedName>
    <definedName name="SIFON_PVC_1_12_6" localSheetId="11">#REF!</definedName>
    <definedName name="SIFON_PVC_1_12_6" localSheetId="2">#REF!</definedName>
    <definedName name="SIFON_PVC_1_12_6" localSheetId="3">#REF!</definedName>
    <definedName name="SIFON_PVC_1_12_6">#REF!</definedName>
    <definedName name="SIFON_PVC_1_12_7" localSheetId="1">#REF!</definedName>
    <definedName name="SIFON_PVC_1_12_7" localSheetId="5">#REF!</definedName>
    <definedName name="SIFON_PVC_1_12_7" localSheetId="11">#REF!</definedName>
    <definedName name="SIFON_PVC_1_12_7" localSheetId="2">#REF!</definedName>
    <definedName name="SIFON_PVC_1_12_7" localSheetId="3">#REF!</definedName>
    <definedName name="SIFON_PVC_1_12_7">#REF!</definedName>
    <definedName name="SIFON_PVC_1_12_8" localSheetId="1">#REF!</definedName>
    <definedName name="SIFON_PVC_1_12_8" localSheetId="5">#REF!</definedName>
    <definedName name="SIFON_PVC_1_12_8" localSheetId="11">#REF!</definedName>
    <definedName name="SIFON_PVC_1_12_8" localSheetId="2">#REF!</definedName>
    <definedName name="SIFON_PVC_1_12_8" localSheetId="3">#REF!</definedName>
    <definedName name="SIFON_PVC_1_12_8">#REF!</definedName>
    <definedName name="SIFON_PVC_1_12_9" localSheetId="1">#REF!</definedName>
    <definedName name="SIFON_PVC_1_12_9" localSheetId="5">#REF!</definedName>
    <definedName name="SIFON_PVC_1_12_9" localSheetId="11">#REF!</definedName>
    <definedName name="SIFON_PVC_1_12_9" localSheetId="2">#REF!</definedName>
    <definedName name="SIFON_PVC_1_12_9" localSheetId="3">#REF!</definedName>
    <definedName name="SIFON_PVC_1_12_9">#REF!</definedName>
    <definedName name="SIFON_PVC_1_14" localSheetId="1">#REF!</definedName>
    <definedName name="SIFON_PVC_1_14" localSheetId="5">#REF!</definedName>
    <definedName name="SIFON_PVC_1_14" localSheetId="11">#REF!</definedName>
    <definedName name="SIFON_PVC_1_14" localSheetId="2">#REF!</definedName>
    <definedName name="SIFON_PVC_1_14" localSheetId="3">#REF!</definedName>
    <definedName name="SIFON_PVC_1_14">#REF!</definedName>
    <definedName name="SIFON_PVC_1_14_10" localSheetId="1">#REF!</definedName>
    <definedName name="SIFON_PVC_1_14_10" localSheetId="5">#REF!</definedName>
    <definedName name="SIFON_PVC_1_14_10" localSheetId="11">#REF!</definedName>
    <definedName name="SIFON_PVC_1_14_10" localSheetId="2">#REF!</definedName>
    <definedName name="SIFON_PVC_1_14_10" localSheetId="3">#REF!</definedName>
    <definedName name="SIFON_PVC_1_14_10">#REF!</definedName>
    <definedName name="SIFON_PVC_1_14_11" localSheetId="1">#REF!</definedName>
    <definedName name="SIFON_PVC_1_14_11" localSheetId="5">#REF!</definedName>
    <definedName name="SIFON_PVC_1_14_11" localSheetId="11">#REF!</definedName>
    <definedName name="SIFON_PVC_1_14_11" localSheetId="2">#REF!</definedName>
    <definedName name="SIFON_PVC_1_14_11" localSheetId="3">#REF!</definedName>
    <definedName name="SIFON_PVC_1_14_11">#REF!</definedName>
    <definedName name="SIFON_PVC_1_14_6" localSheetId="1">#REF!</definedName>
    <definedName name="SIFON_PVC_1_14_6" localSheetId="5">#REF!</definedName>
    <definedName name="SIFON_PVC_1_14_6" localSheetId="11">#REF!</definedName>
    <definedName name="SIFON_PVC_1_14_6" localSheetId="2">#REF!</definedName>
    <definedName name="SIFON_PVC_1_14_6" localSheetId="3">#REF!</definedName>
    <definedName name="SIFON_PVC_1_14_6">#REF!</definedName>
    <definedName name="SIFON_PVC_1_14_7" localSheetId="1">#REF!</definedName>
    <definedName name="SIFON_PVC_1_14_7" localSheetId="5">#REF!</definedName>
    <definedName name="SIFON_PVC_1_14_7" localSheetId="11">#REF!</definedName>
    <definedName name="SIFON_PVC_1_14_7" localSheetId="2">#REF!</definedName>
    <definedName name="SIFON_PVC_1_14_7" localSheetId="3">#REF!</definedName>
    <definedName name="SIFON_PVC_1_14_7">#REF!</definedName>
    <definedName name="SIFON_PVC_1_14_8" localSheetId="1">#REF!</definedName>
    <definedName name="SIFON_PVC_1_14_8" localSheetId="5">#REF!</definedName>
    <definedName name="SIFON_PVC_1_14_8" localSheetId="11">#REF!</definedName>
    <definedName name="SIFON_PVC_1_14_8" localSheetId="2">#REF!</definedName>
    <definedName name="SIFON_PVC_1_14_8" localSheetId="3">#REF!</definedName>
    <definedName name="SIFON_PVC_1_14_8">#REF!</definedName>
    <definedName name="SIFON_PVC_1_14_9" localSheetId="1">#REF!</definedName>
    <definedName name="SIFON_PVC_1_14_9" localSheetId="5">#REF!</definedName>
    <definedName name="SIFON_PVC_1_14_9" localSheetId="11">#REF!</definedName>
    <definedName name="SIFON_PVC_1_14_9" localSheetId="2">#REF!</definedName>
    <definedName name="SIFON_PVC_1_14_9" localSheetId="3">#REF!</definedName>
    <definedName name="SIFON_PVC_1_14_9">#REF!</definedName>
    <definedName name="SIFON_PVC_2" localSheetId="1">#REF!</definedName>
    <definedName name="SIFON_PVC_2" localSheetId="5">#REF!</definedName>
    <definedName name="SIFON_PVC_2" localSheetId="11">#REF!</definedName>
    <definedName name="SIFON_PVC_2" localSheetId="2">#REF!</definedName>
    <definedName name="SIFON_PVC_2" localSheetId="3">#REF!</definedName>
    <definedName name="SIFON_PVC_2">#REF!</definedName>
    <definedName name="SIFON_PVC_2_10" localSheetId="1">#REF!</definedName>
    <definedName name="SIFON_PVC_2_10" localSheetId="5">#REF!</definedName>
    <definedName name="SIFON_PVC_2_10" localSheetId="11">#REF!</definedName>
    <definedName name="SIFON_PVC_2_10" localSheetId="2">#REF!</definedName>
    <definedName name="SIFON_PVC_2_10" localSheetId="3">#REF!</definedName>
    <definedName name="SIFON_PVC_2_10">#REF!</definedName>
    <definedName name="SIFON_PVC_2_11" localSheetId="1">#REF!</definedName>
    <definedName name="SIFON_PVC_2_11" localSheetId="5">#REF!</definedName>
    <definedName name="SIFON_PVC_2_11" localSheetId="11">#REF!</definedName>
    <definedName name="SIFON_PVC_2_11" localSheetId="2">#REF!</definedName>
    <definedName name="SIFON_PVC_2_11" localSheetId="3">#REF!</definedName>
    <definedName name="SIFON_PVC_2_11">#REF!</definedName>
    <definedName name="SIFON_PVC_2_6" localSheetId="1">#REF!</definedName>
    <definedName name="SIFON_PVC_2_6" localSheetId="5">#REF!</definedName>
    <definedName name="SIFON_PVC_2_6" localSheetId="11">#REF!</definedName>
    <definedName name="SIFON_PVC_2_6" localSheetId="2">#REF!</definedName>
    <definedName name="SIFON_PVC_2_6" localSheetId="3">#REF!</definedName>
    <definedName name="SIFON_PVC_2_6">#REF!</definedName>
    <definedName name="SIFON_PVC_2_7" localSheetId="1">#REF!</definedName>
    <definedName name="SIFON_PVC_2_7" localSheetId="5">#REF!</definedName>
    <definedName name="SIFON_PVC_2_7" localSheetId="11">#REF!</definedName>
    <definedName name="SIFON_PVC_2_7" localSheetId="2">#REF!</definedName>
    <definedName name="SIFON_PVC_2_7" localSheetId="3">#REF!</definedName>
    <definedName name="SIFON_PVC_2_7">#REF!</definedName>
    <definedName name="SIFON_PVC_2_8" localSheetId="1">#REF!</definedName>
    <definedName name="SIFON_PVC_2_8" localSheetId="5">#REF!</definedName>
    <definedName name="SIFON_PVC_2_8" localSheetId="11">#REF!</definedName>
    <definedName name="SIFON_PVC_2_8" localSheetId="2">#REF!</definedName>
    <definedName name="SIFON_PVC_2_8" localSheetId="3">#REF!</definedName>
    <definedName name="SIFON_PVC_2_8">#REF!</definedName>
    <definedName name="SIFON_PVC_2_9" localSheetId="1">#REF!</definedName>
    <definedName name="SIFON_PVC_2_9" localSheetId="5">#REF!</definedName>
    <definedName name="SIFON_PVC_2_9" localSheetId="11">#REF!</definedName>
    <definedName name="SIFON_PVC_2_9" localSheetId="2">#REF!</definedName>
    <definedName name="SIFON_PVC_2_9" localSheetId="3">#REF!</definedName>
    <definedName name="SIFON_PVC_2_9">#REF!</definedName>
    <definedName name="SIFON_PVC_4" localSheetId="1">#REF!</definedName>
    <definedName name="SIFON_PVC_4" localSheetId="5">#REF!</definedName>
    <definedName name="SIFON_PVC_4" localSheetId="11">#REF!</definedName>
    <definedName name="SIFON_PVC_4" localSheetId="2">#REF!</definedName>
    <definedName name="SIFON_PVC_4" localSheetId="3">#REF!</definedName>
    <definedName name="SIFON_PVC_4">#REF!</definedName>
    <definedName name="SIFON_PVC_4_10" localSheetId="1">#REF!</definedName>
    <definedName name="SIFON_PVC_4_10" localSheetId="5">#REF!</definedName>
    <definedName name="SIFON_PVC_4_10" localSheetId="11">#REF!</definedName>
    <definedName name="SIFON_PVC_4_10" localSheetId="2">#REF!</definedName>
    <definedName name="SIFON_PVC_4_10" localSheetId="3">#REF!</definedName>
    <definedName name="SIFON_PVC_4_10">#REF!</definedName>
    <definedName name="SIFON_PVC_4_11" localSheetId="1">#REF!</definedName>
    <definedName name="SIFON_PVC_4_11" localSheetId="5">#REF!</definedName>
    <definedName name="SIFON_PVC_4_11" localSheetId="11">#REF!</definedName>
    <definedName name="SIFON_PVC_4_11" localSheetId="2">#REF!</definedName>
    <definedName name="SIFON_PVC_4_11" localSheetId="3">#REF!</definedName>
    <definedName name="SIFON_PVC_4_11">#REF!</definedName>
    <definedName name="SIFON_PVC_4_6" localSheetId="1">#REF!</definedName>
    <definedName name="SIFON_PVC_4_6" localSheetId="5">#REF!</definedName>
    <definedName name="SIFON_PVC_4_6" localSheetId="11">#REF!</definedName>
    <definedName name="SIFON_PVC_4_6" localSheetId="2">#REF!</definedName>
    <definedName name="SIFON_PVC_4_6" localSheetId="3">#REF!</definedName>
    <definedName name="SIFON_PVC_4_6">#REF!</definedName>
    <definedName name="SIFON_PVC_4_7" localSheetId="1">#REF!</definedName>
    <definedName name="SIFON_PVC_4_7" localSheetId="5">#REF!</definedName>
    <definedName name="SIFON_PVC_4_7" localSheetId="11">#REF!</definedName>
    <definedName name="SIFON_PVC_4_7" localSheetId="2">#REF!</definedName>
    <definedName name="SIFON_PVC_4_7" localSheetId="3">#REF!</definedName>
    <definedName name="SIFON_PVC_4_7">#REF!</definedName>
    <definedName name="SIFON_PVC_4_8" localSheetId="1">#REF!</definedName>
    <definedName name="SIFON_PVC_4_8" localSheetId="5">#REF!</definedName>
    <definedName name="SIFON_PVC_4_8" localSheetId="11">#REF!</definedName>
    <definedName name="SIFON_PVC_4_8" localSheetId="2">#REF!</definedName>
    <definedName name="SIFON_PVC_4_8" localSheetId="3">#REF!</definedName>
    <definedName name="SIFON_PVC_4_8">#REF!</definedName>
    <definedName name="SIFON_PVC_4_9" localSheetId="1">#REF!</definedName>
    <definedName name="SIFON_PVC_4_9" localSheetId="5">#REF!</definedName>
    <definedName name="SIFON_PVC_4_9" localSheetId="11">#REF!</definedName>
    <definedName name="SIFON_PVC_4_9" localSheetId="2">#REF!</definedName>
    <definedName name="SIFON_PVC_4_9" localSheetId="3">#REF!</definedName>
    <definedName name="SIFON_PVC_4_9">#REF!</definedName>
    <definedName name="SILICONE" localSheetId="1">#REF!</definedName>
    <definedName name="SILICONE" localSheetId="5">#REF!</definedName>
    <definedName name="SILICONE" localSheetId="11">#REF!</definedName>
    <definedName name="SILICONE" localSheetId="2">#REF!</definedName>
    <definedName name="SILICONE" localSheetId="3">#REF!</definedName>
    <definedName name="SILICONE">#REF!</definedName>
    <definedName name="SILICONE_10" localSheetId="1">#REF!</definedName>
    <definedName name="SILICONE_10" localSheetId="5">#REF!</definedName>
    <definedName name="SILICONE_10" localSheetId="11">#REF!</definedName>
    <definedName name="SILICONE_10" localSheetId="2">#REF!</definedName>
    <definedName name="SILICONE_10" localSheetId="3">#REF!</definedName>
    <definedName name="SILICONE_10">#REF!</definedName>
    <definedName name="SILICONE_11" localSheetId="1">#REF!</definedName>
    <definedName name="SILICONE_11" localSheetId="5">#REF!</definedName>
    <definedName name="SILICONE_11" localSheetId="11">#REF!</definedName>
    <definedName name="SILICONE_11" localSheetId="2">#REF!</definedName>
    <definedName name="SILICONE_11" localSheetId="3">#REF!</definedName>
    <definedName name="SILICONE_11">#REF!</definedName>
    <definedName name="SILICONE_6" localSheetId="1">#REF!</definedName>
    <definedName name="SILICONE_6" localSheetId="5">#REF!</definedName>
    <definedName name="SILICONE_6" localSheetId="11">#REF!</definedName>
    <definedName name="SILICONE_6" localSheetId="2">#REF!</definedName>
    <definedName name="SILICONE_6" localSheetId="3">#REF!</definedName>
    <definedName name="SILICONE_6">#REF!</definedName>
    <definedName name="SILICONE_7" localSheetId="1">#REF!</definedName>
    <definedName name="SILICONE_7" localSheetId="5">#REF!</definedName>
    <definedName name="SILICONE_7" localSheetId="11">#REF!</definedName>
    <definedName name="SILICONE_7" localSheetId="2">#REF!</definedName>
    <definedName name="SILICONE_7" localSheetId="3">#REF!</definedName>
    <definedName name="SILICONE_7">#REF!</definedName>
    <definedName name="SILICONE_8" localSheetId="1">#REF!</definedName>
    <definedName name="SILICONE_8" localSheetId="5">#REF!</definedName>
    <definedName name="SILICONE_8" localSheetId="11">#REF!</definedName>
    <definedName name="SILICONE_8" localSheetId="2">#REF!</definedName>
    <definedName name="SILICONE_8" localSheetId="3">#REF!</definedName>
    <definedName name="SILICONE_8">#REF!</definedName>
    <definedName name="SILICONE_9" localSheetId="1">#REF!</definedName>
    <definedName name="SILICONE_9" localSheetId="5">#REF!</definedName>
    <definedName name="SILICONE_9" localSheetId="11">#REF!</definedName>
    <definedName name="SILICONE_9" localSheetId="2">#REF!</definedName>
    <definedName name="SILICONE_9" localSheetId="3">#REF!</definedName>
    <definedName name="SILICONE_9">#REF!</definedName>
    <definedName name="SOLDADORA" localSheetId="1">#REF!</definedName>
    <definedName name="SOLDADORA" localSheetId="5">#REF!</definedName>
    <definedName name="SOLDADORA" localSheetId="11">#REF!</definedName>
    <definedName name="SOLDADORA" localSheetId="2">#REF!</definedName>
    <definedName name="SOLDADORA" localSheetId="3">#REF!</definedName>
    <definedName name="SOLDADORA">#REF!</definedName>
    <definedName name="SOLDADORA_10" localSheetId="1">#REF!</definedName>
    <definedName name="SOLDADORA_10" localSheetId="5">#REF!</definedName>
    <definedName name="SOLDADORA_10" localSheetId="11">#REF!</definedName>
    <definedName name="SOLDADORA_10" localSheetId="2">#REF!</definedName>
    <definedName name="SOLDADORA_10" localSheetId="3">#REF!</definedName>
    <definedName name="SOLDADORA_10">#REF!</definedName>
    <definedName name="SOLDADORA_11" localSheetId="1">#REF!</definedName>
    <definedName name="SOLDADORA_11" localSheetId="5">#REF!</definedName>
    <definedName name="SOLDADORA_11" localSheetId="11">#REF!</definedName>
    <definedName name="SOLDADORA_11" localSheetId="2">#REF!</definedName>
    <definedName name="SOLDADORA_11" localSheetId="3">#REF!</definedName>
    <definedName name="SOLDADORA_11">#REF!</definedName>
    <definedName name="SOLDADORA_6" localSheetId="1">#REF!</definedName>
    <definedName name="SOLDADORA_6" localSheetId="5">#REF!</definedName>
    <definedName name="SOLDADORA_6" localSheetId="11">#REF!</definedName>
    <definedName name="SOLDADORA_6" localSheetId="2">#REF!</definedName>
    <definedName name="SOLDADORA_6" localSheetId="3">#REF!</definedName>
    <definedName name="SOLDADORA_6">#REF!</definedName>
    <definedName name="SOLDADORA_7" localSheetId="1">#REF!</definedName>
    <definedName name="SOLDADORA_7" localSheetId="5">#REF!</definedName>
    <definedName name="SOLDADORA_7" localSheetId="11">#REF!</definedName>
    <definedName name="SOLDADORA_7" localSheetId="2">#REF!</definedName>
    <definedName name="SOLDADORA_7" localSheetId="3">#REF!</definedName>
    <definedName name="SOLDADORA_7">#REF!</definedName>
    <definedName name="SOLDADORA_8" localSheetId="1">#REF!</definedName>
    <definedName name="SOLDADORA_8" localSheetId="5">#REF!</definedName>
    <definedName name="SOLDADORA_8" localSheetId="11">#REF!</definedName>
    <definedName name="SOLDADORA_8" localSheetId="2">#REF!</definedName>
    <definedName name="SOLDADORA_8" localSheetId="3">#REF!</definedName>
    <definedName name="SOLDADORA_8">#REF!</definedName>
    <definedName name="SOLDADORA_9" localSheetId="1">#REF!</definedName>
    <definedName name="SOLDADORA_9" localSheetId="5">#REF!</definedName>
    <definedName name="SOLDADORA_9" localSheetId="11">#REF!</definedName>
    <definedName name="SOLDADORA_9" localSheetId="2">#REF!</definedName>
    <definedName name="SOLDADORA_9" localSheetId="3">#REF!</definedName>
    <definedName name="SOLDADORA_9">#REF!</definedName>
    <definedName name="spm" localSheetId="1">#REF!</definedName>
    <definedName name="spm" localSheetId="5">#REF!</definedName>
    <definedName name="spm" localSheetId="11">#REF!</definedName>
    <definedName name="spm" localSheetId="2">#REF!</definedName>
    <definedName name="spm" localSheetId="3">#REF!</definedName>
    <definedName name="spm">#REF!</definedName>
    <definedName name="SS">[7]M.O.!$C$12</definedName>
    <definedName name="SSSSSSS" localSheetId="1">#REF!</definedName>
    <definedName name="SSSSSSS" localSheetId="5">#REF!</definedName>
    <definedName name="SSSSSSS" localSheetId="11">#REF!</definedName>
    <definedName name="SSSSSSS" localSheetId="2">#REF!</definedName>
    <definedName name="SSSSSSS">#REF!</definedName>
    <definedName name="SSSSSSSSSS" localSheetId="1">#REF!</definedName>
    <definedName name="SSSSSSSSSS" localSheetId="5">#REF!</definedName>
    <definedName name="SSSSSSSSSS" localSheetId="11">#REF!</definedName>
    <definedName name="SSSSSSSSSS" localSheetId="2">#REF!</definedName>
    <definedName name="SSSSSSSSSS">#REF!</definedName>
    <definedName name="SUB_3">#N/A</definedName>
    <definedName name="SUB_TOTAL" localSheetId="1">#REF!</definedName>
    <definedName name="SUB_TOTAL" localSheetId="5">#REF!</definedName>
    <definedName name="SUB_TOTAL" localSheetId="11">#REF!</definedName>
    <definedName name="SUB_TOTAL" localSheetId="2">#REF!</definedName>
    <definedName name="SUB_TOTAL" localSheetId="3">#REF!</definedName>
    <definedName name="SUB_TOTAL">#REF!</definedName>
    <definedName name="SUB_TOTAL_10" localSheetId="1">#REF!</definedName>
    <definedName name="SUB_TOTAL_10" localSheetId="5">#REF!</definedName>
    <definedName name="SUB_TOTAL_10" localSheetId="11">#REF!</definedName>
    <definedName name="SUB_TOTAL_10" localSheetId="2">#REF!</definedName>
    <definedName name="SUB_TOTAL_10" localSheetId="3">#REF!</definedName>
    <definedName name="SUB_TOTAL_10">#REF!</definedName>
    <definedName name="SUB_TOTAL_11" localSheetId="1">#REF!</definedName>
    <definedName name="SUB_TOTAL_11" localSheetId="5">#REF!</definedName>
    <definedName name="SUB_TOTAL_11" localSheetId="11">#REF!</definedName>
    <definedName name="SUB_TOTAL_11" localSheetId="2">#REF!</definedName>
    <definedName name="SUB_TOTAL_11" localSheetId="3">#REF!</definedName>
    <definedName name="SUB_TOTAL_11">#REF!</definedName>
    <definedName name="SUB_TOTAL_6" localSheetId="1">#REF!</definedName>
    <definedName name="SUB_TOTAL_6" localSheetId="5">#REF!</definedName>
    <definedName name="SUB_TOTAL_6" localSheetId="11">#REF!</definedName>
    <definedName name="SUB_TOTAL_6" localSheetId="2">#REF!</definedName>
    <definedName name="SUB_TOTAL_6" localSheetId="3">#REF!</definedName>
    <definedName name="SUB_TOTAL_6">#REF!</definedName>
    <definedName name="SUB_TOTAL_7" localSheetId="1">#REF!</definedName>
    <definedName name="SUB_TOTAL_7" localSheetId="5">#REF!</definedName>
    <definedName name="SUB_TOTAL_7" localSheetId="11">#REF!</definedName>
    <definedName name="SUB_TOTAL_7" localSheetId="2">#REF!</definedName>
    <definedName name="SUB_TOTAL_7" localSheetId="3">#REF!</definedName>
    <definedName name="SUB_TOTAL_7">#REF!</definedName>
    <definedName name="SUB_TOTAL_8" localSheetId="1">#REF!</definedName>
    <definedName name="SUB_TOTAL_8" localSheetId="5">#REF!</definedName>
    <definedName name="SUB_TOTAL_8" localSheetId="11">#REF!</definedName>
    <definedName name="SUB_TOTAL_8" localSheetId="2">#REF!</definedName>
    <definedName name="SUB_TOTAL_8" localSheetId="3">#REF!</definedName>
    <definedName name="SUB_TOTAL_8">#REF!</definedName>
    <definedName name="SUB_TOTAL_9" localSheetId="1">#REF!</definedName>
    <definedName name="SUB_TOTAL_9" localSheetId="5">#REF!</definedName>
    <definedName name="SUB_TOTAL_9" localSheetId="11">#REF!</definedName>
    <definedName name="SUB_TOTAL_9" localSheetId="2">#REF!</definedName>
    <definedName name="SUB_TOTAL_9" localSheetId="3">#REF!</definedName>
    <definedName name="SUB_TOTAL_9">#REF!</definedName>
    <definedName name="Subida__Bajada_y_Transporte_Cemento_3">#N/A</definedName>
    <definedName name="subtotal_3">"$#REF!.$H$59"</definedName>
    <definedName name="SUBTOTAL1_3">"$#REF!.$H$52"</definedName>
    <definedName name="SUBTOTALA_3">"$#REF!.$M$53"</definedName>
    <definedName name="SUBTOTALGASTOSGENERALES_3">"$#REF!.$H$67"</definedName>
    <definedName name="SUBTOTALGASTOSGENERALES1_3">"$#REF!.$H$59"</definedName>
    <definedName name="SUBTOTALPRESU_3">"$#REF!.$F$52"</definedName>
    <definedName name="SUELDO_3">"$#REF!.$#REF!$#REF!"</definedName>
    <definedName name="TABLETAS_3">#N/A</definedName>
    <definedName name="TANQUE_55Gls" localSheetId="1">#REF!</definedName>
    <definedName name="TANQUE_55Gls" localSheetId="5">#REF!</definedName>
    <definedName name="TANQUE_55Gls" localSheetId="11">#REF!</definedName>
    <definedName name="TANQUE_55Gls" localSheetId="2">#REF!</definedName>
    <definedName name="TANQUE_55Gls" localSheetId="3">#REF!</definedName>
    <definedName name="TANQUE_55Gls">#REF!</definedName>
    <definedName name="TANQUE_55Gls_10" localSheetId="1">#REF!</definedName>
    <definedName name="TANQUE_55Gls_10" localSheetId="5">#REF!</definedName>
    <definedName name="TANQUE_55Gls_10" localSheetId="11">#REF!</definedName>
    <definedName name="TANQUE_55Gls_10" localSheetId="2">#REF!</definedName>
    <definedName name="TANQUE_55Gls_10" localSheetId="3">#REF!</definedName>
    <definedName name="TANQUE_55Gls_10">#REF!</definedName>
    <definedName name="TANQUE_55Gls_11" localSheetId="1">#REF!</definedName>
    <definedName name="TANQUE_55Gls_11" localSheetId="5">#REF!</definedName>
    <definedName name="TANQUE_55Gls_11" localSheetId="11">#REF!</definedName>
    <definedName name="TANQUE_55Gls_11" localSheetId="2">#REF!</definedName>
    <definedName name="TANQUE_55Gls_11" localSheetId="3">#REF!</definedName>
    <definedName name="TANQUE_55Gls_11">#REF!</definedName>
    <definedName name="TANQUE_55Gls_6" localSheetId="1">#REF!</definedName>
    <definedName name="TANQUE_55Gls_6" localSheetId="5">#REF!</definedName>
    <definedName name="TANQUE_55Gls_6" localSheetId="11">#REF!</definedName>
    <definedName name="TANQUE_55Gls_6" localSheetId="2">#REF!</definedName>
    <definedName name="TANQUE_55Gls_6" localSheetId="3">#REF!</definedName>
    <definedName name="TANQUE_55Gls_6">#REF!</definedName>
    <definedName name="TANQUE_55Gls_7" localSheetId="1">#REF!</definedName>
    <definedName name="TANQUE_55Gls_7" localSheetId="5">#REF!</definedName>
    <definedName name="TANQUE_55Gls_7" localSheetId="11">#REF!</definedName>
    <definedName name="TANQUE_55Gls_7" localSheetId="2">#REF!</definedName>
    <definedName name="TANQUE_55Gls_7" localSheetId="3">#REF!</definedName>
    <definedName name="TANQUE_55Gls_7">#REF!</definedName>
    <definedName name="TANQUE_55Gls_8" localSheetId="1">#REF!</definedName>
    <definedName name="TANQUE_55Gls_8" localSheetId="5">#REF!</definedName>
    <definedName name="TANQUE_55Gls_8" localSheetId="11">#REF!</definedName>
    <definedName name="TANQUE_55Gls_8" localSheetId="2">#REF!</definedName>
    <definedName name="TANQUE_55Gls_8" localSheetId="3">#REF!</definedName>
    <definedName name="TANQUE_55Gls_8">#REF!</definedName>
    <definedName name="TANQUE_55Gls_9" localSheetId="1">#REF!</definedName>
    <definedName name="TANQUE_55Gls_9" localSheetId="5">#REF!</definedName>
    <definedName name="TANQUE_55Gls_9" localSheetId="11">#REF!</definedName>
    <definedName name="TANQUE_55Gls_9" localSheetId="2">#REF!</definedName>
    <definedName name="TANQUE_55Gls_9" localSheetId="3">#REF!</definedName>
    <definedName name="TANQUE_55Gls_9">#REF!</definedName>
    <definedName name="TAPA_ALUMINIO_1x1" localSheetId="1">#REF!</definedName>
    <definedName name="TAPA_ALUMINIO_1x1" localSheetId="5">#REF!</definedName>
    <definedName name="TAPA_ALUMINIO_1x1" localSheetId="11">#REF!</definedName>
    <definedName name="TAPA_ALUMINIO_1x1" localSheetId="2">#REF!</definedName>
    <definedName name="TAPA_ALUMINIO_1x1" localSheetId="3">#REF!</definedName>
    <definedName name="TAPA_ALUMINIO_1x1">#REF!</definedName>
    <definedName name="TAPA_ALUMINIO_1x1_10" localSheetId="1">#REF!</definedName>
    <definedName name="TAPA_ALUMINIO_1x1_10" localSheetId="5">#REF!</definedName>
    <definedName name="TAPA_ALUMINIO_1x1_10" localSheetId="11">#REF!</definedName>
    <definedName name="TAPA_ALUMINIO_1x1_10" localSheetId="2">#REF!</definedName>
    <definedName name="TAPA_ALUMINIO_1x1_10" localSheetId="3">#REF!</definedName>
    <definedName name="TAPA_ALUMINIO_1x1_10">#REF!</definedName>
    <definedName name="TAPA_ALUMINIO_1x1_11" localSheetId="1">#REF!</definedName>
    <definedName name="TAPA_ALUMINIO_1x1_11" localSheetId="5">#REF!</definedName>
    <definedName name="TAPA_ALUMINIO_1x1_11" localSheetId="11">#REF!</definedName>
    <definedName name="TAPA_ALUMINIO_1x1_11" localSheetId="2">#REF!</definedName>
    <definedName name="TAPA_ALUMINIO_1x1_11" localSheetId="3">#REF!</definedName>
    <definedName name="TAPA_ALUMINIO_1x1_11">#REF!</definedName>
    <definedName name="TAPA_ALUMINIO_1x1_6" localSheetId="1">#REF!</definedName>
    <definedName name="TAPA_ALUMINIO_1x1_6" localSheetId="5">#REF!</definedName>
    <definedName name="TAPA_ALUMINIO_1x1_6" localSheetId="11">#REF!</definedName>
    <definedName name="TAPA_ALUMINIO_1x1_6" localSheetId="2">#REF!</definedName>
    <definedName name="TAPA_ALUMINIO_1x1_6" localSheetId="3">#REF!</definedName>
    <definedName name="TAPA_ALUMINIO_1x1_6">#REF!</definedName>
    <definedName name="TAPA_ALUMINIO_1x1_7" localSheetId="1">#REF!</definedName>
    <definedName name="TAPA_ALUMINIO_1x1_7" localSheetId="5">#REF!</definedName>
    <definedName name="TAPA_ALUMINIO_1x1_7" localSheetId="11">#REF!</definedName>
    <definedName name="TAPA_ALUMINIO_1x1_7" localSheetId="2">#REF!</definedName>
    <definedName name="TAPA_ALUMINIO_1x1_7" localSheetId="3">#REF!</definedName>
    <definedName name="TAPA_ALUMINIO_1x1_7">#REF!</definedName>
    <definedName name="TAPA_ALUMINIO_1x1_8" localSheetId="1">#REF!</definedName>
    <definedName name="TAPA_ALUMINIO_1x1_8" localSheetId="5">#REF!</definedName>
    <definedName name="TAPA_ALUMINIO_1x1_8" localSheetId="11">#REF!</definedName>
    <definedName name="TAPA_ALUMINIO_1x1_8" localSheetId="2">#REF!</definedName>
    <definedName name="TAPA_ALUMINIO_1x1_8" localSheetId="3">#REF!</definedName>
    <definedName name="TAPA_ALUMINIO_1x1_8">#REF!</definedName>
    <definedName name="TAPA_ALUMINIO_1x1_9" localSheetId="1">#REF!</definedName>
    <definedName name="TAPA_ALUMINIO_1x1_9" localSheetId="5">#REF!</definedName>
    <definedName name="TAPA_ALUMINIO_1x1_9" localSheetId="11">#REF!</definedName>
    <definedName name="TAPA_ALUMINIO_1x1_9" localSheetId="2">#REF!</definedName>
    <definedName name="TAPA_ALUMINIO_1x1_9" localSheetId="3">#REF!</definedName>
    <definedName name="TAPA_ALUMINIO_1x1_9">#REF!</definedName>
    <definedName name="TAPA_REGISTRO_HF" localSheetId="1">#REF!</definedName>
    <definedName name="TAPA_REGISTRO_HF" localSheetId="5">#REF!</definedName>
    <definedName name="TAPA_REGISTRO_HF" localSheetId="11">#REF!</definedName>
    <definedName name="TAPA_REGISTRO_HF" localSheetId="2">#REF!</definedName>
    <definedName name="TAPA_REGISTRO_HF" localSheetId="3">#REF!</definedName>
    <definedName name="TAPA_REGISTRO_HF">#REF!</definedName>
    <definedName name="TAPA_REGISTRO_HF_10" localSheetId="1">#REF!</definedName>
    <definedName name="TAPA_REGISTRO_HF_10" localSheetId="5">#REF!</definedName>
    <definedName name="TAPA_REGISTRO_HF_10" localSheetId="11">#REF!</definedName>
    <definedName name="TAPA_REGISTRO_HF_10" localSheetId="2">#REF!</definedName>
    <definedName name="TAPA_REGISTRO_HF_10" localSheetId="3">#REF!</definedName>
    <definedName name="TAPA_REGISTRO_HF_10">#REF!</definedName>
    <definedName name="TAPA_REGISTRO_HF_11" localSheetId="1">#REF!</definedName>
    <definedName name="TAPA_REGISTRO_HF_11" localSheetId="5">#REF!</definedName>
    <definedName name="TAPA_REGISTRO_HF_11" localSheetId="11">#REF!</definedName>
    <definedName name="TAPA_REGISTRO_HF_11" localSheetId="2">#REF!</definedName>
    <definedName name="TAPA_REGISTRO_HF_11" localSheetId="3">#REF!</definedName>
    <definedName name="TAPA_REGISTRO_HF_11">#REF!</definedName>
    <definedName name="TAPA_REGISTRO_HF_6" localSheetId="1">#REF!</definedName>
    <definedName name="TAPA_REGISTRO_HF_6" localSheetId="5">#REF!</definedName>
    <definedName name="TAPA_REGISTRO_HF_6" localSheetId="11">#REF!</definedName>
    <definedName name="TAPA_REGISTRO_HF_6" localSheetId="2">#REF!</definedName>
    <definedName name="TAPA_REGISTRO_HF_6" localSheetId="3">#REF!</definedName>
    <definedName name="TAPA_REGISTRO_HF_6">#REF!</definedName>
    <definedName name="TAPA_REGISTRO_HF_7" localSheetId="1">#REF!</definedName>
    <definedName name="TAPA_REGISTRO_HF_7" localSheetId="5">#REF!</definedName>
    <definedName name="TAPA_REGISTRO_HF_7" localSheetId="11">#REF!</definedName>
    <definedName name="TAPA_REGISTRO_HF_7" localSheetId="2">#REF!</definedName>
    <definedName name="TAPA_REGISTRO_HF_7" localSheetId="3">#REF!</definedName>
    <definedName name="TAPA_REGISTRO_HF_7">#REF!</definedName>
    <definedName name="TAPA_REGISTRO_HF_8" localSheetId="1">#REF!</definedName>
    <definedName name="TAPA_REGISTRO_HF_8" localSheetId="5">#REF!</definedName>
    <definedName name="TAPA_REGISTRO_HF_8" localSheetId="11">#REF!</definedName>
    <definedName name="TAPA_REGISTRO_HF_8" localSheetId="2">#REF!</definedName>
    <definedName name="TAPA_REGISTRO_HF_8" localSheetId="3">#REF!</definedName>
    <definedName name="TAPA_REGISTRO_HF_8">#REF!</definedName>
    <definedName name="TAPA_REGISTRO_HF_9" localSheetId="1">#REF!</definedName>
    <definedName name="TAPA_REGISTRO_HF_9" localSheetId="5">#REF!</definedName>
    <definedName name="TAPA_REGISTRO_HF_9" localSheetId="11">#REF!</definedName>
    <definedName name="TAPA_REGISTRO_HF_9" localSheetId="2">#REF!</definedName>
    <definedName name="TAPA_REGISTRO_HF_9" localSheetId="3">#REF!</definedName>
    <definedName name="TAPA_REGISTRO_HF_9">#REF!</definedName>
    <definedName name="TAPA_REGISTRO_HF_LIVIANA" localSheetId="1">#REF!</definedName>
    <definedName name="TAPA_REGISTRO_HF_LIVIANA" localSheetId="5">#REF!</definedName>
    <definedName name="TAPA_REGISTRO_HF_LIVIANA" localSheetId="11">#REF!</definedName>
    <definedName name="TAPA_REGISTRO_HF_LIVIANA" localSheetId="2">#REF!</definedName>
    <definedName name="TAPA_REGISTRO_HF_LIVIANA" localSheetId="3">#REF!</definedName>
    <definedName name="TAPA_REGISTRO_HF_LIVIANA">#REF!</definedName>
    <definedName name="TAPA_REGISTRO_HF_LIVIANA_10" localSheetId="1">#REF!</definedName>
    <definedName name="TAPA_REGISTRO_HF_LIVIANA_10" localSheetId="5">#REF!</definedName>
    <definedName name="TAPA_REGISTRO_HF_LIVIANA_10" localSheetId="11">#REF!</definedName>
    <definedName name="TAPA_REGISTRO_HF_LIVIANA_10" localSheetId="2">#REF!</definedName>
    <definedName name="TAPA_REGISTRO_HF_LIVIANA_10" localSheetId="3">#REF!</definedName>
    <definedName name="TAPA_REGISTRO_HF_LIVIANA_10">#REF!</definedName>
    <definedName name="TAPA_REGISTRO_HF_LIVIANA_11" localSheetId="1">#REF!</definedName>
    <definedName name="TAPA_REGISTRO_HF_LIVIANA_11" localSheetId="5">#REF!</definedName>
    <definedName name="TAPA_REGISTRO_HF_LIVIANA_11" localSheetId="11">#REF!</definedName>
    <definedName name="TAPA_REGISTRO_HF_LIVIANA_11" localSheetId="2">#REF!</definedName>
    <definedName name="TAPA_REGISTRO_HF_LIVIANA_11" localSheetId="3">#REF!</definedName>
    <definedName name="TAPA_REGISTRO_HF_LIVIANA_11">#REF!</definedName>
    <definedName name="TAPA_REGISTRO_HF_LIVIANA_6" localSheetId="1">#REF!</definedName>
    <definedName name="TAPA_REGISTRO_HF_LIVIANA_6" localSheetId="5">#REF!</definedName>
    <definedName name="TAPA_REGISTRO_HF_LIVIANA_6" localSheetId="11">#REF!</definedName>
    <definedName name="TAPA_REGISTRO_HF_LIVIANA_6" localSheetId="2">#REF!</definedName>
    <definedName name="TAPA_REGISTRO_HF_LIVIANA_6" localSheetId="3">#REF!</definedName>
    <definedName name="TAPA_REGISTRO_HF_LIVIANA_6">#REF!</definedName>
    <definedName name="TAPA_REGISTRO_HF_LIVIANA_7" localSheetId="1">#REF!</definedName>
    <definedName name="TAPA_REGISTRO_HF_LIVIANA_7" localSheetId="5">#REF!</definedName>
    <definedName name="TAPA_REGISTRO_HF_LIVIANA_7" localSheetId="11">#REF!</definedName>
    <definedName name="TAPA_REGISTRO_HF_LIVIANA_7" localSheetId="2">#REF!</definedName>
    <definedName name="TAPA_REGISTRO_HF_LIVIANA_7" localSheetId="3">#REF!</definedName>
    <definedName name="TAPA_REGISTRO_HF_LIVIANA_7">#REF!</definedName>
    <definedName name="TAPA_REGISTRO_HF_LIVIANA_8" localSheetId="1">#REF!</definedName>
    <definedName name="TAPA_REGISTRO_HF_LIVIANA_8" localSheetId="5">#REF!</definedName>
    <definedName name="TAPA_REGISTRO_HF_LIVIANA_8" localSheetId="11">#REF!</definedName>
    <definedName name="TAPA_REGISTRO_HF_LIVIANA_8" localSheetId="2">#REF!</definedName>
    <definedName name="TAPA_REGISTRO_HF_LIVIANA_8" localSheetId="3">#REF!</definedName>
    <definedName name="TAPA_REGISTRO_HF_LIVIANA_8">#REF!</definedName>
    <definedName name="TAPA_REGISTRO_HF_LIVIANA_9" localSheetId="1">#REF!</definedName>
    <definedName name="TAPA_REGISTRO_HF_LIVIANA_9" localSheetId="5">#REF!</definedName>
    <definedName name="TAPA_REGISTRO_HF_LIVIANA_9" localSheetId="11">#REF!</definedName>
    <definedName name="TAPA_REGISTRO_HF_LIVIANA_9" localSheetId="2">#REF!</definedName>
    <definedName name="TAPA_REGISTRO_HF_LIVIANA_9" localSheetId="3">#REF!</definedName>
    <definedName name="TAPA_REGISTRO_HF_LIVIANA_9">#REF!</definedName>
    <definedName name="TAPE_3M" localSheetId="1">#REF!</definedName>
    <definedName name="TAPE_3M" localSheetId="5">#REF!</definedName>
    <definedName name="TAPE_3M" localSheetId="11">#REF!</definedName>
    <definedName name="TAPE_3M" localSheetId="2">#REF!</definedName>
    <definedName name="TAPE_3M" localSheetId="3">#REF!</definedName>
    <definedName name="TAPE_3M">#REF!</definedName>
    <definedName name="TAPE_3M_10" localSheetId="1">#REF!</definedName>
    <definedName name="TAPE_3M_10" localSheetId="5">#REF!</definedName>
    <definedName name="TAPE_3M_10" localSheetId="11">#REF!</definedName>
    <definedName name="TAPE_3M_10" localSheetId="2">#REF!</definedName>
    <definedName name="TAPE_3M_10" localSheetId="3">#REF!</definedName>
    <definedName name="TAPE_3M_10">#REF!</definedName>
    <definedName name="TAPE_3M_11" localSheetId="1">#REF!</definedName>
    <definedName name="TAPE_3M_11" localSheetId="5">#REF!</definedName>
    <definedName name="TAPE_3M_11" localSheetId="11">#REF!</definedName>
    <definedName name="TAPE_3M_11" localSheetId="2">#REF!</definedName>
    <definedName name="TAPE_3M_11" localSheetId="3">#REF!</definedName>
    <definedName name="TAPE_3M_11">#REF!</definedName>
    <definedName name="TAPE_3M_6" localSheetId="1">#REF!</definedName>
    <definedName name="TAPE_3M_6" localSheetId="5">#REF!</definedName>
    <definedName name="TAPE_3M_6" localSheetId="11">#REF!</definedName>
    <definedName name="TAPE_3M_6" localSheetId="2">#REF!</definedName>
    <definedName name="TAPE_3M_6" localSheetId="3">#REF!</definedName>
    <definedName name="TAPE_3M_6">#REF!</definedName>
    <definedName name="TAPE_3M_7" localSheetId="1">#REF!</definedName>
    <definedName name="TAPE_3M_7" localSheetId="5">#REF!</definedName>
    <definedName name="TAPE_3M_7" localSheetId="11">#REF!</definedName>
    <definedName name="TAPE_3M_7" localSheetId="2">#REF!</definedName>
    <definedName name="TAPE_3M_7" localSheetId="3">#REF!</definedName>
    <definedName name="TAPE_3M_7">#REF!</definedName>
    <definedName name="TAPE_3M_8" localSheetId="1">#REF!</definedName>
    <definedName name="TAPE_3M_8" localSheetId="5">#REF!</definedName>
    <definedName name="TAPE_3M_8" localSheetId="11">#REF!</definedName>
    <definedName name="TAPE_3M_8" localSheetId="2">#REF!</definedName>
    <definedName name="TAPE_3M_8" localSheetId="3">#REF!</definedName>
    <definedName name="TAPE_3M_8">#REF!</definedName>
    <definedName name="TAPE_3M_9" localSheetId="1">#REF!</definedName>
    <definedName name="TAPE_3M_9" localSheetId="5">#REF!</definedName>
    <definedName name="TAPE_3M_9" localSheetId="11">#REF!</definedName>
    <definedName name="TAPE_3M_9" localSheetId="2">#REF!</definedName>
    <definedName name="TAPE_3M_9" localSheetId="3">#REF!</definedName>
    <definedName name="TAPE_3M_9">#REF!</definedName>
    <definedName name="TC" localSheetId="1">#REF!</definedName>
    <definedName name="TC" localSheetId="5">#REF!</definedName>
    <definedName name="TC" localSheetId="11">#REF!</definedName>
    <definedName name="TC" localSheetId="2">#REF!</definedName>
    <definedName name="TC" localSheetId="3">#REF!</definedName>
    <definedName name="TC">#REF!</definedName>
    <definedName name="TEE_ACERO_12x8" localSheetId="1">#REF!</definedName>
    <definedName name="TEE_ACERO_12x8" localSheetId="5">#REF!</definedName>
    <definedName name="TEE_ACERO_12x8" localSheetId="11">#REF!</definedName>
    <definedName name="TEE_ACERO_12x8" localSheetId="2">#REF!</definedName>
    <definedName name="TEE_ACERO_12x8" localSheetId="3">#REF!</definedName>
    <definedName name="TEE_ACERO_12x8">#REF!</definedName>
    <definedName name="TEE_ACERO_12x8_10" localSheetId="1">#REF!</definedName>
    <definedName name="TEE_ACERO_12x8_10" localSheetId="5">#REF!</definedName>
    <definedName name="TEE_ACERO_12x8_10" localSheetId="11">#REF!</definedName>
    <definedName name="TEE_ACERO_12x8_10" localSheetId="2">#REF!</definedName>
    <definedName name="TEE_ACERO_12x8_10" localSheetId="3">#REF!</definedName>
    <definedName name="TEE_ACERO_12x8_10">#REF!</definedName>
    <definedName name="TEE_ACERO_12x8_11" localSheetId="1">#REF!</definedName>
    <definedName name="TEE_ACERO_12x8_11" localSheetId="5">#REF!</definedName>
    <definedName name="TEE_ACERO_12x8_11" localSheetId="11">#REF!</definedName>
    <definedName name="TEE_ACERO_12x8_11" localSheetId="2">#REF!</definedName>
    <definedName name="TEE_ACERO_12x8_11" localSheetId="3">#REF!</definedName>
    <definedName name="TEE_ACERO_12x8_11">#REF!</definedName>
    <definedName name="TEE_ACERO_12x8_6" localSheetId="1">#REF!</definedName>
    <definedName name="TEE_ACERO_12x8_6" localSheetId="5">#REF!</definedName>
    <definedName name="TEE_ACERO_12x8_6" localSheetId="11">#REF!</definedName>
    <definedName name="TEE_ACERO_12x8_6" localSheetId="2">#REF!</definedName>
    <definedName name="TEE_ACERO_12x8_6" localSheetId="3">#REF!</definedName>
    <definedName name="TEE_ACERO_12x8_6">#REF!</definedName>
    <definedName name="TEE_ACERO_12x8_7" localSheetId="1">#REF!</definedName>
    <definedName name="TEE_ACERO_12x8_7" localSheetId="5">#REF!</definedName>
    <definedName name="TEE_ACERO_12x8_7" localSheetId="11">#REF!</definedName>
    <definedName name="TEE_ACERO_12x8_7" localSheetId="2">#REF!</definedName>
    <definedName name="TEE_ACERO_12x8_7" localSheetId="3">#REF!</definedName>
    <definedName name="TEE_ACERO_12x8_7">#REF!</definedName>
    <definedName name="TEE_ACERO_12x8_8" localSheetId="1">#REF!</definedName>
    <definedName name="TEE_ACERO_12x8_8" localSheetId="5">#REF!</definedName>
    <definedName name="TEE_ACERO_12x8_8" localSheetId="11">#REF!</definedName>
    <definedName name="TEE_ACERO_12x8_8" localSheetId="2">#REF!</definedName>
    <definedName name="TEE_ACERO_12x8_8" localSheetId="3">#REF!</definedName>
    <definedName name="TEE_ACERO_12x8_8">#REF!</definedName>
    <definedName name="TEE_ACERO_12x8_9" localSheetId="1">#REF!</definedName>
    <definedName name="TEE_ACERO_12x8_9" localSheetId="5">#REF!</definedName>
    <definedName name="TEE_ACERO_12x8_9" localSheetId="11">#REF!</definedName>
    <definedName name="TEE_ACERO_12x8_9" localSheetId="2">#REF!</definedName>
    <definedName name="TEE_ACERO_12x8_9" localSheetId="3">#REF!</definedName>
    <definedName name="TEE_ACERO_12x8_9">#REF!</definedName>
    <definedName name="TEE_ACERO_16x12" localSheetId="1">#REF!</definedName>
    <definedName name="TEE_ACERO_16x12" localSheetId="5">#REF!</definedName>
    <definedName name="TEE_ACERO_16x12" localSheetId="11">#REF!</definedName>
    <definedName name="TEE_ACERO_16x12" localSheetId="2">#REF!</definedName>
    <definedName name="TEE_ACERO_16x12" localSheetId="3">#REF!</definedName>
    <definedName name="TEE_ACERO_16x12">#REF!</definedName>
    <definedName name="TEE_ACERO_16x12_10" localSheetId="1">#REF!</definedName>
    <definedName name="TEE_ACERO_16x12_10" localSheetId="5">#REF!</definedName>
    <definedName name="TEE_ACERO_16x12_10" localSheetId="11">#REF!</definedName>
    <definedName name="TEE_ACERO_16x12_10" localSheetId="2">#REF!</definedName>
    <definedName name="TEE_ACERO_16x12_10" localSheetId="3">#REF!</definedName>
    <definedName name="TEE_ACERO_16x12_10">#REF!</definedName>
    <definedName name="TEE_ACERO_16x12_11" localSheetId="1">#REF!</definedName>
    <definedName name="TEE_ACERO_16x12_11" localSheetId="5">#REF!</definedName>
    <definedName name="TEE_ACERO_16x12_11" localSheetId="11">#REF!</definedName>
    <definedName name="TEE_ACERO_16x12_11" localSheetId="2">#REF!</definedName>
    <definedName name="TEE_ACERO_16x12_11" localSheetId="3">#REF!</definedName>
    <definedName name="TEE_ACERO_16x12_11">#REF!</definedName>
    <definedName name="TEE_ACERO_16x12_6" localSheetId="1">#REF!</definedName>
    <definedName name="TEE_ACERO_16x12_6" localSheetId="5">#REF!</definedName>
    <definedName name="TEE_ACERO_16x12_6" localSheetId="11">#REF!</definedName>
    <definedName name="TEE_ACERO_16x12_6" localSheetId="2">#REF!</definedName>
    <definedName name="TEE_ACERO_16x12_6" localSheetId="3">#REF!</definedName>
    <definedName name="TEE_ACERO_16x12_6">#REF!</definedName>
    <definedName name="TEE_ACERO_16x12_7" localSheetId="1">#REF!</definedName>
    <definedName name="TEE_ACERO_16x12_7" localSheetId="5">#REF!</definedName>
    <definedName name="TEE_ACERO_16x12_7" localSheetId="11">#REF!</definedName>
    <definedName name="TEE_ACERO_16x12_7" localSheetId="2">#REF!</definedName>
    <definedName name="TEE_ACERO_16x12_7" localSheetId="3">#REF!</definedName>
    <definedName name="TEE_ACERO_16x12_7">#REF!</definedName>
    <definedName name="TEE_ACERO_16x12_8" localSheetId="1">#REF!</definedName>
    <definedName name="TEE_ACERO_16x12_8" localSheetId="5">#REF!</definedName>
    <definedName name="TEE_ACERO_16x12_8" localSheetId="11">#REF!</definedName>
    <definedName name="TEE_ACERO_16x12_8" localSheetId="2">#REF!</definedName>
    <definedName name="TEE_ACERO_16x12_8" localSheetId="3">#REF!</definedName>
    <definedName name="TEE_ACERO_16x12_8">#REF!</definedName>
    <definedName name="TEE_ACERO_16x12_9" localSheetId="1">#REF!</definedName>
    <definedName name="TEE_ACERO_16x12_9" localSheetId="5">#REF!</definedName>
    <definedName name="TEE_ACERO_16x12_9" localSheetId="11">#REF!</definedName>
    <definedName name="TEE_ACERO_16x12_9" localSheetId="2">#REF!</definedName>
    <definedName name="TEE_ACERO_16x12_9" localSheetId="3">#REF!</definedName>
    <definedName name="TEE_ACERO_16x12_9">#REF!</definedName>
    <definedName name="TEE_ACERO_16x16" localSheetId="1">#REF!</definedName>
    <definedName name="TEE_ACERO_16x16" localSheetId="5">#REF!</definedName>
    <definedName name="TEE_ACERO_16x16" localSheetId="11">#REF!</definedName>
    <definedName name="TEE_ACERO_16x16" localSheetId="2">#REF!</definedName>
    <definedName name="TEE_ACERO_16x16" localSheetId="3">#REF!</definedName>
    <definedName name="TEE_ACERO_16x16">#REF!</definedName>
    <definedName name="TEE_ACERO_16x16_10" localSheetId="1">#REF!</definedName>
    <definedName name="TEE_ACERO_16x16_10" localSheetId="5">#REF!</definedName>
    <definedName name="TEE_ACERO_16x16_10" localSheetId="11">#REF!</definedName>
    <definedName name="TEE_ACERO_16x16_10" localSheetId="2">#REF!</definedName>
    <definedName name="TEE_ACERO_16x16_10" localSheetId="3">#REF!</definedName>
    <definedName name="TEE_ACERO_16x16_10">#REF!</definedName>
    <definedName name="TEE_ACERO_16x16_11" localSheetId="1">#REF!</definedName>
    <definedName name="TEE_ACERO_16x16_11" localSheetId="5">#REF!</definedName>
    <definedName name="TEE_ACERO_16x16_11" localSheetId="11">#REF!</definedName>
    <definedName name="TEE_ACERO_16x16_11" localSheetId="2">#REF!</definedName>
    <definedName name="TEE_ACERO_16x16_11" localSheetId="3">#REF!</definedName>
    <definedName name="TEE_ACERO_16x16_11">#REF!</definedName>
    <definedName name="TEE_ACERO_16x16_6" localSheetId="1">#REF!</definedName>
    <definedName name="TEE_ACERO_16x16_6" localSheetId="5">#REF!</definedName>
    <definedName name="TEE_ACERO_16x16_6" localSheetId="11">#REF!</definedName>
    <definedName name="TEE_ACERO_16x16_6" localSheetId="2">#REF!</definedName>
    <definedName name="TEE_ACERO_16x16_6" localSheetId="3">#REF!</definedName>
    <definedName name="TEE_ACERO_16x16_6">#REF!</definedName>
    <definedName name="TEE_ACERO_16x16_7" localSheetId="1">#REF!</definedName>
    <definedName name="TEE_ACERO_16x16_7" localSheetId="5">#REF!</definedName>
    <definedName name="TEE_ACERO_16x16_7" localSheetId="11">#REF!</definedName>
    <definedName name="TEE_ACERO_16x16_7" localSheetId="2">#REF!</definedName>
    <definedName name="TEE_ACERO_16x16_7" localSheetId="3">#REF!</definedName>
    <definedName name="TEE_ACERO_16x16_7">#REF!</definedName>
    <definedName name="TEE_ACERO_16x16_8" localSheetId="1">#REF!</definedName>
    <definedName name="TEE_ACERO_16x16_8" localSheetId="5">#REF!</definedName>
    <definedName name="TEE_ACERO_16x16_8" localSheetId="11">#REF!</definedName>
    <definedName name="TEE_ACERO_16x16_8" localSheetId="2">#REF!</definedName>
    <definedName name="TEE_ACERO_16x16_8" localSheetId="3">#REF!</definedName>
    <definedName name="TEE_ACERO_16x16_8">#REF!</definedName>
    <definedName name="TEE_ACERO_16x16_9" localSheetId="1">#REF!</definedName>
    <definedName name="TEE_ACERO_16x16_9" localSheetId="5">#REF!</definedName>
    <definedName name="TEE_ACERO_16x16_9" localSheetId="11">#REF!</definedName>
    <definedName name="TEE_ACERO_16x16_9" localSheetId="2">#REF!</definedName>
    <definedName name="TEE_ACERO_16x16_9" localSheetId="3">#REF!</definedName>
    <definedName name="TEE_ACERO_16x16_9">#REF!</definedName>
    <definedName name="TEE_ACERO_16x6" localSheetId="1">#REF!</definedName>
    <definedName name="TEE_ACERO_16x6" localSheetId="5">#REF!</definedName>
    <definedName name="TEE_ACERO_16x6" localSheetId="11">#REF!</definedName>
    <definedName name="TEE_ACERO_16x6" localSheetId="2">#REF!</definedName>
    <definedName name="TEE_ACERO_16x6" localSheetId="3">#REF!</definedName>
    <definedName name="TEE_ACERO_16x6">#REF!</definedName>
    <definedName name="TEE_ACERO_16x6_10" localSheetId="1">#REF!</definedName>
    <definedName name="TEE_ACERO_16x6_10" localSheetId="5">#REF!</definedName>
    <definedName name="TEE_ACERO_16x6_10" localSheetId="11">#REF!</definedName>
    <definedName name="TEE_ACERO_16x6_10" localSheetId="2">#REF!</definedName>
    <definedName name="TEE_ACERO_16x6_10" localSheetId="3">#REF!</definedName>
    <definedName name="TEE_ACERO_16x6_10">#REF!</definedName>
    <definedName name="TEE_ACERO_16x6_11" localSheetId="1">#REF!</definedName>
    <definedName name="TEE_ACERO_16x6_11" localSheetId="5">#REF!</definedName>
    <definedName name="TEE_ACERO_16x6_11" localSheetId="11">#REF!</definedName>
    <definedName name="TEE_ACERO_16x6_11" localSheetId="2">#REF!</definedName>
    <definedName name="TEE_ACERO_16x6_11" localSheetId="3">#REF!</definedName>
    <definedName name="TEE_ACERO_16x6_11">#REF!</definedName>
    <definedName name="TEE_ACERO_16x6_6" localSheetId="1">#REF!</definedName>
    <definedName name="TEE_ACERO_16x6_6" localSheetId="5">#REF!</definedName>
    <definedName name="TEE_ACERO_16x6_6" localSheetId="11">#REF!</definedName>
    <definedName name="TEE_ACERO_16x6_6" localSheetId="2">#REF!</definedName>
    <definedName name="TEE_ACERO_16x6_6" localSheetId="3">#REF!</definedName>
    <definedName name="TEE_ACERO_16x6_6">#REF!</definedName>
    <definedName name="TEE_ACERO_16x6_7" localSheetId="1">#REF!</definedName>
    <definedName name="TEE_ACERO_16x6_7" localSheetId="5">#REF!</definedName>
    <definedName name="TEE_ACERO_16x6_7" localSheetId="11">#REF!</definedName>
    <definedName name="TEE_ACERO_16x6_7" localSheetId="2">#REF!</definedName>
    <definedName name="TEE_ACERO_16x6_7" localSheetId="3">#REF!</definedName>
    <definedName name="TEE_ACERO_16x6_7">#REF!</definedName>
    <definedName name="TEE_ACERO_16x6_8" localSheetId="1">#REF!</definedName>
    <definedName name="TEE_ACERO_16x6_8" localSheetId="5">#REF!</definedName>
    <definedName name="TEE_ACERO_16x6_8" localSheetId="11">#REF!</definedName>
    <definedName name="TEE_ACERO_16x6_8" localSheetId="2">#REF!</definedName>
    <definedName name="TEE_ACERO_16x6_8" localSheetId="3">#REF!</definedName>
    <definedName name="TEE_ACERO_16x6_8">#REF!</definedName>
    <definedName name="TEE_ACERO_16x6_9" localSheetId="1">#REF!</definedName>
    <definedName name="TEE_ACERO_16x6_9" localSheetId="5">#REF!</definedName>
    <definedName name="TEE_ACERO_16x6_9" localSheetId="11">#REF!</definedName>
    <definedName name="TEE_ACERO_16x6_9" localSheetId="2">#REF!</definedName>
    <definedName name="TEE_ACERO_16x6_9" localSheetId="3">#REF!</definedName>
    <definedName name="TEE_ACERO_16x6_9">#REF!</definedName>
    <definedName name="TEE_ACERO_16x8" localSheetId="1">#REF!</definedName>
    <definedName name="TEE_ACERO_16x8" localSheetId="5">#REF!</definedName>
    <definedName name="TEE_ACERO_16x8" localSheetId="11">#REF!</definedName>
    <definedName name="TEE_ACERO_16x8" localSheetId="2">#REF!</definedName>
    <definedName name="TEE_ACERO_16x8" localSheetId="3">#REF!</definedName>
    <definedName name="TEE_ACERO_16x8">#REF!</definedName>
    <definedName name="TEE_ACERO_16x8_10" localSheetId="1">#REF!</definedName>
    <definedName name="TEE_ACERO_16x8_10" localSheetId="5">#REF!</definedName>
    <definedName name="TEE_ACERO_16x8_10" localSheetId="11">#REF!</definedName>
    <definedName name="TEE_ACERO_16x8_10" localSheetId="2">#REF!</definedName>
    <definedName name="TEE_ACERO_16x8_10" localSheetId="3">#REF!</definedName>
    <definedName name="TEE_ACERO_16x8_10">#REF!</definedName>
    <definedName name="TEE_ACERO_16x8_11" localSheetId="1">#REF!</definedName>
    <definedName name="TEE_ACERO_16x8_11" localSheetId="5">#REF!</definedName>
    <definedName name="TEE_ACERO_16x8_11" localSheetId="11">#REF!</definedName>
    <definedName name="TEE_ACERO_16x8_11" localSheetId="2">#REF!</definedName>
    <definedName name="TEE_ACERO_16x8_11" localSheetId="3">#REF!</definedName>
    <definedName name="TEE_ACERO_16x8_11">#REF!</definedName>
    <definedName name="TEE_ACERO_16x8_6" localSheetId="1">#REF!</definedName>
    <definedName name="TEE_ACERO_16x8_6" localSheetId="5">#REF!</definedName>
    <definedName name="TEE_ACERO_16x8_6" localSheetId="11">#REF!</definedName>
    <definedName name="TEE_ACERO_16x8_6" localSheetId="2">#REF!</definedName>
    <definedName name="TEE_ACERO_16x8_6" localSheetId="3">#REF!</definedName>
    <definedName name="TEE_ACERO_16x8_6">#REF!</definedName>
    <definedName name="TEE_ACERO_16x8_7" localSheetId="1">#REF!</definedName>
    <definedName name="TEE_ACERO_16x8_7" localSheetId="5">#REF!</definedName>
    <definedName name="TEE_ACERO_16x8_7" localSheetId="11">#REF!</definedName>
    <definedName name="TEE_ACERO_16x8_7" localSheetId="2">#REF!</definedName>
    <definedName name="TEE_ACERO_16x8_7" localSheetId="3">#REF!</definedName>
    <definedName name="TEE_ACERO_16x8_7">#REF!</definedName>
    <definedName name="TEE_ACERO_16x8_8" localSheetId="1">#REF!</definedName>
    <definedName name="TEE_ACERO_16x8_8" localSheetId="5">#REF!</definedName>
    <definedName name="TEE_ACERO_16x8_8" localSheetId="11">#REF!</definedName>
    <definedName name="TEE_ACERO_16x8_8" localSheetId="2">#REF!</definedName>
    <definedName name="TEE_ACERO_16x8_8" localSheetId="3">#REF!</definedName>
    <definedName name="TEE_ACERO_16x8_8">#REF!</definedName>
    <definedName name="TEE_ACERO_16x8_9" localSheetId="1">#REF!</definedName>
    <definedName name="TEE_ACERO_16x8_9" localSheetId="5">#REF!</definedName>
    <definedName name="TEE_ACERO_16x8_9" localSheetId="11">#REF!</definedName>
    <definedName name="TEE_ACERO_16x8_9" localSheetId="2">#REF!</definedName>
    <definedName name="TEE_ACERO_16x8_9" localSheetId="3">#REF!</definedName>
    <definedName name="TEE_ACERO_16x8_9">#REF!</definedName>
    <definedName name="TEE_ACERO_20x16" localSheetId="1">#REF!</definedName>
    <definedName name="TEE_ACERO_20x16" localSheetId="5">#REF!</definedName>
    <definedName name="TEE_ACERO_20x16" localSheetId="11">#REF!</definedName>
    <definedName name="TEE_ACERO_20x16" localSheetId="2">#REF!</definedName>
    <definedName name="TEE_ACERO_20x16" localSheetId="3">#REF!</definedName>
    <definedName name="TEE_ACERO_20x16">#REF!</definedName>
    <definedName name="TEE_ACERO_20x16_10" localSheetId="1">#REF!</definedName>
    <definedName name="TEE_ACERO_20x16_10" localSheetId="5">#REF!</definedName>
    <definedName name="TEE_ACERO_20x16_10" localSheetId="11">#REF!</definedName>
    <definedName name="TEE_ACERO_20x16_10" localSheetId="2">#REF!</definedName>
    <definedName name="TEE_ACERO_20x16_10" localSheetId="3">#REF!</definedName>
    <definedName name="TEE_ACERO_20x16_10">#REF!</definedName>
    <definedName name="TEE_ACERO_20x16_11" localSheetId="1">#REF!</definedName>
    <definedName name="TEE_ACERO_20x16_11" localSheetId="5">#REF!</definedName>
    <definedName name="TEE_ACERO_20x16_11" localSheetId="11">#REF!</definedName>
    <definedName name="TEE_ACERO_20x16_11" localSheetId="2">#REF!</definedName>
    <definedName name="TEE_ACERO_20x16_11" localSheetId="3">#REF!</definedName>
    <definedName name="TEE_ACERO_20x16_11">#REF!</definedName>
    <definedName name="TEE_ACERO_20x16_6" localSheetId="1">#REF!</definedName>
    <definedName name="TEE_ACERO_20x16_6" localSheetId="5">#REF!</definedName>
    <definedName name="TEE_ACERO_20x16_6" localSheetId="11">#REF!</definedName>
    <definedName name="TEE_ACERO_20x16_6" localSheetId="2">#REF!</definedName>
    <definedName name="TEE_ACERO_20x16_6" localSheetId="3">#REF!</definedName>
    <definedName name="TEE_ACERO_20x16_6">#REF!</definedName>
    <definedName name="TEE_ACERO_20x16_7" localSheetId="1">#REF!</definedName>
    <definedName name="TEE_ACERO_20x16_7" localSheetId="5">#REF!</definedName>
    <definedName name="TEE_ACERO_20x16_7" localSheetId="11">#REF!</definedName>
    <definedName name="TEE_ACERO_20x16_7" localSheetId="2">#REF!</definedName>
    <definedName name="TEE_ACERO_20x16_7" localSheetId="3">#REF!</definedName>
    <definedName name="TEE_ACERO_20x16_7">#REF!</definedName>
    <definedName name="TEE_ACERO_20x16_8" localSheetId="1">#REF!</definedName>
    <definedName name="TEE_ACERO_20x16_8" localSheetId="5">#REF!</definedName>
    <definedName name="TEE_ACERO_20x16_8" localSheetId="11">#REF!</definedName>
    <definedName name="TEE_ACERO_20x16_8" localSheetId="2">#REF!</definedName>
    <definedName name="TEE_ACERO_20x16_8" localSheetId="3">#REF!</definedName>
    <definedName name="TEE_ACERO_20x16_8">#REF!</definedName>
    <definedName name="TEE_ACERO_20x16_9" localSheetId="1">#REF!</definedName>
    <definedName name="TEE_ACERO_20x16_9" localSheetId="5">#REF!</definedName>
    <definedName name="TEE_ACERO_20x16_9" localSheetId="11">#REF!</definedName>
    <definedName name="TEE_ACERO_20x16_9" localSheetId="2">#REF!</definedName>
    <definedName name="TEE_ACERO_20x16_9" localSheetId="3">#REF!</definedName>
    <definedName name="TEE_ACERO_20x16_9">#REF!</definedName>
    <definedName name="TEE_CPVC_12" localSheetId="1">#REF!</definedName>
    <definedName name="TEE_CPVC_12" localSheetId="5">#REF!</definedName>
    <definedName name="TEE_CPVC_12" localSheetId="11">#REF!</definedName>
    <definedName name="TEE_CPVC_12" localSheetId="2">#REF!</definedName>
    <definedName name="TEE_CPVC_12" localSheetId="3">#REF!</definedName>
    <definedName name="TEE_CPVC_12">#REF!</definedName>
    <definedName name="TEE_CPVC_12_10" localSheetId="1">#REF!</definedName>
    <definedName name="TEE_CPVC_12_10" localSheetId="5">#REF!</definedName>
    <definedName name="TEE_CPVC_12_10" localSheetId="11">#REF!</definedName>
    <definedName name="TEE_CPVC_12_10" localSheetId="2">#REF!</definedName>
    <definedName name="TEE_CPVC_12_10" localSheetId="3">#REF!</definedName>
    <definedName name="TEE_CPVC_12_10">#REF!</definedName>
    <definedName name="TEE_CPVC_12_11" localSheetId="1">#REF!</definedName>
    <definedName name="TEE_CPVC_12_11" localSheetId="5">#REF!</definedName>
    <definedName name="TEE_CPVC_12_11" localSheetId="11">#REF!</definedName>
    <definedName name="TEE_CPVC_12_11" localSheetId="2">#REF!</definedName>
    <definedName name="TEE_CPVC_12_11" localSheetId="3">#REF!</definedName>
    <definedName name="TEE_CPVC_12_11">#REF!</definedName>
    <definedName name="TEE_CPVC_12_6" localSheetId="1">#REF!</definedName>
    <definedName name="TEE_CPVC_12_6" localSheetId="5">#REF!</definedName>
    <definedName name="TEE_CPVC_12_6" localSheetId="11">#REF!</definedName>
    <definedName name="TEE_CPVC_12_6" localSheetId="2">#REF!</definedName>
    <definedName name="TEE_CPVC_12_6" localSheetId="3">#REF!</definedName>
    <definedName name="TEE_CPVC_12_6">#REF!</definedName>
    <definedName name="TEE_CPVC_12_7" localSheetId="1">#REF!</definedName>
    <definedName name="TEE_CPVC_12_7" localSheetId="5">#REF!</definedName>
    <definedName name="TEE_CPVC_12_7" localSheetId="11">#REF!</definedName>
    <definedName name="TEE_CPVC_12_7" localSheetId="2">#REF!</definedName>
    <definedName name="TEE_CPVC_12_7" localSheetId="3">#REF!</definedName>
    <definedName name="TEE_CPVC_12_7">#REF!</definedName>
    <definedName name="TEE_CPVC_12_8" localSheetId="1">#REF!</definedName>
    <definedName name="TEE_CPVC_12_8" localSheetId="5">#REF!</definedName>
    <definedName name="TEE_CPVC_12_8" localSheetId="11">#REF!</definedName>
    <definedName name="TEE_CPVC_12_8" localSheetId="2">#REF!</definedName>
    <definedName name="TEE_CPVC_12_8" localSheetId="3">#REF!</definedName>
    <definedName name="TEE_CPVC_12_8">#REF!</definedName>
    <definedName name="TEE_CPVC_12_9" localSheetId="1">#REF!</definedName>
    <definedName name="TEE_CPVC_12_9" localSheetId="5">#REF!</definedName>
    <definedName name="TEE_CPVC_12_9" localSheetId="11">#REF!</definedName>
    <definedName name="TEE_CPVC_12_9" localSheetId="2">#REF!</definedName>
    <definedName name="TEE_CPVC_12_9" localSheetId="3">#REF!</definedName>
    <definedName name="TEE_CPVC_12_9">#REF!</definedName>
    <definedName name="TEE_HG_1" localSheetId="1">#REF!</definedName>
    <definedName name="TEE_HG_1" localSheetId="5">#REF!</definedName>
    <definedName name="TEE_HG_1" localSheetId="11">#REF!</definedName>
    <definedName name="TEE_HG_1" localSheetId="2">#REF!</definedName>
    <definedName name="TEE_HG_1" localSheetId="3">#REF!</definedName>
    <definedName name="TEE_HG_1">#REF!</definedName>
    <definedName name="TEE_HG_1_10" localSheetId="1">#REF!</definedName>
    <definedName name="TEE_HG_1_10" localSheetId="5">#REF!</definedName>
    <definedName name="TEE_HG_1_10" localSheetId="11">#REF!</definedName>
    <definedName name="TEE_HG_1_10" localSheetId="2">#REF!</definedName>
    <definedName name="TEE_HG_1_10" localSheetId="3">#REF!</definedName>
    <definedName name="TEE_HG_1_10">#REF!</definedName>
    <definedName name="TEE_HG_1_11" localSheetId="1">#REF!</definedName>
    <definedName name="TEE_HG_1_11" localSheetId="5">#REF!</definedName>
    <definedName name="TEE_HG_1_11" localSheetId="11">#REF!</definedName>
    <definedName name="TEE_HG_1_11" localSheetId="2">#REF!</definedName>
    <definedName name="TEE_HG_1_11" localSheetId="3">#REF!</definedName>
    <definedName name="TEE_HG_1_11">#REF!</definedName>
    <definedName name="TEE_HG_1_12" localSheetId="1">#REF!</definedName>
    <definedName name="TEE_HG_1_12" localSheetId="5">#REF!</definedName>
    <definedName name="TEE_HG_1_12" localSheetId="11">#REF!</definedName>
    <definedName name="TEE_HG_1_12" localSheetId="2">#REF!</definedName>
    <definedName name="TEE_HG_1_12" localSheetId="3">#REF!</definedName>
    <definedName name="TEE_HG_1_12">#REF!</definedName>
    <definedName name="TEE_HG_1_12_10" localSheetId="1">#REF!</definedName>
    <definedName name="TEE_HG_1_12_10" localSheetId="5">#REF!</definedName>
    <definedName name="TEE_HG_1_12_10" localSheetId="11">#REF!</definedName>
    <definedName name="TEE_HG_1_12_10" localSheetId="2">#REF!</definedName>
    <definedName name="TEE_HG_1_12_10" localSheetId="3">#REF!</definedName>
    <definedName name="TEE_HG_1_12_10">#REF!</definedName>
    <definedName name="TEE_HG_1_12_11" localSheetId="1">#REF!</definedName>
    <definedName name="TEE_HG_1_12_11" localSheetId="5">#REF!</definedName>
    <definedName name="TEE_HG_1_12_11" localSheetId="11">#REF!</definedName>
    <definedName name="TEE_HG_1_12_11" localSheetId="2">#REF!</definedName>
    <definedName name="TEE_HG_1_12_11" localSheetId="3">#REF!</definedName>
    <definedName name="TEE_HG_1_12_11">#REF!</definedName>
    <definedName name="TEE_HG_1_12_6" localSheetId="1">#REF!</definedName>
    <definedName name="TEE_HG_1_12_6" localSheetId="5">#REF!</definedName>
    <definedName name="TEE_HG_1_12_6" localSheetId="11">#REF!</definedName>
    <definedName name="TEE_HG_1_12_6" localSheetId="2">#REF!</definedName>
    <definedName name="TEE_HG_1_12_6" localSheetId="3">#REF!</definedName>
    <definedName name="TEE_HG_1_12_6">#REF!</definedName>
    <definedName name="TEE_HG_1_12_7" localSheetId="1">#REF!</definedName>
    <definedName name="TEE_HG_1_12_7" localSheetId="5">#REF!</definedName>
    <definedName name="TEE_HG_1_12_7" localSheetId="11">#REF!</definedName>
    <definedName name="TEE_HG_1_12_7" localSheetId="2">#REF!</definedName>
    <definedName name="TEE_HG_1_12_7" localSheetId="3">#REF!</definedName>
    <definedName name="TEE_HG_1_12_7">#REF!</definedName>
    <definedName name="TEE_HG_1_12_8" localSheetId="1">#REF!</definedName>
    <definedName name="TEE_HG_1_12_8" localSheetId="5">#REF!</definedName>
    <definedName name="TEE_HG_1_12_8" localSheetId="11">#REF!</definedName>
    <definedName name="TEE_HG_1_12_8" localSheetId="2">#REF!</definedName>
    <definedName name="TEE_HG_1_12_8" localSheetId="3">#REF!</definedName>
    <definedName name="TEE_HG_1_12_8">#REF!</definedName>
    <definedName name="TEE_HG_1_12_9" localSheetId="1">#REF!</definedName>
    <definedName name="TEE_HG_1_12_9" localSheetId="5">#REF!</definedName>
    <definedName name="TEE_HG_1_12_9" localSheetId="11">#REF!</definedName>
    <definedName name="TEE_HG_1_12_9" localSheetId="2">#REF!</definedName>
    <definedName name="TEE_HG_1_12_9" localSheetId="3">#REF!</definedName>
    <definedName name="TEE_HG_1_12_9">#REF!</definedName>
    <definedName name="TEE_HG_1_6" localSheetId="1">#REF!</definedName>
    <definedName name="TEE_HG_1_6" localSheetId="5">#REF!</definedName>
    <definedName name="TEE_HG_1_6" localSheetId="11">#REF!</definedName>
    <definedName name="TEE_HG_1_6" localSheetId="2">#REF!</definedName>
    <definedName name="TEE_HG_1_6" localSheetId="3">#REF!</definedName>
    <definedName name="TEE_HG_1_6">#REF!</definedName>
    <definedName name="TEE_HG_1_7" localSheetId="1">#REF!</definedName>
    <definedName name="TEE_HG_1_7" localSheetId="5">#REF!</definedName>
    <definedName name="TEE_HG_1_7" localSheetId="11">#REF!</definedName>
    <definedName name="TEE_HG_1_7" localSheetId="2">#REF!</definedName>
    <definedName name="TEE_HG_1_7" localSheetId="3">#REF!</definedName>
    <definedName name="TEE_HG_1_7">#REF!</definedName>
    <definedName name="TEE_HG_1_8" localSheetId="1">#REF!</definedName>
    <definedName name="TEE_HG_1_8" localSheetId="5">#REF!</definedName>
    <definedName name="TEE_HG_1_8" localSheetId="11">#REF!</definedName>
    <definedName name="TEE_HG_1_8" localSheetId="2">#REF!</definedName>
    <definedName name="TEE_HG_1_8" localSheetId="3">#REF!</definedName>
    <definedName name="TEE_HG_1_8">#REF!</definedName>
    <definedName name="TEE_HG_1_9" localSheetId="1">#REF!</definedName>
    <definedName name="TEE_HG_1_9" localSheetId="5">#REF!</definedName>
    <definedName name="TEE_HG_1_9" localSheetId="11">#REF!</definedName>
    <definedName name="TEE_HG_1_9" localSheetId="2">#REF!</definedName>
    <definedName name="TEE_HG_1_9" localSheetId="3">#REF!</definedName>
    <definedName name="TEE_HG_1_9">#REF!</definedName>
    <definedName name="TEE_HG_12" localSheetId="1">#REF!</definedName>
    <definedName name="TEE_HG_12" localSheetId="5">#REF!</definedName>
    <definedName name="TEE_HG_12" localSheetId="11">#REF!</definedName>
    <definedName name="TEE_HG_12" localSheetId="2">#REF!</definedName>
    <definedName name="TEE_HG_12" localSheetId="3">#REF!</definedName>
    <definedName name="TEE_HG_12">#REF!</definedName>
    <definedName name="TEE_HG_12_10" localSheetId="1">#REF!</definedName>
    <definedName name="TEE_HG_12_10" localSheetId="5">#REF!</definedName>
    <definedName name="TEE_HG_12_10" localSheetId="11">#REF!</definedName>
    <definedName name="TEE_HG_12_10" localSheetId="2">#REF!</definedName>
    <definedName name="TEE_HG_12_10" localSheetId="3">#REF!</definedName>
    <definedName name="TEE_HG_12_10">#REF!</definedName>
    <definedName name="TEE_HG_12_11" localSheetId="1">#REF!</definedName>
    <definedName name="TEE_HG_12_11" localSheetId="5">#REF!</definedName>
    <definedName name="TEE_HG_12_11" localSheetId="11">#REF!</definedName>
    <definedName name="TEE_HG_12_11" localSheetId="2">#REF!</definedName>
    <definedName name="TEE_HG_12_11" localSheetId="3">#REF!</definedName>
    <definedName name="TEE_HG_12_11">#REF!</definedName>
    <definedName name="TEE_HG_12_6" localSheetId="1">#REF!</definedName>
    <definedName name="TEE_HG_12_6" localSheetId="5">#REF!</definedName>
    <definedName name="TEE_HG_12_6" localSheetId="11">#REF!</definedName>
    <definedName name="TEE_HG_12_6" localSheetId="2">#REF!</definedName>
    <definedName name="TEE_HG_12_6" localSheetId="3">#REF!</definedName>
    <definedName name="TEE_HG_12_6">#REF!</definedName>
    <definedName name="TEE_HG_12_7" localSheetId="1">#REF!</definedName>
    <definedName name="TEE_HG_12_7" localSheetId="5">#REF!</definedName>
    <definedName name="TEE_HG_12_7" localSheetId="11">#REF!</definedName>
    <definedName name="TEE_HG_12_7" localSheetId="2">#REF!</definedName>
    <definedName name="TEE_HG_12_7" localSheetId="3">#REF!</definedName>
    <definedName name="TEE_HG_12_7">#REF!</definedName>
    <definedName name="TEE_HG_12_8" localSheetId="1">#REF!</definedName>
    <definedName name="TEE_HG_12_8" localSheetId="5">#REF!</definedName>
    <definedName name="TEE_HG_12_8" localSheetId="11">#REF!</definedName>
    <definedName name="TEE_HG_12_8" localSheetId="2">#REF!</definedName>
    <definedName name="TEE_HG_12_8" localSheetId="3">#REF!</definedName>
    <definedName name="TEE_HG_12_8">#REF!</definedName>
    <definedName name="TEE_HG_12_9" localSheetId="1">#REF!</definedName>
    <definedName name="TEE_HG_12_9" localSheetId="5">#REF!</definedName>
    <definedName name="TEE_HG_12_9" localSheetId="11">#REF!</definedName>
    <definedName name="TEE_HG_12_9" localSheetId="2">#REF!</definedName>
    <definedName name="TEE_HG_12_9" localSheetId="3">#REF!</definedName>
    <definedName name="TEE_HG_12_9">#REF!</definedName>
    <definedName name="TEE_HG_34" localSheetId="1">#REF!</definedName>
    <definedName name="TEE_HG_34" localSheetId="5">#REF!</definedName>
    <definedName name="TEE_HG_34" localSheetId="11">#REF!</definedName>
    <definedName name="TEE_HG_34" localSheetId="2">#REF!</definedName>
    <definedName name="TEE_HG_34" localSheetId="3">#REF!</definedName>
    <definedName name="TEE_HG_34">#REF!</definedName>
    <definedName name="TEE_HG_34_10" localSheetId="1">#REF!</definedName>
    <definedName name="TEE_HG_34_10" localSheetId="5">#REF!</definedName>
    <definedName name="TEE_HG_34_10" localSheetId="11">#REF!</definedName>
    <definedName name="TEE_HG_34_10" localSheetId="2">#REF!</definedName>
    <definedName name="TEE_HG_34_10" localSheetId="3">#REF!</definedName>
    <definedName name="TEE_HG_34_10">#REF!</definedName>
    <definedName name="TEE_HG_34_11" localSheetId="1">#REF!</definedName>
    <definedName name="TEE_HG_34_11" localSheetId="5">#REF!</definedName>
    <definedName name="TEE_HG_34_11" localSheetId="11">#REF!</definedName>
    <definedName name="TEE_HG_34_11" localSheetId="2">#REF!</definedName>
    <definedName name="TEE_HG_34_11" localSheetId="3">#REF!</definedName>
    <definedName name="TEE_HG_34_11">#REF!</definedName>
    <definedName name="TEE_HG_34_6" localSheetId="1">#REF!</definedName>
    <definedName name="TEE_HG_34_6" localSheetId="5">#REF!</definedName>
    <definedName name="TEE_HG_34_6" localSheetId="11">#REF!</definedName>
    <definedName name="TEE_HG_34_6" localSheetId="2">#REF!</definedName>
    <definedName name="TEE_HG_34_6" localSheetId="3">#REF!</definedName>
    <definedName name="TEE_HG_34_6">#REF!</definedName>
    <definedName name="TEE_HG_34_7" localSheetId="1">#REF!</definedName>
    <definedName name="TEE_HG_34_7" localSheetId="5">#REF!</definedName>
    <definedName name="TEE_HG_34_7" localSheetId="11">#REF!</definedName>
    <definedName name="TEE_HG_34_7" localSheetId="2">#REF!</definedName>
    <definedName name="TEE_HG_34_7" localSheetId="3">#REF!</definedName>
    <definedName name="TEE_HG_34_7">#REF!</definedName>
    <definedName name="TEE_HG_34_8" localSheetId="1">#REF!</definedName>
    <definedName name="TEE_HG_34_8" localSheetId="5">#REF!</definedName>
    <definedName name="TEE_HG_34_8" localSheetId="11">#REF!</definedName>
    <definedName name="TEE_HG_34_8" localSheetId="2">#REF!</definedName>
    <definedName name="TEE_HG_34_8" localSheetId="3">#REF!</definedName>
    <definedName name="TEE_HG_34_8">#REF!</definedName>
    <definedName name="TEE_HG_34_9" localSheetId="1">#REF!</definedName>
    <definedName name="TEE_HG_34_9" localSheetId="5">#REF!</definedName>
    <definedName name="TEE_HG_34_9" localSheetId="11">#REF!</definedName>
    <definedName name="TEE_HG_34_9" localSheetId="2">#REF!</definedName>
    <definedName name="TEE_HG_34_9" localSheetId="3">#REF!</definedName>
    <definedName name="TEE_HG_34_9">#REF!</definedName>
    <definedName name="TEE_PVC_PRES_1" localSheetId="1">#REF!</definedName>
    <definedName name="TEE_PVC_PRES_1" localSheetId="5">#REF!</definedName>
    <definedName name="TEE_PVC_PRES_1" localSheetId="11">#REF!</definedName>
    <definedName name="TEE_PVC_PRES_1" localSheetId="2">#REF!</definedName>
    <definedName name="TEE_PVC_PRES_1" localSheetId="3">#REF!</definedName>
    <definedName name="TEE_PVC_PRES_1">#REF!</definedName>
    <definedName name="TEE_PVC_PRES_1_10" localSheetId="1">#REF!</definedName>
    <definedName name="TEE_PVC_PRES_1_10" localSheetId="5">#REF!</definedName>
    <definedName name="TEE_PVC_PRES_1_10" localSheetId="11">#REF!</definedName>
    <definedName name="TEE_PVC_PRES_1_10" localSheetId="2">#REF!</definedName>
    <definedName name="TEE_PVC_PRES_1_10" localSheetId="3">#REF!</definedName>
    <definedName name="TEE_PVC_PRES_1_10">#REF!</definedName>
    <definedName name="TEE_PVC_PRES_1_11" localSheetId="1">#REF!</definedName>
    <definedName name="TEE_PVC_PRES_1_11" localSheetId="5">#REF!</definedName>
    <definedName name="TEE_PVC_PRES_1_11" localSheetId="11">#REF!</definedName>
    <definedName name="TEE_PVC_PRES_1_11" localSheetId="2">#REF!</definedName>
    <definedName name="TEE_PVC_PRES_1_11" localSheetId="3">#REF!</definedName>
    <definedName name="TEE_PVC_PRES_1_11">#REF!</definedName>
    <definedName name="TEE_PVC_PRES_1_6" localSheetId="1">#REF!</definedName>
    <definedName name="TEE_PVC_PRES_1_6" localSheetId="5">#REF!</definedName>
    <definedName name="TEE_PVC_PRES_1_6" localSheetId="11">#REF!</definedName>
    <definedName name="TEE_PVC_PRES_1_6" localSheetId="2">#REF!</definedName>
    <definedName name="TEE_PVC_PRES_1_6" localSheetId="3">#REF!</definedName>
    <definedName name="TEE_PVC_PRES_1_6">#REF!</definedName>
    <definedName name="TEE_PVC_PRES_1_7" localSheetId="1">#REF!</definedName>
    <definedName name="TEE_PVC_PRES_1_7" localSheetId="5">#REF!</definedName>
    <definedName name="TEE_PVC_PRES_1_7" localSheetId="11">#REF!</definedName>
    <definedName name="TEE_PVC_PRES_1_7" localSheetId="2">#REF!</definedName>
    <definedName name="TEE_PVC_PRES_1_7" localSheetId="3">#REF!</definedName>
    <definedName name="TEE_PVC_PRES_1_7">#REF!</definedName>
    <definedName name="TEE_PVC_PRES_1_8" localSheetId="1">#REF!</definedName>
    <definedName name="TEE_PVC_PRES_1_8" localSheetId="5">#REF!</definedName>
    <definedName name="TEE_PVC_PRES_1_8" localSheetId="11">#REF!</definedName>
    <definedName name="TEE_PVC_PRES_1_8" localSheetId="2">#REF!</definedName>
    <definedName name="TEE_PVC_PRES_1_8" localSheetId="3">#REF!</definedName>
    <definedName name="TEE_PVC_PRES_1_8">#REF!</definedName>
    <definedName name="TEE_PVC_PRES_1_9" localSheetId="1">#REF!</definedName>
    <definedName name="TEE_PVC_PRES_1_9" localSheetId="5">#REF!</definedName>
    <definedName name="TEE_PVC_PRES_1_9" localSheetId="11">#REF!</definedName>
    <definedName name="TEE_PVC_PRES_1_9" localSheetId="2">#REF!</definedName>
    <definedName name="TEE_PVC_PRES_1_9" localSheetId="3">#REF!</definedName>
    <definedName name="TEE_PVC_PRES_1_9">#REF!</definedName>
    <definedName name="TEE_PVC_PRES_12" localSheetId="1">#REF!</definedName>
    <definedName name="TEE_PVC_PRES_12" localSheetId="5">#REF!</definedName>
    <definedName name="TEE_PVC_PRES_12" localSheetId="11">#REF!</definedName>
    <definedName name="TEE_PVC_PRES_12" localSheetId="2">#REF!</definedName>
    <definedName name="TEE_PVC_PRES_12" localSheetId="3">#REF!</definedName>
    <definedName name="TEE_PVC_PRES_12">#REF!</definedName>
    <definedName name="TEE_PVC_PRES_12_10" localSheetId="1">#REF!</definedName>
    <definedName name="TEE_PVC_PRES_12_10" localSheetId="5">#REF!</definedName>
    <definedName name="TEE_PVC_PRES_12_10" localSheetId="11">#REF!</definedName>
    <definedName name="TEE_PVC_PRES_12_10" localSheetId="2">#REF!</definedName>
    <definedName name="TEE_PVC_PRES_12_10" localSheetId="3">#REF!</definedName>
    <definedName name="TEE_PVC_PRES_12_10">#REF!</definedName>
    <definedName name="TEE_PVC_PRES_12_11" localSheetId="1">#REF!</definedName>
    <definedName name="TEE_PVC_PRES_12_11" localSheetId="5">#REF!</definedName>
    <definedName name="TEE_PVC_PRES_12_11" localSheetId="11">#REF!</definedName>
    <definedName name="TEE_PVC_PRES_12_11" localSheetId="2">#REF!</definedName>
    <definedName name="TEE_PVC_PRES_12_11" localSheetId="3">#REF!</definedName>
    <definedName name="TEE_PVC_PRES_12_11">#REF!</definedName>
    <definedName name="TEE_PVC_PRES_12_6" localSheetId="1">#REF!</definedName>
    <definedName name="TEE_PVC_PRES_12_6" localSheetId="5">#REF!</definedName>
    <definedName name="TEE_PVC_PRES_12_6" localSheetId="11">#REF!</definedName>
    <definedName name="TEE_PVC_PRES_12_6" localSheetId="2">#REF!</definedName>
    <definedName name="TEE_PVC_PRES_12_6" localSheetId="3">#REF!</definedName>
    <definedName name="TEE_PVC_PRES_12_6">#REF!</definedName>
    <definedName name="TEE_PVC_PRES_12_7" localSheetId="1">#REF!</definedName>
    <definedName name="TEE_PVC_PRES_12_7" localSheetId="5">#REF!</definedName>
    <definedName name="TEE_PVC_PRES_12_7" localSheetId="11">#REF!</definedName>
    <definedName name="TEE_PVC_PRES_12_7" localSheetId="2">#REF!</definedName>
    <definedName name="TEE_PVC_PRES_12_7" localSheetId="3">#REF!</definedName>
    <definedName name="TEE_PVC_PRES_12_7">#REF!</definedName>
    <definedName name="TEE_PVC_PRES_12_8" localSheetId="1">#REF!</definedName>
    <definedName name="TEE_PVC_PRES_12_8" localSheetId="5">#REF!</definedName>
    <definedName name="TEE_PVC_PRES_12_8" localSheetId="11">#REF!</definedName>
    <definedName name="TEE_PVC_PRES_12_8" localSheetId="2">#REF!</definedName>
    <definedName name="TEE_PVC_PRES_12_8" localSheetId="3">#REF!</definedName>
    <definedName name="TEE_PVC_PRES_12_8">#REF!</definedName>
    <definedName name="TEE_PVC_PRES_12_9" localSheetId="1">#REF!</definedName>
    <definedName name="TEE_PVC_PRES_12_9" localSheetId="5">#REF!</definedName>
    <definedName name="TEE_PVC_PRES_12_9" localSheetId="11">#REF!</definedName>
    <definedName name="TEE_PVC_PRES_12_9" localSheetId="2">#REF!</definedName>
    <definedName name="TEE_PVC_PRES_12_9" localSheetId="3">#REF!</definedName>
    <definedName name="TEE_PVC_PRES_12_9">#REF!</definedName>
    <definedName name="TEE_PVC_PRES_34" localSheetId="1">#REF!</definedName>
    <definedName name="TEE_PVC_PRES_34" localSheetId="5">#REF!</definedName>
    <definedName name="TEE_PVC_PRES_34" localSheetId="11">#REF!</definedName>
    <definedName name="TEE_PVC_PRES_34" localSheetId="2">#REF!</definedName>
    <definedName name="TEE_PVC_PRES_34" localSheetId="3">#REF!</definedName>
    <definedName name="TEE_PVC_PRES_34">#REF!</definedName>
    <definedName name="TEE_PVC_PRES_34_10" localSheetId="1">#REF!</definedName>
    <definedName name="TEE_PVC_PRES_34_10" localSheetId="5">#REF!</definedName>
    <definedName name="TEE_PVC_PRES_34_10" localSheetId="11">#REF!</definedName>
    <definedName name="TEE_PVC_PRES_34_10" localSheetId="2">#REF!</definedName>
    <definedName name="TEE_PVC_PRES_34_10" localSheetId="3">#REF!</definedName>
    <definedName name="TEE_PVC_PRES_34_10">#REF!</definedName>
    <definedName name="TEE_PVC_PRES_34_11" localSheetId="1">#REF!</definedName>
    <definedName name="TEE_PVC_PRES_34_11" localSheetId="5">#REF!</definedName>
    <definedName name="TEE_PVC_PRES_34_11" localSheetId="11">#REF!</definedName>
    <definedName name="TEE_PVC_PRES_34_11" localSheetId="2">#REF!</definedName>
    <definedName name="TEE_PVC_PRES_34_11" localSheetId="3">#REF!</definedName>
    <definedName name="TEE_PVC_PRES_34_11">#REF!</definedName>
    <definedName name="TEE_PVC_PRES_34_6" localSheetId="1">#REF!</definedName>
    <definedName name="TEE_PVC_PRES_34_6" localSheetId="5">#REF!</definedName>
    <definedName name="TEE_PVC_PRES_34_6" localSheetId="11">#REF!</definedName>
    <definedName name="TEE_PVC_PRES_34_6" localSheetId="2">#REF!</definedName>
    <definedName name="TEE_PVC_PRES_34_6" localSheetId="3">#REF!</definedName>
    <definedName name="TEE_PVC_PRES_34_6">#REF!</definedName>
    <definedName name="TEE_PVC_PRES_34_7" localSheetId="1">#REF!</definedName>
    <definedName name="TEE_PVC_PRES_34_7" localSheetId="5">#REF!</definedName>
    <definedName name="TEE_PVC_PRES_34_7" localSheetId="11">#REF!</definedName>
    <definedName name="TEE_PVC_PRES_34_7" localSheetId="2">#REF!</definedName>
    <definedName name="TEE_PVC_PRES_34_7" localSheetId="3">#REF!</definedName>
    <definedName name="TEE_PVC_PRES_34_7">#REF!</definedName>
    <definedName name="TEE_PVC_PRES_34_8" localSheetId="1">#REF!</definedName>
    <definedName name="TEE_PVC_PRES_34_8" localSheetId="5">#REF!</definedName>
    <definedName name="TEE_PVC_PRES_34_8" localSheetId="11">#REF!</definedName>
    <definedName name="TEE_PVC_PRES_34_8" localSheetId="2">#REF!</definedName>
    <definedName name="TEE_PVC_PRES_34_8" localSheetId="3">#REF!</definedName>
    <definedName name="TEE_PVC_PRES_34_8">#REF!</definedName>
    <definedName name="TEE_PVC_PRES_34_9" localSheetId="1">#REF!</definedName>
    <definedName name="TEE_PVC_PRES_34_9" localSheetId="5">#REF!</definedName>
    <definedName name="TEE_PVC_PRES_34_9" localSheetId="11">#REF!</definedName>
    <definedName name="TEE_PVC_PRES_34_9" localSheetId="2">#REF!</definedName>
    <definedName name="TEE_PVC_PRES_34_9" localSheetId="3">#REF!</definedName>
    <definedName name="TEE_PVC_PRES_34_9">#REF!</definedName>
    <definedName name="TEFLON" localSheetId="1">#REF!</definedName>
    <definedName name="TEFLON" localSheetId="5">#REF!</definedName>
    <definedName name="TEFLON" localSheetId="11">#REF!</definedName>
    <definedName name="TEFLON" localSheetId="2">#REF!</definedName>
    <definedName name="TEFLON" localSheetId="3">#REF!</definedName>
    <definedName name="TEFLON">#REF!</definedName>
    <definedName name="TEFLON_10" localSheetId="1">#REF!</definedName>
    <definedName name="TEFLON_10" localSheetId="5">#REF!</definedName>
    <definedName name="TEFLON_10" localSheetId="11">#REF!</definedName>
    <definedName name="TEFLON_10" localSheetId="2">#REF!</definedName>
    <definedName name="TEFLON_10" localSheetId="3">#REF!</definedName>
    <definedName name="TEFLON_10">#REF!</definedName>
    <definedName name="TEFLON_11" localSheetId="1">#REF!</definedName>
    <definedName name="TEFLON_11" localSheetId="5">#REF!</definedName>
    <definedName name="TEFLON_11" localSheetId="11">#REF!</definedName>
    <definedName name="TEFLON_11" localSheetId="2">#REF!</definedName>
    <definedName name="TEFLON_11" localSheetId="3">#REF!</definedName>
    <definedName name="TEFLON_11">#REF!</definedName>
    <definedName name="TEFLON_6" localSheetId="1">#REF!</definedName>
    <definedName name="TEFLON_6" localSheetId="5">#REF!</definedName>
    <definedName name="TEFLON_6" localSheetId="11">#REF!</definedName>
    <definedName name="TEFLON_6" localSheetId="2">#REF!</definedName>
    <definedName name="TEFLON_6" localSheetId="3">#REF!</definedName>
    <definedName name="TEFLON_6">#REF!</definedName>
    <definedName name="TEFLON_7" localSheetId="1">#REF!</definedName>
    <definedName name="TEFLON_7" localSheetId="5">#REF!</definedName>
    <definedName name="TEFLON_7" localSheetId="11">#REF!</definedName>
    <definedName name="TEFLON_7" localSheetId="2">#REF!</definedName>
    <definedName name="TEFLON_7" localSheetId="3">#REF!</definedName>
    <definedName name="TEFLON_7">#REF!</definedName>
    <definedName name="TEFLON_8" localSheetId="1">#REF!</definedName>
    <definedName name="TEFLON_8" localSheetId="5">#REF!</definedName>
    <definedName name="TEFLON_8" localSheetId="11">#REF!</definedName>
    <definedName name="TEFLON_8" localSheetId="2">#REF!</definedName>
    <definedName name="TEFLON_8" localSheetId="3">#REF!</definedName>
    <definedName name="TEFLON_8">#REF!</definedName>
    <definedName name="TEFLON_9" localSheetId="1">#REF!</definedName>
    <definedName name="TEFLON_9" localSheetId="5">#REF!</definedName>
    <definedName name="TEFLON_9" localSheetId="11">#REF!</definedName>
    <definedName name="TEFLON_9" localSheetId="2">#REF!</definedName>
    <definedName name="TEFLON_9" localSheetId="3">#REF!</definedName>
    <definedName name="TEFLON_9">#REF!</definedName>
    <definedName name="THINNER" localSheetId="1">#REF!</definedName>
    <definedName name="THINNER" localSheetId="5">#REF!</definedName>
    <definedName name="THINNER" localSheetId="11">#REF!</definedName>
    <definedName name="THINNER" localSheetId="2">#REF!</definedName>
    <definedName name="THINNER" localSheetId="3">#REF!</definedName>
    <definedName name="THINNER">#REF!</definedName>
    <definedName name="THINNER_10" localSheetId="1">#REF!</definedName>
    <definedName name="THINNER_10" localSheetId="5">#REF!</definedName>
    <definedName name="THINNER_10" localSheetId="11">#REF!</definedName>
    <definedName name="THINNER_10" localSheetId="2">#REF!</definedName>
    <definedName name="THINNER_10" localSheetId="3">#REF!</definedName>
    <definedName name="THINNER_10">#REF!</definedName>
    <definedName name="THINNER_11" localSheetId="1">#REF!</definedName>
    <definedName name="THINNER_11" localSheetId="5">#REF!</definedName>
    <definedName name="THINNER_11" localSheetId="11">#REF!</definedName>
    <definedName name="THINNER_11" localSheetId="2">#REF!</definedName>
    <definedName name="THINNER_11" localSheetId="3">#REF!</definedName>
    <definedName name="THINNER_11">#REF!</definedName>
    <definedName name="THINNER_6" localSheetId="1">#REF!</definedName>
    <definedName name="THINNER_6" localSheetId="5">#REF!</definedName>
    <definedName name="THINNER_6" localSheetId="11">#REF!</definedName>
    <definedName name="THINNER_6" localSheetId="2">#REF!</definedName>
    <definedName name="THINNER_6" localSheetId="3">#REF!</definedName>
    <definedName name="THINNER_6">#REF!</definedName>
    <definedName name="THINNER_7" localSheetId="1">#REF!</definedName>
    <definedName name="THINNER_7" localSheetId="5">#REF!</definedName>
    <definedName name="THINNER_7" localSheetId="11">#REF!</definedName>
    <definedName name="THINNER_7" localSheetId="2">#REF!</definedName>
    <definedName name="THINNER_7" localSheetId="3">#REF!</definedName>
    <definedName name="THINNER_7">#REF!</definedName>
    <definedName name="THINNER_8" localSheetId="1">#REF!</definedName>
    <definedName name="THINNER_8" localSheetId="5">#REF!</definedName>
    <definedName name="THINNER_8" localSheetId="11">#REF!</definedName>
    <definedName name="THINNER_8" localSheetId="2">#REF!</definedName>
    <definedName name="THINNER_8" localSheetId="3">#REF!</definedName>
    <definedName name="THINNER_8">#REF!</definedName>
    <definedName name="THINNER_9" localSheetId="1">#REF!</definedName>
    <definedName name="THINNER_9" localSheetId="5">#REF!</definedName>
    <definedName name="THINNER_9" localSheetId="11">#REF!</definedName>
    <definedName name="THINNER_9" localSheetId="2">#REF!</definedName>
    <definedName name="THINNER_9" localSheetId="3">#REF!</definedName>
    <definedName name="THINNER_9">#REF!</definedName>
    <definedName name="_xlnm.Print_Titles" localSheetId="1">'ACT. NO. 01  (2)'!$A:$F,'ACT. NO. 01  (2)'!$1:$11</definedName>
    <definedName name="_xlnm.Print_Titles" localSheetId="0">'ALCANT. OPCION 1'!$1:$9</definedName>
    <definedName name="_xlnm.Print_Titles">#N/A</definedName>
    <definedName name="TNC" localSheetId="1">#REF!</definedName>
    <definedName name="TNC" localSheetId="5">#REF!</definedName>
    <definedName name="TNC" localSheetId="11">#REF!</definedName>
    <definedName name="TNC" localSheetId="2">#REF!</definedName>
    <definedName name="TNC" localSheetId="3">#REF!</definedName>
    <definedName name="TNC">#REF!</definedName>
    <definedName name="Tolas" localSheetId="1">#REF!</definedName>
    <definedName name="Tolas" localSheetId="5">#REF!</definedName>
    <definedName name="Tolas" localSheetId="11">#REF!</definedName>
    <definedName name="Tolas" localSheetId="2">#REF!</definedName>
    <definedName name="Tolas" localSheetId="3">#REF!</definedName>
    <definedName name="Tolas">#REF!</definedName>
    <definedName name="Tolas_3">"$#REF!.$B$13"</definedName>
    <definedName name="Tolas_8" localSheetId="1">#REF!</definedName>
    <definedName name="Tolas_8" localSheetId="5">#REF!</definedName>
    <definedName name="Tolas_8" localSheetId="11">#REF!</definedName>
    <definedName name="Tolas_8" localSheetId="2">#REF!</definedName>
    <definedName name="Tolas_8" localSheetId="3">#REF!</definedName>
    <definedName name="Tolas_8">#REF!</definedName>
    <definedName name="TOMACORRIENTE_110V" localSheetId="1">#REF!</definedName>
    <definedName name="TOMACORRIENTE_110V" localSheetId="5">#REF!</definedName>
    <definedName name="TOMACORRIENTE_110V" localSheetId="11">#REF!</definedName>
    <definedName name="TOMACORRIENTE_110V" localSheetId="2">#REF!</definedName>
    <definedName name="TOMACORRIENTE_110V" localSheetId="3">#REF!</definedName>
    <definedName name="TOMACORRIENTE_110V">#REF!</definedName>
    <definedName name="TOMACORRIENTE_110V_10" localSheetId="1">#REF!</definedName>
    <definedName name="TOMACORRIENTE_110V_10" localSheetId="5">#REF!</definedName>
    <definedName name="TOMACORRIENTE_110V_10" localSheetId="11">#REF!</definedName>
    <definedName name="TOMACORRIENTE_110V_10" localSheetId="2">#REF!</definedName>
    <definedName name="TOMACORRIENTE_110V_10" localSheetId="3">#REF!</definedName>
    <definedName name="TOMACORRIENTE_110V_10">#REF!</definedName>
    <definedName name="TOMACORRIENTE_110V_11" localSheetId="1">#REF!</definedName>
    <definedName name="TOMACORRIENTE_110V_11" localSheetId="5">#REF!</definedName>
    <definedName name="TOMACORRIENTE_110V_11" localSheetId="11">#REF!</definedName>
    <definedName name="TOMACORRIENTE_110V_11" localSheetId="2">#REF!</definedName>
    <definedName name="TOMACORRIENTE_110V_11" localSheetId="3">#REF!</definedName>
    <definedName name="TOMACORRIENTE_110V_11">#REF!</definedName>
    <definedName name="TOMACORRIENTE_110V_6" localSheetId="1">#REF!</definedName>
    <definedName name="TOMACORRIENTE_110V_6" localSheetId="5">#REF!</definedName>
    <definedName name="TOMACORRIENTE_110V_6" localSheetId="11">#REF!</definedName>
    <definedName name="TOMACORRIENTE_110V_6" localSheetId="2">#REF!</definedName>
    <definedName name="TOMACORRIENTE_110V_6" localSheetId="3">#REF!</definedName>
    <definedName name="TOMACORRIENTE_110V_6">#REF!</definedName>
    <definedName name="TOMACORRIENTE_110V_7" localSheetId="1">#REF!</definedName>
    <definedName name="TOMACORRIENTE_110V_7" localSheetId="5">#REF!</definedName>
    <definedName name="TOMACORRIENTE_110V_7" localSheetId="11">#REF!</definedName>
    <definedName name="TOMACORRIENTE_110V_7" localSheetId="2">#REF!</definedName>
    <definedName name="TOMACORRIENTE_110V_7" localSheetId="3">#REF!</definedName>
    <definedName name="TOMACORRIENTE_110V_7">#REF!</definedName>
    <definedName name="TOMACORRIENTE_110V_8" localSheetId="1">#REF!</definedName>
    <definedName name="TOMACORRIENTE_110V_8" localSheetId="5">#REF!</definedName>
    <definedName name="TOMACORRIENTE_110V_8" localSheetId="11">#REF!</definedName>
    <definedName name="TOMACORRIENTE_110V_8" localSheetId="2">#REF!</definedName>
    <definedName name="TOMACORRIENTE_110V_8" localSheetId="3">#REF!</definedName>
    <definedName name="TOMACORRIENTE_110V_8">#REF!</definedName>
    <definedName name="TOMACORRIENTE_110V_9" localSheetId="1">#REF!</definedName>
    <definedName name="TOMACORRIENTE_110V_9" localSheetId="5">#REF!</definedName>
    <definedName name="TOMACORRIENTE_110V_9" localSheetId="11">#REF!</definedName>
    <definedName name="TOMACORRIENTE_110V_9" localSheetId="2">#REF!</definedName>
    <definedName name="TOMACORRIENTE_110V_9" localSheetId="3">#REF!</definedName>
    <definedName name="TOMACORRIENTE_110V_9">#REF!</definedName>
    <definedName name="TOMACORRIENTE_220V_SENC" localSheetId="1">#REF!</definedName>
    <definedName name="TOMACORRIENTE_220V_SENC" localSheetId="5">#REF!</definedName>
    <definedName name="TOMACORRIENTE_220V_SENC" localSheetId="11">#REF!</definedName>
    <definedName name="TOMACORRIENTE_220V_SENC" localSheetId="2">#REF!</definedName>
    <definedName name="TOMACORRIENTE_220V_SENC" localSheetId="3">#REF!</definedName>
    <definedName name="TOMACORRIENTE_220V_SENC">#REF!</definedName>
    <definedName name="TOMACORRIENTE_220V_SENC_10" localSheetId="1">#REF!</definedName>
    <definedName name="TOMACORRIENTE_220V_SENC_10" localSheetId="5">#REF!</definedName>
    <definedName name="TOMACORRIENTE_220V_SENC_10" localSheetId="11">#REF!</definedName>
    <definedName name="TOMACORRIENTE_220V_SENC_10" localSheetId="2">#REF!</definedName>
    <definedName name="TOMACORRIENTE_220V_SENC_10" localSheetId="3">#REF!</definedName>
    <definedName name="TOMACORRIENTE_220V_SENC_10">#REF!</definedName>
    <definedName name="TOMACORRIENTE_220V_SENC_11" localSheetId="1">#REF!</definedName>
    <definedName name="TOMACORRIENTE_220V_SENC_11" localSheetId="5">#REF!</definedName>
    <definedName name="TOMACORRIENTE_220V_SENC_11" localSheetId="11">#REF!</definedName>
    <definedName name="TOMACORRIENTE_220V_SENC_11" localSheetId="2">#REF!</definedName>
    <definedName name="TOMACORRIENTE_220V_SENC_11" localSheetId="3">#REF!</definedName>
    <definedName name="TOMACORRIENTE_220V_SENC_11">#REF!</definedName>
    <definedName name="TOMACORRIENTE_220V_SENC_6" localSheetId="1">#REF!</definedName>
    <definedName name="TOMACORRIENTE_220V_SENC_6" localSheetId="5">#REF!</definedName>
    <definedName name="TOMACORRIENTE_220V_SENC_6" localSheetId="11">#REF!</definedName>
    <definedName name="TOMACORRIENTE_220V_SENC_6" localSheetId="2">#REF!</definedName>
    <definedName name="TOMACORRIENTE_220V_SENC_6" localSheetId="3">#REF!</definedName>
    <definedName name="TOMACORRIENTE_220V_SENC_6">#REF!</definedName>
    <definedName name="TOMACORRIENTE_220V_SENC_7" localSheetId="1">#REF!</definedName>
    <definedName name="TOMACORRIENTE_220V_SENC_7" localSheetId="5">#REF!</definedName>
    <definedName name="TOMACORRIENTE_220V_SENC_7" localSheetId="11">#REF!</definedName>
    <definedName name="TOMACORRIENTE_220V_SENC_7" localSheetId="2">#REF!</definedName>
    <definedName name="TOMACORRIENTE_220V_SENC_7" localSheetId="3">#REF!</definedName>
    <definedName name="TOMACORRIENTE_220V_SENC_7">#REF!</definedName>
    <definedName name="TOMACORRIENTE_220V_SENC_8" localSheetId="1">#REF!</definedName>
    <definedName name="TOMACORRIENTE_220V_SENC_8" localSheetId="5">#REF!</definedName>
    <definedName name="TOMACORRIENTE_220V_SENC_8" localSheetId="11">#REF!</definedName>
    <definedName name="TOMACORRIENTE_220V_SENC_8" localSheetId="2">#REF!</definedName>
    <definedName name="TOMACORRIENTE_220V_SENC_8" localSheetId="3">#REF!</definedName>
    <definedName name="TOMACORRIENTE_220V_SENC_8">#REF!</definedName>
    <definedName name="TOMACORRIENTE_220V_SENC_9" localSheetId="1">#REF!</definedName>
    <definedName name="TOMACORRIENTE_220V_SENC_9" localSheetId="5">#REF!</definedName>
    <definedName name="TOMACORRIENTE_220V_SENC_9" localSheetId="11">#REF!</definedName>
    <definedName name="TOMACORRIENTE_220V_SENC_9" localSheetId="2">#REF!</definedName>
    <definedName name="TOMACORRIENTE_220V_SENC_9" localSheetId="3">#REF!</definedName>
    <definedName name="TOMACORRIENTE_220V_SENC_9">#REF!</definedName>
    <definedName name="TOMACORRIENTE_30a" localSheetId="1">#REF!</definedName>
    <definedName name="TOMACORRIENTE_30a" localSheetId="5">#REF!</definedName>
    <definedName name="TOMACORRIENTE_30a" localSheetId="11">#REF!</definedName>
    <definedName name="TOMACORRIENTE_30a" localSheetId="2">#REF!</definedName>
    <definedName name="TOMACORRIENTE_30a" localSheetId="3">#REF!</definedName>
    <definedName name="TOMACORRIENTE_30a">#REF!</definedName>
    <definedName name="TOMACORRIENTE_30a_10" localSheetId="1">#REF!</definedName>
    <definedName name="TOMACORRIENTE_30a_10" localSheetId="5">#REF!</definedName>
    <definedName name="TOMACORRIENTE_30a_10" localSheetId="11">#REF!</definedName>
    <definedName name="TOMACORRIENTE_30a_10" localSheetId="2">#REF!</definedName>
    <definedName name="TOMACORRIENTE_30a_10" localSheetId="3">#REF!</definedName>
    <definedName name="TOMACORRIENTE_30a_10">#REF!</definedName>
    <definedName name="TOMACORRIENTE_30a_11" localSheetId="1">#REF!</definedName>
    <definedName name="TOMACORRIENTE_30a_11" localSheetId="5">#REF!</definedName>
    <definedName name="TOMACORRIENTE_30a_11" localSheetId="11">#REF!</definedName>
    <definedName name="TOMACORRIENTE_30a_11" localSheetId="2">#REF!</definedName>
    <definedName name="TOMACORRIENTE_30a_11" localSheetId="3">#REF!</definedName>
    <definedName name="TOMACORRIENTE_30a_11">#REF!</definedName>
    <definedName name="TOMACORRIENTE_30a_6" localSheetId="1">#REF!</definedName>
    <definedName name="TOMACORRIENTE_30a_6" localSheetId="5">#REF!</definedName>
    <definedName name="TOMACORRIENTE_30a_6" localSheetId="11">#REF!</definedName>
    <definedName name="TOMACORRIENTE_30a_6" localSheetId="2">#REF!</definedName>
    <definedName name="TOMACORRIENTE_30a_6" localSheetId="3">#REF!</definedName>
    <definedName name="TOMACORRIENTE_30a_6">#REF!</definedName>
    <definedName name="TOMACORRIENTE_30a_7" localSheetId="1">#REF!</definedName>
    <definedName name="TOMACORRIENTE_30a_7" localSheetId="5">#REF!</definedName>
    <definedName name="TOMACORRIENTE_30a_7" localSheetId="11">#REF!</definedName>
    <definedName name="TOMACORRIENTE_30a_7" localSheetId="2">#REF!</definedName>
    <definedName name="TOMACORRIENTE_30a_7" localSheetId="3">#REF!</definedName>
    <definedName name="TOMACORRIENTE_30a_7">#REF!</definedName>
    <definedName name="TOMACORRIENTE_30a_8" localSheetId="1">#REF!</definedName>
    <definedName name="TOMACORRIENTE_30a_8" localSheetId="5">#REF!</definedName>
    <definedName name="TOMACORRIENTE_30a_8" localSheetId="11">#REF!</definedName>
    <definedName name="TOMACORRIENTE_30a_8" localSheetId="2">#REF!</definedName>
    <definedName name="TOMACORRIENTE_30a_8" localSheetId="3">#REF!</definedName>
    <definedName name="TOMACORRIENTE_30a_8">#REF!</definedName>
    <definedName name="TOMACORRIENTE_30a_9" localSheetId="1">#REF!</definedName>
    <definedName name="TOMACORRIENTE_30a_9" localSheetId="5">#REF!</definedName>
    <definedName name="TOMACORRIENTE_30a_9" localSheetId="11">#REF!</definedName>
    <definedName name="TOMACORRIENTE_30a_9" localSheetId="2">#REF!</definedName>
    <definedName name="TOMACORRIENTE_30a_9" localSheetId="3">#REF!</definedName>
    <definedName name="TOMACORRIENTE_30a_9">#REF!</definedName>
    <definedName name="TOPOGRAFIA_3">#N/A</definedName>
    <definedName name="Topografo" localSheetId="1">#REF!</definedName>
    <definedName name="Topografo" localSheetId="5">#REF!</definedName>
    <definedName name="Topografo" localSheetId="11">#REF!</definedName>
    <definedName name="Topografo" localSheetId="2">#REF!</definedName>
    <definedName name="Topografo" localSheetId="3">#REF!</definedName>
    <definedName name="Topografo">#REF!</definedName>
    <definedName name="Topografo_10" localSheetId="1">#REF!</definedName>
    <definedName name="Topografo_10" localSheetId="5">#REF!</definedName>
    <definedName name="Topografo_10" localSheetId="11">#REF!</definedName>
    <definedName name="Topografo_10" localSheetId="2">#REF!</definedName>
    <definedName name="Topografo_10" localSheetId="3">#REF!</definedName>
    <definedName name="Topografo_10">#REF!</definedName>
    <definedName name="Topografo_11" localSheetId="1">#REF!</definedName>
    <definedName name="Topografo_11" localSheetId="5">#REF!</definedName>
    <definedName name="Topografo_11" localSheetId="11">#REF!</definedName>
    <definedName name="Topografo_11" localSheetId="2">#REF!</definedName>
    <definedName name="Topografo_11" localSheetId="3">#REF!</definedName>
    <definedName name="Topografo_11">#REF!</definedName>
    <definedName name="Topografo_6" localSheetId="1">#REF!</definedName>
    <definedName name="Topografo_6" localSheetId="5">#REF!</definedName>
    <definedName name="Topografo_6" localSheetId="11">#REF!</definedName>
    <definedName name="Topografo_6" localSheetId="2">#REF!</definedName>
    <definedName name="Topografo_6" localSheetId="3">#REF!</definedName>
    <definedName name="Topografo_6">#REF!</definedName>
    <definedName name="Topografo_7" localSheetId="1">#REF!</definedName>
    <definedName name="Topografo_7" localSheetId="5">#REF!</definedName>
    <definedName name="Topografo_7" localSheetId="11">#REF!</definedName>
    <definedName name="Topografo_7" localSheetId="2">#REF!</definedName>
    <definedName name="Topografo_7" localSheetId="3">#REF!</definedName>
    <definedName name="Topografo_7">#REF!</definedName>
    <definedName name="Topografo_8" localSheetId="1">#REF!</definedName>
    <definedName name="Topografo_8" localSheetId="5">#REF!</definedName>
    <definedName name="Topografo_8" localSheetId="11">#REF!</definedName>
    <definedName name="Topografo_8" localSheetId="2">#REF!</definedName>
    <definedName name="Topografo_8" localSheetId="3">#REF!</definedName>
    <definedName name="Topografo_8">#REF!</definedName>
    <definedName name="Topografo_9" localSheetId="1">#REF!</definedName>
    <definedName name="Topografo_9" localSheetId="5">#REF!</definedName>
    <definedName name="Topografo_9" localSheetId="11">#REF!</definedName>
    <definedName name="Topografo_9" localSheetId="2">#REF!</definedName>
    <definedName name="Topografo_9" localSheetId="3">#REF!</definedName>
    <definedName name="Topografo_9">#REF!</definedName>
    <definedName name="TORNILLOS" localSheetId="1">#REF!</definedName>
    <definedName name="TORNILLOS" localSheetId="5">#REF!</definedName>
    <definedName name="TORNILLOS" localSheetId="11">#REF!</definedName>
    <definedName name="TORNILLOS" localSheetId="2">#REF!</definedName>
    <definedName name="TORNILLOS" localSheetId="3">#REF!</definedName>
    <definedName name="TORNILLOS">#REF!</definedName>
    <definedName name="TORNILLOS_3">"$#REF!.$B$#REF!"</definedName>
    <definedName name="Tornillos_5_x3_8_3">#N/A</definedName>
    <definedName name="TORNILLOS_8" localSheetId="1">#REF!</definedName>
    <definedName name="TORNILLOS_8" localSheetId="5">#REF!</definedName>
    <definedName name="TORNILLOS_8" localSheetId="11">#REF!</definedName>
    <definedName name="TORNILLOS_8" localSheetId="2">#REF!</definedName>
    <definedName name="TORNILLOS_8" localSheetId="3">#REF!</definedName>
    <definedName name="TORNILLOS_8">#REF!</definedName>
    <definedName name="TORNILLOS_INODORO" localSheetId="1">#REF!</definedName>
    <definedName name="TORNILLOS_INODORO" localSheetId="5">#REF!</definedName>
    <definedName name="TORNILLOS_INODORO" localSheetId="11">#REF!</definedName>
    <definedName name="TORNILLOS_INODORO" localSheetId="2">#REF!</definedName>
    <definedName name="TORNILLOS_INODORO" localSheetId="3">#REF!</definedName>
    <definedName name="TORNILLOS_INODORO">#REF!</definedName>
    <definedName name="TORNILLOS_INODORO_10" localSheetId="1">#REF!</definedName>
    <definedName name="TORNILLOS_INODORO_10" localSheetId="5">#REF!</definedName>
    <definedName name="TORNILLOS_INODORO_10" localSheetId="11">#REF!</definedName>
    <definedName name="TORNILLOS_INODORO_10" localSheetId="2">#REF!</definedName>
    <definedName name="TORNILLOS_INODORO_10" localSheetId="3">#REF!</definedName>
    <definedName name="TORNILLOS_INODORO_10">#REF!</definedName>
    <definedName name="TORNILLOS_INODORO_11" localSheetId="1">#REF!</definedName>
    <definedName name="TORNILLOS_INODORO_11" localSheetId="5">#REF!</definedName>
    <definedName name="TORNILLOS_INODORO_11" localSheetId="11">#REF!</definedName>
    <definedName name="TORNILLOS_INODORO_11" localSheetId="2">#REF!</definedName>
    <definedName name="TORNILLOS_INODORO_11" localSheetId="3">#REF!</definedName>
    <definedName name="TORNILLOS_INODORO_11">#REF!</definedName>
    <definedName name="TORNILLOS_INODORO_6" localSheetId="1">#REF!</definedName>
    <definedName name="TORNILLOS_INODORO_6" localSheetId="5">#REF!</definedName>
    <definedName name="TORNILLOS_INODORO_6" localSheetId="11">#REF!</definedName>
    <definedName name="TORNILLOS_INODORO_6" localSheetId="2">#REF!</definedName>
    <definedName name="TORNILLOS_INODORO_6" localSheetId="3">#REF!</definedName>
    <definedName name="TORNILLOS_INODORO_6">#REF!</definedName>
    <definedName name="TORNILLOS_INODORO_7" localSheetId="1">#REF!</definedName>
    <definedName name="TORNILLOS_INODORO_7" localSheetId="5">#REF!</definedName>
    <definedName name="TORNILLOS_INODORO_7" localSheetId="11">#REF!</definedName>
    <definedName name="TORNILLOS_INODORO_7" localSheetId="2">#REF!</definedName>
    <definedName name="TORNILLOS_INODORO_7" localSheetId="3">#REF!</definedName>
    <definedName name="TORNILLOS_INODORO_7">#REF!</definedName>
    <definedName name="TORNILLOS_INODORO_8" localSheetId="1">#REF!</definedName>
    <definedName name="TORNILLOS_INODORO_8" localSheetId="5">#REF!</definedName>
    <definedName name="TORNILLOS_INODORO_8" localSheetId="11">#REF!</definedName>
    <definedName name="TORNILLOS_INODORO_8" localSheetId="2">#REF!</definedName>
    <definedName name="TORNILLOS_INODORO_8" localSheetId="3">#REF!</definedName>
    <definedName name="TORNILLOS_INODORO_8">#REF!</definedName>
    <definedName name="TORNILLOS_INODORO_9" localSheetId="1">#REF!</definedName>
    <definedName name="TORNILLOS_INODORO_9" localSheetId="5">#REF!</definedName>
    <definedName name="TORNILLOS_INODORO_9" localSheetId="11">#REF!</definedName>
    <definedName name="TORNILLOS_INODORO_9" localSheetId="2">#REF!</definedName>
    <definedName name="TORNILLOS_INODORO_9" localSheetId="3">#REF!</definedName>
    <definedName name="TORNILLOS_INODORO_9">#REF!</definedName>
    <definedName name="totalgeneral_3">"$#REF!.$M$56"</definedName>
    <definedName name="TRACTOR_D8K" localSheetId="1">#REF!</definedName>
    <definedName name="TRACTOR_D8K" localSheetId="5">#REF!</definedName>
    <definedName name="TRACTOR_D8K" localSheetId="11">#REF!</definedName>
    <definedName name="TRACTOR_D8K" localSheetId="2">#REF!</definedName>
    <definedName name="TRACTOR_D8K" localSheetId="3">#REF!</definedName>
    <definedName name="TRACTOR_D8K">#REF!</definedName>
    <definedName name="TRACTOR_D8K_10" localSheetId="1">#REF!</definedName>
    <definedName name="TRACTOR_D8K_10" localSheetId="5">#REF!</definedName>
    <definedName name="TRACTOR_D8K_10" localSheetId="11">#REF!</definedName>
    <definedName name="TRACTOR_D8K_10" localSheetId="2">#REF!</definedName>
    <definedName name="TRACTOR_D8K_10" localSheetId="3">#REF!</definedName>
    <definedName name="TRACTOR_D8K_10">#REF!</definedName>
    <definedName name="TRACTOR_D8K_11" localSheetId="1">#REF!</definedName>
    <definedName name="TRACTOR_D8K_11" localSheetId="5">#REF!</definedName>
    <definedName name="TRACTOR_D8K_11" localSheetId="11">#REF!</definedName>
    <definedName name="TRACTOR_D8K_11" localSheetId="2">#REF!</definedName>
    <definedName name="TRACTOR_D8K_11" localSheetId="3">#REF!</definedName>
    <definedName name="TRACTOR_D8K_11">#REF!</definedName>
    <definedName name="TRACTOR_D8K_6" localSheetId="1">#REF!</definedName>
    <definedName name="TRACTOR_D8K_6" localSheetId="5">#REF!</definedName>
    <definedName name="TRACTOR_D8K_6" localSheetId="11">#REF!</definedName>
    <definedName name="TRACTOR_D8K_6" localSheetId="2">#REF!</definedName>
    <definedName name="TRACTOR_D8K_6" localSheetId="3">#REF!</definedName>
    <definedName name="TRACTOR_D8K_6">#REF!</definedName>
    <definedName name="TRACTOR_D8K_7" localSheetId="1">#REF!</definedName>
    <definedName name="TRACTOR_D8K_7" localSheetId="5">#REF!</definedName>
    <definedName name="TRACTOR_D8K_7" localSheetId="11">#REF!</definedName>
    <definedName name="TRACTOR_D8K_7" localSheetId="2">#REF!</definedName>
    <definedName name="TRACTOR_D8K_7" localSheetId="3">#REF!</definedName>
    <definedName name="TRACTOR_D8K_7">#REF!</definedName>
    <definedName name="TRACTOR_D8K_8" localSheetId="1">#REF!</definedName>
    <definedName name="TRACTOR_D8K_8" localSheetId="5">#REF!</definedName>
    <definedName name="TRACTOR_D8K_8" localSheetId="11">#REF!</definedName>
    <definedName name="TRACTOR_D8K_8" localSheetId="2">#REF!</definedName>
    <definedName name="TRACTOR_D8K_8" localSheetId="3">#REF!</definedName>
    <definedName name="TRACTOR_D8K_8">#REF!</definedName>
    <definedName name="TRACTOR_D8K_9" localSheetId="1">#REF!</definedName>
    <definedName name="TRACTOR_D8K_9" localSheetId="5">#REF!</definedName>
    <definedName name="TRACTOR_D8K_9" localSheetId="11">#REF!</definedName>
    <definedName name="TRACTOR_D8K_9" localSheetId="2">#REF!</definedName>
    <definedName name="TRACTOR_D8K_9" localSheetId="3">#REF!</definedName>
    <definedName name="TRACTOR_D8K_9">#REF!</definedName>
    <definedName name="TRANSFER_MANUAL_150_3AMPS" localSheetId="1">#REF!</definedName>
    <definedName name="TRANSFER_MANUAL_150_3AMPS" localSheetId="5">#REF!</definedName>
    <definedName name="TRANSFER_MANUAL_150_3AMPS" localSheetId="11">#REF!</definedName>
    <definedName name="TRANSFER_MANUAL_150_3AMPS" localSheetId="2">#REF!</definedName>
    <definedName name="TRANSFER_MANUAL_150_3AMPS" localSheetId="3">#REF!</definedName>
    <definedName name="TRANSFER_MANUAL_150_3AMPS">#REF!</definedName>
    <definedName name="TRANSFER_MANUAL_150_3AMPS_10" localSheetId="1">#REF!</definedName>
    <definedName name="TRANSFER_MANUAL_150_3AMPS_10" localSheetId="5">#REF!</definedName>
    <definedName name="TRANSFER_MANUAL_150_3AMPS_10" localSheetId="11">#REF!</definedName>
    <definedName name="TRANSFER_MANUAL_150_3AMPS_10" localSheetId="2">#REF!</definedName>
    <definedName name="TRANSFER_MANUAL_150_3AMPS_10" localSheetId="3">#REF!</definedName>
    <definedName name="TRANSFER_MANUAL_150_3AMPS_10">#REF!</definedName>
    <definedName name="TRANSFER_MANUAL_150_3AMPS_11" localSheetId="1">#REF!</definedName>
    <definedName name="TRANSFER_MANUAL_150_3AMPS_11" localSheetId="5">#REF!</definedName>
    <definedName name="TRANSFER_MANUAL_150_3AMPS_11" localSheetId="11">#REF!</definedName>
    <definedName name="TRANSFER_MANUAL_150_3AMPS_11" localSheetId="2">#REF!</definedName>
    <definedName name="TRANSFER_MANUAL_150_3AMPS_11" localSheetId="3">#REF!</definedName>
    <definedName name="TRANSFER_MANUAL_150_3AMPS_11">#REF!</definedName>
    <definedName name="TRANSFER_MANUAL_150_3AMPS_6" localSheetId="1">#REF!</definedName>
    <definedName name="TRANSFER_MANUAL_150_3AMPS_6" localSheetId="5">#REF!</definedName>
    <definedName name="TRANSFER_MANUAL_150_3AMPS_6" localSheetId="11">#REF!</definedName>
    <definedName name="TRANSFER_MANUAL_150_3AMPS_6" localSheetId="2">#REF!</definedName>
    <definedName name="TRANSFER_MANUAL_150_3AMPS_6" localSheetId="3">#REF!</definedName>
    <definedName name="TRANSFER_MANUAL_150_3AMPS_6">#REF!</definedName>
    <definedName name="TRANSFER_MANUAL_150_3AMPS_7" localSheetId="1">#REF!</definedName>
    <definedName name="TRANSFER_MANUAL_150_3AMPS_7" localSheetId="5">#REF!</definedName>
    <definedName name="TRANSFER_MANUAL_150_3AMPS_7" localSheetId="11">#REF!</definedName>
    <definedName name="TRANSFER_MANUAL_150_3AMPS_7" localSheetId="2">#REF!</definedName>
    <definedName name="TRANSFER_MANUAL_150_3AMPS_7" localSheetId="3">#REF!</definedName>
    <definedName name="TRANSFER_MANUAL_150_3AMPS_7">#REF!</definedName>
    <definedName name="TRANSFER_MANUAL_150_3AMPS_8" localSheetId="1">#REF!</definedName>
    <definedName name="TRANSFER_MANUAL_150_3AMPS_8" localSheetId="5">#REF!</definedName>
    <definedName name="TRANSFER_MANUAL_150_3AMPS_8" localSheetId="11">#REF!</definedName>
    <definedName name="TRANSFER_MANUAL_150_3AMPS_8" localSheetId="2">#REF!</definedName>
    <definedName name="TRANSFER_MANUAL_150_3AMPS_8" localSheetId="3">#REF!</definedName>
    <definedName name="TRANSFER_MANUAL_150_3AMPS_8">#REF!</definedName>
    <definedName name="TRANSFER_MANUAL_150_3AMPS_9" localSheetId="1">#REF!</definedName>
    <definedName name="TRANSFER_MANUAL_150_3AMPS_9" localSheetId="5">#REF!</definedName>
    <definedName name="TRANSFER_MANUAL_150_3AMPS_9" localSheetId="11">#REF!</definedName>
    <definedName name="TRANSFER_MANUAL_150_3AMPS_9" localSheetId="2">#REF!</definedName>
    <definedName name="TRANSFER_MANUAL_150_3AMPS_9" localSheetId="3">#REF!</definedName>
    <definedName name="TRANSFER_MANUAL_150_3AMPS_9">#REF!</definedName>
    <definedName name="TRANSFER_MANUAL_800_3AMPS" localSheetId="1">#REF!</definedName>
    <definedName name="TRANSFER_MANUAL_800_3AMPS" localSheetId="5">#REF!</definedName>
    <definedName name="TRANSFER_MANUAL_800_3AMPS" localSheetId="11">#REF!</definedName>
    <definedName name="TRANSFER_MANUAL_800_3AMPS" localSheetId="2">#REF!</definedName>
    <definedName name="TRANSFER_MANUAL_800_3AMPS" localSheetId="3">#REF!</definedName>
    <definedName name="TRANSFER_MANUAL_800_3AMPS">#REF!</definedName>
    <definedName name="TRANSFER_MANUAL_800_3AMPS_10" localSheetId="1">#REF!</definedName>
    <definedName name="TRANSFER_MANUAL_800_3AMPS_10" localSheetId="5">#REF!</definedName>
    <definedName name="TRANSFER_MANUAL_800_3AMPS_10" localSheetId="11">#REF!</definedName>
    <definedName name="TRANSFER_MANUAL_800_3AMPS_10" localSheetId="2">#REF!</definedName>
    <definedName name="TRANSFER_MANUAL_800_3AMPS_10" localSheetId="3">#REF!</definedName>
    <definedName name="TRANSFER_MANUAL_800_3AMPS_10">#REF!</definedName>
    <definedName name="TRANSFER_MANUAL_800_3AMPS_11" localSheetId="1">#REF!</definedName>
    <definedName name="TRANSFER_MANUAL_800_3AMPS_11" localSheetId="5">#REF!</definedName>
    <definedName name="TRANSFER_MANUAL_800_3AMPS_11" localSheetId="11">#REF!</definedName>
    <definedName name="TRANSFER_MANUAL_800_3AMPS_11" localSheetId="2">#REF!</definedName>
    <definedName name="TRANSFER_MANUAL_800_3AMPS_11" localSheetId="3">#REF!</definedName>
    <definedName name="TRANSFER_MANUAL_800_3AMPS_11">#REF!</definedName>
    <definedName name="TRANSFER_MANUAL_800_3AMPS_6" localSheetId="1">#REF!</definedName>
    <definedName name="TRANSFER_MANUAL_800_3AMPS_6" localSheetId="5">#REF!</definedName>
    <definedName name="TRANSFER_MANUAL_800_3AMPS_6" localSheetId="11">#REF!</definedName>
    <definedName name="TRANSFER_MANUAL_800_3AMPS_6" localSheetId="2">#REF!</definedName>
    <definedName name="TRANSFER_MANUAL_800_3AMPS_6" localSheetId="3">#REF!</definedName>
    <definedName name="TRANSFER_MANUAL_800_3AMPS_6">#REF!</definedName>
    <definedName name="TRANSFER_MANUAL_800_3AMPS_7" localSheetId="1">#REF!</definedName>
    <definedName name="TRANSFER_MANUAL_800_3AMPS_7" localSheetId="5">#REF!</definedName>
    <definedName name="TRANSFER_MANUAL_800_3AMPS_7" localSheetId="11">#REF!</definedName>
    <definedName name="TRANSFER_MANUAL_800_3AMPS_7" localSheetId="2">#REF!</definedName>
    <definedName name="TRANSFER_MANUAL_800_3AMPS_7" localSheetId="3">#REF!</definedName>
    <definedName name="TRANSFER_MANUAL_800_3AMPS_7">#REF!</definedName>
    <definedName name="TRANSFER_MANUAL_800_3AMPS_8" localSheetId="1">#REF!</definedName>
    <definedName name="TRANSFER_MANUAL_800_3AMPS_8" localSheetId="5">#REF!</definedName>
    <definedName name="TRANSFER_MANUAL_800_3AMPS_8" localSheetId="11">#REF!</definedName>
    <definedName name="TRANSFER_MANUAL_800_3AMPS_8" localSheetId="2">#REF!</definedName>
    <definedName name="TRANSFER_MANUAL_800_3AMPS_8" localSheetId="3">#REF!</definedName>
    <definedName name="TRANSFER_MANUAL_800_3AMPS_8">#REF!</definedName>
    <definedName name="TRANSFER_MANUAL_800_3AMPS_9" localSheetId="1">#REF!</definedName>
    <definedName name="TRANSFER_MANUAL_800_3AMPS_9" localSheetId="5">#REF!</definedName>
    <definedName name="TRANSFER_MANUAL_800_3AMPS_9" localSheetId="11">#REF!</definedName>
    <definedName name="TRANSFER_MANUAL_800_3AMPS_9" localSheetId="2">#REF!</definedName>
    <definedName name="TRANSFER_MANUAL_800_3AMPS_9" localSheetId="3">#REF!</definedName>
    <definedName name="TRANSFER_MANUAL_800_3AMPS_9">#REF!</definedName>
    <definedName name="TRANSFORMADOR_100KVA_240_480_POSTE" localSheetId="1">#REF!</definedName>
    <definedName name="TRANSFORMADOR_100KVA_240_480_POSTE" localSheetId="5">#REF!</definedName>
    <definedName name="TRANSFORMADOR_100KVA_240_480_POSTE" localSheetId="11">#REF!</definedName>
    <definedName name="TRANSFORMADOR_100KVA_240_480_POSTE" localSheetId="2">#REF!</definedName>
    <definedName name="TRANSFORMADOR_100KVA_240_480_POSTE" localSheetId="3">#REF!</definedName>
    <definedName name="TRANSFORMADOR_100KVA_240_480_POSTE">#REF!</definedName>
    <definedName name="TRANSFORMADOR_100KVA_240_480_POSTE_10" localSheetId="1">#REF!</definedName>
    <definedName name="TRANSFORMADOR_100KVA_240_480_POSTE_10" localSheetId="5">#REF!</definedName>
    <definedName name="TRANSFORMADOR_100KVA_240_480_POSTE_10" localSheetId="11">#REF!</definedName>
    <definedName name="TRANSFORMADOR_100KVA_240_480_POSTE_10" localSheetId="2">#REF!</definedName>
    <definedName name="TRANSFORMADOR_100KVA_240_480_POSTE_10" localSheetId="3">#REF!</definedName>
    <definedName name="TRANSFORMADOR_100KVA_240_480_POSTE_10">#REF!</definedName>
    <definedName name="TRANSFORMADOR_100KVA_240_480_POSTE_11" localSheetId="1">#REF!</definedName>
    <definedName name="TRANSFORMADOR_100KVA_240_480_POSTE_11" localSheetId="5">#REF!</definedName>
    <definedName name="TRANSFORMADOR_100KVA_240_480_POSTE_11" localSheetId="11">#REF!</definedName>
    <definedName name="TRANSFORMADOR_100KVA_240_480_POSTE_11" localSheetId="2">#REF!</definedName>
    <definedName name="TRANSFORMADOR_100KVA_240_480_POSTE_11" localSheetId="3">#REF!</definedName>
    <definedName name="TRANSFORMADOR_100KVA_240_480_POSTE_11">#REF!</definedName>
    <definedName name="TRANSFORMADOR_100KVA_240_480_POSTE_6" localSheetId="1">#REF!</definedName>
    <definedName name="TRANSFORMADOR_100KVA_240_480_POSTE_6" localSheetId="5">#REF!</definedName>
    <definedName name="TRANSFORMADOR_100KVA_240_480_POSTE_6" localSheetId="11">#REF!</definedName>
    <definedName name="TRANSFORMADOR_100KVA_240_480_POSTE_6" localSheetId="2">#REF!</definedName>
    <definedName name="TRANSFORMADOR_100KVA_240_480_POSTE_6" localSheetId="3">#REF!</definedName>
    <definedName name="TRANSFORMADOR_100KVA_240_480_POSTE_6">#REF!</definedName>
    <definedName name="TRANSFORMADOR_100KVA_240_480_POSTE_7" localSheetId="1">#REF!</definedName>
    <definedName name="TRANSFORMADOR_100KVA_240_480_POSTE_7" localSheetId="5">#REF!</definedName>
    <definedName name="TRANSFORMADOR_100KVA_240_480_POSTE_7" localSheetId="11">#REF!</definedName>
    <definedName name="TRANSFORMADOR_100KVA_240_480_POSTE_7" localSheetId="2">#REF!</definedName>
    <definedName name="TRANSFORMADOR_100KVA_240_480_POSTE_7" localSheetId="3">#REF!</definedName>
    <definedName name="TRANSFORMADOR_100KVA_240_480_POSTE_7">#REF!</definedName>
    <definedName name="TRANSFORMADOR_100KVA_240_480_POSTE_8" localSheetId="1">#REF!</definedName>
    <definedName name="TRANSFORMADOR_100KVA_240_480_POSTE_8" localSheetId="5">#REF!</definedName>
    <definedName name="TRANSFORMADOR_100KVA_240_480_POSTE_8" localSheetId="11">#REF!</definedName>
    <definedName name="TRANSFORMADOR_100KVA_240_480_POSTE_8" localSheetId="2">#REF!</definedName>
    <definedName name="TRANSFORMADOR_100KVA_240_480_POSTE_8" localSheetId="3">#REF!</definedName>
    <definedName name="TRANSFORMADOR_100KVA_240_480_POSTE_8">#REF!</definedName>
    <definedName name="TRANSFORMADOR_100KVA_240_480_POSTE_9" localSheetId="1">#REF!</definedName>
    <definedName name="TRANSFORMADOR_100KVA_240_480_POSTE_9" localSheetId="5">#REF!</definedName>
    <definedName name="TRANSFORMADOR_100KVA_240_480_POSTE_9" localSheetId="11">#REF!</definedName>
    <definedName name="TRANSFORMADOR_100KVA_240_480_POSTE_9" localSheetId="2">#REF!</definedName>
    <definedName name="TRANSFORMADOR_100KVA_240_480_POSTE_9" localSheetId="3">#REF!</definedName>
    <definedName name="TRANSFORMADOR_100KVA_240_480_POSTE_9">#REF!</definedName>
    <definedName name="TRANSFORMADOR_15KVA_120_240_POSTE" localSheetId="1">#REF!</definedName>
    <definedName name="TRANSFORMADOR_15KVA_120_240_POSTE" localSheetId="5">#REF!</definedName>
    <definedName name="TRANSFORMADOR_15KVA_120_240_POSTE" localSheetId="11">#REF!</definedName>
    <definedName name="TRANSFORMADOR_15KVA_120_240_POSTE" localSheetId="2">#REF!</definedName>
    <definedName name="TRANSFORMADOR_15KVA_120_240_POSTE" localSheetId="3">#REF!</definedName>
    <definedName name="TRANSFORMADOR_15KVA_120_240_POSTE">#REF!</definedName>
    <definedName name="TRANSFORMADOR_15KVA_120_240_POSTE_10" localSheetId="1">#REF!</definedName>
    <definedName name="TRANSFORMADOR_15KVA_120_240_POSTE_10" localSheetId="5">#REF!</definedName>
    <definedName name="TRANSFORMADOR_15KVA_120_240_POSTE_10" localSheetId="11">#REF!</definedName>
    <definedName name="TRANSFORMADOR_15KVA_120_240_POSTE_10" localSheetId="2">#REF!</definedName>
    <definedName name="TRANSFORMADOR_15KVA_120_240_POSTE_10" localSheetId="3">#REF!</definedName>
    <definedName name="TRANSFORMADOR_15KVA_120_240_POSTE_10">#REF!</definedName>
    <definedName name="TRANSFORMADOR_15KVA_120_240_POSTE_11" localSheetId="1">#REF!</definedName>
    <definedName name="TRANSFORMADOR_15KVA_120_240_POSTE_11" localSheetId="5">#REF!</definedName>
    <definedName name="TRANSFORMADOR_15KVA_120_240_POSTE_11" localSheetId="11">#REF!</definedName>
    <definedName name="TRANSFORMADOR_15KVA_120_240_POSTE_11" localSheetId="2">#REF!</definedName>
    <definedName name="TRANSFORMADOR_15KVA_120_240_POSTE_11" localSheetId="3">#REF!</definedName>
    <definedName name="TRANSFORMADOR_15KVA_120_240_POSTE_11">#REF!</definedName>
    <definedName name="TRANSFORMADOR_15KVA_120_240_POSTE_6" localSheetId="1">#REF!</definedName>
    <definedName name="TRANSFORMADOR_15KVA_120_240_POSTE_6" localSheetId="5">#REF!</definedName>
    <definedName name="TRANSFORMADOR_15KVA_120_240_POSTE_6" localSheetId="11">#REF!</definedName>
    <definedName name="TRANSFORMADOR_15KVA_120_240_POSTE_6" localSheetId="2">#REF!</definedName>
    <definedName name="TRANSFORMADOR_15KVA_120_240_POSTE_6" localSheetId="3">#REF!</definedName>
    <definedName name="TRANSFORMADOR_15KVA_120_240_POSTE_6">#REF!</definedName>
    <definedName name="TRANSFORMADOR_15KVA_120_240_POSTE_7" localSheetId="1">#REF!</definedName>
    <definedName name="TRANSFORMADOR_15KVA_120_240_POSTE_7" localSheetId="5">#REF!</definedName>
    <definedName name="TRANSFORMADOR_15KVA_120_240_POSTE_7" localSheetId="11">#REF!</definedName>
    <definedName name="TRANSFORMADOR_15KVA_120_240_POSTE_7" localSheetId="2">#REF!</definedName>
    <definedName name="TRANSFORMADOR_15KVA_120_240_POSTE_7" localSheetId="3">#REF!</definedName>
    <definedName name="TRANSFORMADOR_15KVA_120_240_POSTE_7">#REF!</definedName>
    <definedName name="TRANSFORMADOR_15KVA_120_240_POSTE_8" localSheetId="1">#REF!</definedName>
    <definedName name="TRANSFORMADOR_15KVA_120_240_POSTE_8" localSheetId="5">#REF!</definedName>
    <definedName name="TRANSFORMADOR_15KVA_120_240_POSTE_8" localSheetId="11">#REF!</definedName>
    <definedName name="TRANSFORMADOR_15KVA_120_240_POSTE_8" localSheetId="2">#REF!</definedName>
    <definedName name="TRANSFORMADOR_15KVA_120_240_POSTE_8" localSheetId="3">#REF!</definedName>
    <definedName name="TRANSFORMADOR_15KVA_120_240_POSTE_8">#REF!</definedName>
    <definedName name="TRANSFORMADOR_15KVA_120_240_POSTE_9" localSheetId="1">#REF!</definedName>
    <definedName name="TRANSFORMADOR_15KVA_120_240_POSTE_9" localSheetId="5">#REF!</definedName>
    <definedName name="TRANSFORMADOR_15KVA_120_240_POSTE_9" localSheetId="11">#REF!</definedName>
    <definedName name="TRANSFORMADOR_15KVA_120_240_POSTE_9" localSheetId="2">#REF!</definedName>
    <definedName name="TRANSFORMADOR_15KVA_120_240_POSTE_9" localSheetId="3">#REF!</definedName>
    <definedName name="TRANSFORMADOR_15KVA_120_240_POSTE_9">#REF!</definedName>
    <definedName name="TRANSFORMADOR_25KVA_240_480_POSTE" localSheetId="1">#REF!</definedName>
    <definedName name="TRANSFORMADOR_25KVA_240_480_POSTE" localSheetId="5">#REF!</definedName>
    <definedName name="TRANSFORMADOR_25KVA_240_480_POSTE" localSheetId="11">#REF!</definedName>
    <definedName name="TRANSFORMADOR_25KVA_240_480_POSTE" localSheetId="2">#REF!</definedName>
    <definedName name="TRANSFORMADOR_25KVA_240_480_POSTE" localSheetId="3">#REF!</definedName>
    <definedName name="TRANSFORMADOR_25KVA_240_480_POSTE">#REF!</definedName>
    <definedName name="TRANSFORMADOR_25KVA_240_480_POSTE_10" localSheetId="1">#REF!</definedName>
    <definedName name="TRANSFORMADOR_25KVA_240_480_POSTE_10" localSheetId="5">#REF!</definedName>
    <definedName name="TRANSFORMADOR_25KVA_240_480_POSTE_10" localSheetId="11">#REF!</definedName>
    <definedName name="TRANSFORMADOR_25KVA_240_480_POSTE_10" localSheetId="2">#REF!</definedName>
    <definedName name="TRANSFORMADOR_25KVA_240_480_POSTE_10" localSheetId="3">#REF!</definedName>
    <definedName name="TRANSFORMADOR_25KVA_240_480_POSTE_10">#REF!</definedName>
    <definedName name="TRANSFORMADOR_25KVA_240_480_POSTE_11" localSheetId="1">#REF!</definedName>
    <definedName name="TRANSFORMADOR_25KVA_240_480_POSTE_11" localSheetId="5">#REF!</definedName>
    <definedName name="TRANSFORMADOR_25KVA_240_480_POSTE_11" localSheetId="11">#REF!</definedName>
    <definedName name="TRANSFORMADOR_25KVA_240_480_POSTE_11" localSheetId="2">#REF!</definedName>
    <definedName name="TRANSFORMADOR_25KVA_240_480_POSTE_11" localSheetId="3">#REF!</definedName>
    <definedName name="TRANSFORMADOR_25KVA_240_480_POSTE_11">#REF!</definedName>
    <definedName name="TRANSFORMADOR_25KVA_240_480_POSTE_6" localSheetId="1">#REF!</definedName>
    <definedName name="TRANSFORMADOR_25KVA_240_480_POSTE_6" localSheetId="5">#REF!</definedName>
    <definedName name="TRANSFORMADOR_25KVA_240_480_POSTE_6" localSheetId="11">#REF!</definedName>
    <definedName name="TRANSFORMADOR_25KVA_240_480_POSTE_6" localSheetId="2">#REF!</definedName>
    <definedName name="TRANSFORMADOR_25KVA_240_480_POSTE_6" localSheetId="3">#REF!</definedName>
    <definedName name="TRANSFORMADOR_25KVA_240_480_POSTE_6">#REF!</definedName>
    <definedName name="TRANSFORMADOR_25KVA_240_480_POSTE_7" localSheetId="1">#REF!</definedName>
    <definedName name="TRANSFORMADOR_25KVA_240_480_POSTE_7" localSheetId="5">#REF!</definedName>
    <definedName name="TRANSFORMADOR_25KVA_240_480_POSTE_7" localSheetId="11">#REF!</definedName>
    <definedName name="TRANSFORMADOR_25KVA_240_480_POSTE_7" localSheetId="2">#REF!</definedName>
    <definedName name="TRANSFORMADOR_25KVA_240_480_POSTE_7" localSheetId="3">#REF!</definedName>
    <definedName name="TRANSFORMADOR_25KVA_240_480_POSTE_7">#REF!</definedName>
    <definedName name="TRANSFORMADOR_25KVA_240_480_POSTE_8" localSheetId="1">#REF!</definedName>
    <definedName name="TRANSFORMADOR_25KVA_240_480_POSTE_8" localSheetId="5">#REF!</definedName>
    <definedName name="TRANSFORMADOR_25KVA_240_480_POSTE_8" localSheetId="11">#REF!</definedName>
    <definedName name="TRANSFORMADOR_25KVA_240_480_POSTE_8" localSheetId="2">#REF!</definedName>
    <definedName name="TRANSFORMADOR_25KVA_240_480_POSTE_8" localSheetId="3">#REF!</definedName>
    <definedName name="TRANSFORMADOR_25KVA_240_480_POSTE_8">#REF!</definedName>
    <definedName name="TRANSFORMADOR_25KVA_240_480_POSTE_9" localSheetId="1">#REF!</definedName>
    <definedName name="TRANSFORMADOR_25KVA_240_480_POSTE_9" localSheetId="5">#REF!</definedName>
    <definedName name="TRANSFORMADOR_25KVA_240_480_POSTE_9" localSheetId="11">#REF!</definedName>
    <definedName name="TRANSFORMADOR_25KVA_240_480_POSTE_9" localSheetId="2">#REF!</definedName>
    <definedName name="TRANSFORMADOR_25KVA_240_480_POSTE_9" localSheetId="3">#REF!</definedName>
    <definedName name="TRANSFORMADOR_25KVA_240_480_POSTE_9">#REF!</definedName>
    <definedName name="Tratamiento_Moldes_para_Barandilla_3">#N/A</definedName>
    <definedName name="Trompo" localSheetId="1">#REF!</definedName>
    <definedName name="Trompo" localSheetId="5">#REF!</definedName>
    <definedName name="Trompo" localSheetId="11">#REF!</definedName>
    <definedName name="Trompo" localSheetId="2">#REF!</definedName>
    <definedName name="Trompo" localSheetId="3">#REF!</definedName>
    <definedName name="Trompo">#REF!</definedName>
    <definedName name="Trompo_10" localSheetId="1">#REF!</definedName>
    <definedName name="Trompo_10" localSheetId="5">#REF!</definedName>
    <definedName name="Trompo_10" localSheetId="11">#REF!</definedName>
    <definedName name="Trompo_10" localSheetId="2">#REF!</definedName>
    <definedName name="Trompo_10" localSheetId="3">#REF!</definedName>
    <definedName name="Trompo_10">#REF!</definedName>
    <definedName name="Trompo_11" localSheetId="1">#REF!</definedName>
    <definedName name="Trompo_11" localSheetId="5">#REF!</definedName>
    <definedName name="Trompo_11" localSheetId="11">#REF!</definedName>
    <definedName name="Trompo_11" localSheetId="2">#REF!</definedName>
    <definedName name="Trompo_11" localSheetId="3">#REF!</definedName>
    <definedName name="Trompo_11">#REF!</definedName>
    <definedName name="Trompo_6" localSheetId="1">#REF!</definedName>
    <definedName name="Trompo_6" localSheetId="5">#REF!</definedName>
    <definedName name="Trompo_6" localSheetId="11">#REF!</definedName>
    <definedName name="Trompo_6" localSheetId="2">#REF!</definedName>
    <definedName name="Trompo_6" localSheetId="3">#REF!</definedName>
    <definedName name="Trompo_6">#REF!</definedName>
    <definedName name="Trompo_7" localSheetId="1">#REF!</definedName>
    <definedName name="Trompo_7" localSheetId="5">#REF!</definedName>
    <definedName name="Trompo_7" localSheetId="11">#REF!</definedName>
    <definedName name="Trompo_7" localSheetId="2">#REF!</definedName>
    <definedName name="Trompo_7" localSheetId="3">#REF!</definedName>
    <definedName name="Trompo_7">#REF!</definedName>
    <definedName name="Trompo_8" localSheetId="1">#REF!</definedName>
    <definedName name="Trompo_8" localSheetId="5">#REF!</definedName>
    <definedName name="Trompo_8" localSheetId="11">#REF!</definedName>
    <definedName name="Trompo_8" localSheetId="2">#REF!</definedName>
    <definedName name="Trompo_8" localSheetId="3">#REF!</definedName>
    <definedName name="Trompo_8">#REF!</definedName>
    <definedName name="Trompo_9" localSheetId="1">#REF!</definedName>
    <definedName name="Trompo_9" localSheetId="5">#REF!</definedName>
    <definedName name="Trompo_9" localSheetId="11">#REF!</definedName>
    <definedName name="Trompo_9" localSheetId="2">#REF!</definedName>
    <definedName name="Trompo_9" localSheetId="3">#REF!</definedName>
    <definedName name="Trompo_9">#REF!</definedName>
    <definedName name="TUBO_ACERO_16" localSheetId="1">#REF!</definedName>
    <definedName name="TUBO_ACERO_16" localSheetId="5">#REF!</definedName>
    <definedName name="TUBO_ACERO_16" localSheetId="7">#REF!</definedName>
    <definedName name="TUBO_ACERO_16" localSheetId="11">#REF!</definedName>
    <definedName name="TUBO_ACERO_16" localSheetId="2">#REF!</definedName>
    <definedName name="TUBO_ACERO_16" localSheetId="3">#REF!</definedName>
    <definedName name="TUBO_ACERO_16">#REF!</definedName>
    <definedName name="TUBO_ACERO_16_10" localSheetId="1">#REF!</definedName>
    <definedName name="TUBO_ACERO_16_10" localSheetId="5">#REF!</definedName>
    <definedName name="TUBO_ACERO_16_10" localSheetId="11">#REF!</definedName>
    <definedName name="TUBO_ACERO_16_10" localSheetId="2">#REF!</definedName>
    <definedName name="TUBO_ACERO_16_10" localSheetId="3">#REF!</definedName>
    <definedName name="TUBO_ACERO_16_10">#REF!</definedName>
    <definedName name="TUBO_ACERO_16_11" localSheetId="1">#REF!</definedName>
    <definedName name="TUBO_ACERO_16_11" localSheetId="5">#REF!</definedName>
    <definedName name="TUBO_ACERO_16_11" localSheetId="11">#REF!</definedName>
    <definedName name="TUBO_ACERO_16_11" localSheetId="2">#REF!</definedName>
    <definedName name="TUBO_ACERO_16_11" localSheetId="3">#REF!</definedName>
    <definedName name="TUBO_ACERO_16_11">#REF!</definedName>
    <definedName name="TUBO_ACERO_16_6" localSheetId="1">#REF!</definedName>
    <definedName name="TUBO_ACERO_16_6" localSheetId="5">#REF!</definedName>
    <definedName name="TUBO_ACERO_16_6" localSheetId="11">#REF!</definedName>
    <definedName name="TUBO_ACERO_16_6" localSheetId="2">#REF!</definedName>
    <definedName name="TUBO_ACERO_16_6" localSheetId="3">#REF!</definedName>
    <definedName name="TUBO_ACERO_16_6">#REF!</definedName>
    <definedName name="TUBO_ACERO_16_7" localSheetId="1">#REF!</definedName>
    <definedName name="TUBO_ACERO_16_7" localSheetId="5">#REF!</definedName>
    <definedName name="TUBO_ACERO_16_7" localSheetId="11">#REF!</definedName>
    <definedName name="TUBO_ACERO_16_7" localSheetId="2">#REF!</definedName>
    <definedName name="TUBO_ACERO_16_7" localSheetId="3">#REF!</definedName>
    <definedName name="TUBO_ACERO_16_7">#REF!</definedName>
    <definedName name="TUBO_ACERO_16_8" localSheetId="1">#REF!</definedName>
    <definedName name="TUBO_ACERO_16_8" localSheetId="5">#REF!</definedName>
    <definedName name="TUBO_ACERO_16_8" localSheetId="11">#REF!</definedName>
    <definedName name="TUBO_ACERO_16_8" localSheetId="2">#REF!</definedName>
    <definedName name="TUBO_ACERO_16_8" localSheetId="3">#REF!</definedName>
    <definedName name="TUBO_ACERO_16_8">#REF!</definedName>
    <definedName name="TUBO_ACERO_16_9" localSheetId="1">#REF!</definedName>
    <definedName name="TUBO_ACERO_16_9" localSheetId="5">#REF!</definedName>
    <definedName name="TUBO_ACERO_16_9" localSheetId="11">#REF!</definedName>
    <definedName name="TUBO_ACERO_16_9" localSheetId="2">#REF!</definedName>
    <definedName name="TUBO_ACERO_16_9" localSheetId="3">#REF!</definedName>
    <definedName name="TUBO_ACERO_16_9">#REF!</definedName>
    <definedName name="TUBO_ACERO_20" localSheetId="1">#REF!</definedName>
    <definedName name="TUBO_ACERO_20" localSheetId="5">#REF!</definedName>
    <definedName name="TUBO_ACERO_20" localSheetId="11">#REF!</definedName>
    <definedName name="TUBO_ACERO_20" localSheetId="2">#REF!</definedName>
    <definedName name="TUBO_ACERO_20" localSheetId="3">#REF!</definedName>
    <definedName name="TUBO_ACERO_20">#REF!</definedName>
    <definedName name="TUBO_ACERO_20_10" localSheetId="1">#REF!</definedName>
    <definedName name="TUBO_ACERO_20_10" localSheetId="5">#REF!</definedName>
    <definedName name="TUBO_ACERO_20_10" localSheetId="11">#REF!</definedName>
    <definedName name="TUBO_ACERO_20_10" localSheetId="2">#REF!</definedName>
    <definedName name="TUBO_ACERO_20_10" localSheetId="3">#REF!</definedName>
    <definedName name="TUBO_ACERO_20_10">#REF!</definedName>
    <definedName name="TUBO_ACERO_20_11" localSheetId="1">#REF!</definedName>
    <definedName name="TUBO_ACERO_20_11" localSheetId="5">#REF!</definedName>
    <definedName name="TUBO_ACERO_20_11" localSheetId="11">#REF!</definedName>
    <definedName name="TUBO_ACERO_20_11" localSheetId="2">#REF!</definedName>
    <definedName name="TUBO_ACERO_20_11" localSheetId="3">#REF!</definedName>
    <definedName name="TUBO_ACERO_20_11">#REF!</definedName>
    <definedName name="TUBO_ACERO_20_6" localSheetId="1">#REF!</definedName>
    <definedName name="TUBO_ACERO_20_6" localSheetId="5">#REF!</definedName>
    <definedName name="TUBO_ACERO_20_6" localSheetId="11">#REF!</definedName>
    <definedName name="TUBO_ACERO_20_6" localSheetId="2">#REF!</definedName>
    <definedName name="TUBO_ACERO_20_6" localSheetId="3">#REF!</definedName>
    <definedName name="TUBO_ACERO_20_6">#REF!</definedName>
    <definedName name="TUBO_ACERO_20_7" localSheetId="1">#REF!</definedName>
    <definedName name="TUBO_ACERO_20_7" localSheetId="5">#REF!</definedName>
    <definedName name="TUBO_ACERO_20_7" localSheetId="11">#REF!</definedName>
    <definedName name="TUBO_ACERO_20_7" localSheetId="2">#REF!</definedName>
    <definedName name="TUBO_ACERO_20_7" localSheetId="3">#REF!</definedName>
    <definedName name="TUBO_ACERO_20_7">#REF!</definedName>
    <definedName name="TUBO_ACERO_20_8" localSheetId="1">#REF!</definedName>
    <definedName name="TUBO_ACERO_20_8" localSheetId="5">#REF!</definedName>
    <definedName name="TUBO_ACERO_20_8" localSheetId="11">#REF!</definedName>
    <definedName name="TUBO_ACERO_20_8" localSheetId="2">#REF!</definedName>
    <definedName name="TUBO_ACERO_20_8" localSheetId="3">#REF!</definedName>
    <definedName name="TUBO_ACERO_20_8">#REF!</definedName>
    <definedName name="TUBO_ACERO_20_9" localSheetId="1">#REF!</definedName>
    <definedName name="TUBO_ACERO_20_9" localSheetId="5">#REF!</definedName>
    <definedName name="TUBO_ACERO_20_9" localSheetId="11">#REF!</definedName>
    <definedName name="TUBO_ACERO_20_9" localSheetId="2">#REF!</definedName>
    <definedName name="TUBO_ACERO_20_9" localSheetId="3">#REF!</definedName>
    <definedName name="TUBO_ACERO_20_9">#REF!</definedName>
    <definedName name="TUBO_ACERO_20_e14" localSheetId="1">#REF!</definedName>
    <definedName name="TUBO_ACERO_20_e14" localSheetId="5">#REF!</definedName>
    <definedName name="TUBO_ACERO_20_e14" localSheetId="11">#REF!</definedName>
    <definedName name="TUBO_ACERO_20_e14" localSheetId="2">#REF!</definedName>
    <definedName name="TUBO_ACERO_20_e14" localSheetId="3">#REF!</definedName>
    <definedName name="TUBO_ACERO_20_e14">#REF!</definedName>
    <definedName name="TUBO_ACERO_20_e14_10" localSheetId="1">#REF!</definedName>
    <definedName name="TUBO_ACERO_20_e14_10" localSheetId="5">#REF!</definedName>
    <definedName name="TUBO_ACERO_20_e14_10" localSheetId="11">#REF!</definedName>
    <definedName name="TUBO_ACERO_20_e14_10" localSheetId="2">#REF!</definedName>
    <definedName name="TUBO_ACERO_20_e14_10" localSheetId="3">#REF!</definedName>
    <definedName name="TUBO_ACERO_20_e14_10">#REF!</definedName>
    <definedName name="TUBO_ACERO_20_e14_11" localSheetId="1">#REF!</definedName>
    <definedName name="TUBO_ACERO_20_e14_11" localSheetId="5">#REF!</definedName>
    <definedName name="TUBO_ACERO_20_e14_11" localSheetId="11">#REF!</definedName>
    <definedName name="TUBO_ACERO_20_e14_11" localSheetId="2">#REF!</definedName>
    <definedName name="TUBO_ACERO_20_e14_11" localSheetId="3">#REF!</definedName>
    <definedName name="TUBO_ACERO_20_e14_11">#REF!</definedName>
    <definedName name="TUBO_ACERO_20_e14_6" localSheetId="1">#REF!</definedName>
    <definedName name="TUBO_ACERO_20_e14_6" localSheetId="5">#REF!</definedName>
    <definedName name="TUBO_ACERO_20_e14_6" localSheetId="11">#REF!</definedName>
    <definedName name="TUBO_ACERO_20_e14_6" localSheetId="2">#REF!</definedName>
    <definedName name="TUBO_ACERO_20_e14_6" localSheetId="3">#REF!</definedName>
    <definedName name="TUBO_ACERO_20_e14_6">#REF!</definedName>
    <definedName name="TUBO_ACERO_20_e14_7" localSheetId="1">#REF!</definedName>
    <definedName name="TUBO_ACERO_20_e14_7" localSheetId="5">#REF!</definedName>
    <definedName name="TUBO_ACERO_20_e14_7" localSheetId="11">#REF!</definedName>
    <definedName name="TUBO_ACERO_20_e14_7" localSheetId="2">#REF!</definedName>
    <definedName name="TUBO_ACERO_20_e14_7" localSheetId="3">#REF!</definedName>
    <definedName name="TUBO_ACERO_20_e14_7">#REF!</definedName>
    <definedName name="TUBO_ACERO_20_e14_8" localSheetId="1">#REF!</definedName>
    <definedName name="TUBO_ACERO_20_e14_8" localSheetId="5">#REF!</definedName>
    <definedName name="TUBO_ACERO_20_e14_8" localSheetId="11">#REF!</definedName>
    <definedName name="TUBO_ACERO_20_e14_8" localSheetId="2">#REF!</definedName>
    <definedName name="TUBO_ACERO_20_e14_8" localSheetId="3">#REF!</definedName>
    <definedName name="TUBO_ACERO_20_e14_8">#REF!</definedName>
    <definedName name="TUBO_ACERO_20_e14_9" localSheetId="1">#REF!</definedName>
    <definedName name="TUBO_ACERO_20_e14_9" localSheetId="5">#REF!</definedName>
    <definedName name="TUBO_ACERO_20_e14_9" localSheetId="11">#REF!</definedName>
    <definedName name="TUBO_ACERO_20_e14_9" localSheetId="2">#REF!</definedName>
    <definedName name="TUBO_ACERO_20_e14_9" localSheetId="3">#REF!</definedName>
    <definedName name="TUBO_ACERO_20_e14_9">#REF!</definedName>
    <definedName name="TUBO_ACERO_3" localSheetId="1">#REF!</definedName>
    <definedName name="TUBO_ACERO_3" localSheetId="5">#REF!</definedName>
    <definedName name="TUBO_ACERO_3" localSheetId="11">#REF!</definedName>
    <definedName name="TUBO_ACERO_3" localSheetId="2">#REF!</definedName>
    <definedName name="TUBO_ACERO_3" localSheetId="3">#REF!</definedName>
    <definedName name="TUBO_ACERO_3">#REF!</definedName>
    <definedName name="TUBO_ACERO_3_10" localSheetId="1">#REF!</definedName>
    <definedName name="TUBO_ACERO_3_10" localSheetId="5">#REF!</definedName>
    <definedName name="TUBO_ACERO_3_10" localSheetId="11">#REF!</definedName>
    <definedName name="TUBO_ACERO_3_10" localSheetId="2">#REF!</definedName>
    <definedName name="TUBO_ACERO_3_10" localSheetId="3">#REF!</definedName>
    <definedName name="TUBO_ACERO_3_10">#REF!</definedName>
    <definedName name="TUBO_ACERO_3_11" localSheetId="1">#REF!</definedName>
    <definedName name="TUBO_ACERO_3_11" localSheetId="5">#REF!</definedName>
    <definedName name="TUBO_ACERO_3_11" localSheetId="11">#REF!</definedName>
    <definedName name="TUBO_ACERO_3_11" localSheetId="2">#REF!</definedName>
    <definedName name="TUBO_ACERO_3_11" localSheetId="3">#REF!</definedName>
    <definedName name="TUBO_ACERO_3_11">#REF!</definedName>
    <definedName name="TUBO_ACERO_3_6" localSheetId="1">#REF!</definedName>
    <definedName name="TUBO_ACERO_3_6" localSheetId="5">#REF!</definedName>
    <definedName name="TUBO_ACERO_3_6" localSheetId="11">#REF!</definedName>
    <definedName name="TUBO_ACERO_3_6" localSheetId="2">#REF!</definedName>
    <definedName name="TUBO_ACERO_3_6" localSheetId="3">#REF!</definedName>
    <definedName name="TUBO_ACERO_3_6">#REF!</definedName>
    <definedName name="TUBO_ACERO_3_7" localSheetId="1">#REF!</definedName>
    <definedName name="TUBO_ACERO_3_7" localSheetId="5">#REF!</definedName>
    <definedName name="TUBO_ACERO_3_7" localSheetId="11">#REF!</definedName>
    <definedName name="TUBO_ACERO_3_7" localSheetId="2">#REF!</definedName>
    <definedName name="TUBO_ACERO_3_7" localSheetId="3">#REF!</definedName>
    <definedName name="TUBO_ACERO_3_7">#REF!</definedName>
    <definedName name="TUBO_ACERO_3_8" localSheetId="1">#REF!</definedName>
    <definedName name="TUBO_ACERO_3_8" localSheetId="5">#REF!</definedName>
    <definedName name="TUBO_ACERO_3_8" localSheetId="11">#REF!</definedName>
    <definedName name="TUBO_ACERO_3_8" localSheetId="2">#REF!</definedName>
    <definedName name="TUBO_ACERO_3_8" localSheetId="3">#REF!</definedName>
    <definedName name="TUBO_ACERO_3_8">#REF!</definedName>
    <definedName name="TUBO_ACERO_3_9" localSheetId="1">#REF!</definedName>
    <definedName name="TUBO_ACERO_3_9" localSheetId="5">#REF!</definedName>
    <definedName name="TUBO_ACERO_3_9" localSheetId="11">#REF!</definedName>
    <definedName name="TUBO_ACERO_3_9" localSheetId="2">#REF!</definedName>
    <definedName name="TUBO_ACERO_3_9" localSheetId="3">#REF!</definedName>
    <definedName name="TUBO_ACERO_3_9">#REF!</definedName>
    <definedName name="TUBO_ACERO_4" localSheetId="1">#REF!</definedName>
    <definedName name="TUBO_ACERO_4" localSheetId="5">#REF!</definedName>
    <definedName name="TUBO_ACERO_4" localSheetId="11">#REF!</definedName>
    <definedName name="TUBO_ACERO_4" localSheetId="2">#REF!</definedName>
    <definedName name="TUBO_ACERO_4" localSheetId="3">#REF!</definedName>
    <definedName name="TUBO_ACERO_4">#REF!</definedName>
    <definedName name="TUBO_ACERO_4_10" localSheetId="1">#REF!</definedName>
    <definedName name="TUBO_ACERO_4_10" localSheetId="5">#REF!</definedName>
    <definedName name="TUBO_ACERO_4_10" localSheetId="11">#REF!</definedName>
    <definedName name="TUBO_ACERO_4_10" localSheetId="2">#REF!</definedName>
    <definedName name="TUBO_ACERO_4_10" localSheetId="3">#REF!</definedName>
    <definedName name="TUBO_ACERO_4_10">#REF!</definedName>
    <definedName name="TUBO_ACERO_4_11" localSheetId="1">#REF!</definedName>
    <definedName name="TUBO_ACERO_4_11" localSheetId="5">#REF!</definedName>
    <definedName name="TUBO_ACERO_4_11" localSheetId="11">#REF!</definedName>
    <definedName name="TUBO_ACERO_4_11" localSheetId="2">#REF!</definedName>
    <definedName name="TUBO_ACERO_4_11" localSheetId="3">#REF!</definedName>
    <definedName name="TUBO_ACERO_4_11">#REF!</definedName>
    <definedName name="TUBO_ACERO_4_6" localSheetId="1">#REF!</definedName>
    <definedName name="TUBO_ACERO_4_6" localSheetId="5">#REF!</definedName>
    <definedName name="TUBO_ACERO_4_6" localSheetId="11">#REF!</definedName>
    <definedName name="TUBO_ACERO_4_6" localSheetId="2">#REF!</definedName>
    <definedName name="TUBO_ACERO_4_6" localSheetId="3">#REF!</definedName>
    <definedName name="TUBO_ACERO_4_6">#REF!</definedName>
    <definedName name="TUBO_ACERO_4_7" localSheetId="1">#REF!</definedName>
    <definedName name="TUBO_ACERO_4_7" localSheetId="5">#REF!</definedName>
    <definedName name="TUBO_ACERO_4_7" localSheetId="11">#REF!</definedName>
    <definedName name="TUBO_ACERO_4_7" localSheetId="2">#REF!</definedName>
    <definedName name="TUBO_ACERO_4_7" localSheetId="3">#REF!</definedName>
    <definedName name="TUBO_ACERO_4_7">#REF!</definedName>
    <definedName name="TUBO_ACERO_4_8" localSheetId="1">#REF!</definedName>
    <definedName name="TUBO_ACERO_4_8" localSheetId="5">#REF!</definedName>
    <definedName name="TUBO_ACERO_4_8" localSheetId="11">#REF!</definedName>
    <definedName name="TUBO_ACERO_4_8" localSheetId="2">#REF!</definedName>
    <definedName name="TUBO_ACERO_4_8" localSheetId="3">#REF!</definedName>
    <definedName name="TUBO_ACERO_4_8">#REF!</definedName>
    <definedName name="TUBO_ACERO_4_9" localSheetId="1">#REF!</definedName>
    <definedName name="TUBO_ACERO_4_9" localSheetId="5">#REF!</definedName>
    <definedName name="TUBO_ACERO_4_9" localSheetId="11">#REF!</definedName>
    <definedName name="TUBO_ACERO_4_9" localSheetId="2">#REF!</definedName>
    <definedName name="TUBO_ACERO_4_9" localSheetId="3">#REF!</definedName>
    <definedName name="TUBO_ACERO_4_9">#REF!</definedName>
    <definedName name="TUBO_ACERO_6" localSheetId="1">#REF!</definedName>
    <definedName name="TUBO_ACERO_6" localSheetId="5">#REF!</definedName>
    <definedName name="TUBO_ACERO_6" localSheetId="7">#REF!</definedName>
    <definedName name="TUBO_ACERO_6" localSheetId="11">#REF!</definedName>
    <definedName name="TUBO_ACERO_6" localSheetId="2">#REF!</definedName>
    <definedName name="TUBO_ACERO_6" localSheetId="3">#REF!</definedName>
    <definedName name="TUBO_ACERO_6">#REF!</definedName>
    <definedName name="TUBO_ACERO_6_10" localSheetId="1">#REF!</definedName>
    <definedName name="TUBO_ACERO_6_10" localSheetId="5">#REF!</definedName>
    <definedName name="TUBO_ACERO_6_10" localSheetId="11">#REF!</definedName>
    <definedName name="TUBO_ACERO_6_10" localSheetId="2">#REF!</definedName>
    <definedName name="TUBO_ACERO_6_10" localSheetId="3">#REF!</definedName>
    <definedName name="TUBO_ACERO_6_10">#REF!</definedName>
    <definedName name="TUBO_ACERO_6_11" localSheetId="1">#REF!</definedName>
    <definedName name="TUBO_ACERO_6_11" localSheetId="5">#REF!</definedName>
    <definedName name="TUBO_ACERO_6_11" localSheetId="11">#REF!</definedName>
    <definedName name="TUBO_ACERO_6_11" localSheetId="2">#REF!</definedName>
    <definedName name="TUBO_ACERO_6_11" localSheetId="3">#REF!</definedName>
    <definedName name="TUBO_ACERO_6_11">#REF!</definedName>
    <definedName name="TUBO_ACERO_6_6" localSheetId="1">#REF!</definedName>
    <definedName name="TUBO_ACERO_6_6" localSheetId="5">#REF!</definedName>
    <definedName name="TUBO_ACERO_6_6" localSheetId="11">#REF!</definedName>
    <definedName name="TUBO_ACERO_6_6" localSheetId="2">#REF!</definedName>
    <definedName name="TUBO_ACERO_6_6" localSheetId="3">#REF!</definedName>
    <definedName name="TUBO_ACERO_6_6">#REF!</definedName>
    <definedName name="TUBO_ACERO_6_7" localSheetId="1">#REF!</definedName>
    <definedName name="TUBO_ACERO_6_7" localSheetId="5">#REF!</definedName>
    <definedName name="TUBO_ACERO_6_7" localSheetId="11">#REF!</definedName>
    <definedName name="TUBO_ACERO_6_7" localSheetId="2">#REF!</definedName>
    <definedName name="TUBO_ACERO_6_7" localSheetId="3">#REF!</definedName>
    <definedName name="TUBO_ACERO_6_7">#REF!</definedName>
    <definedName name="TUBO_ACERO_6_8" localSheetId="1">#REF!</definedName>
    <definedName name="TUBO_ACERO_6_8" localSheetId="5">#REF!</definedName>
    <definedName name="TUBO_ACERO_6_8" localSheetId="11">#REF!</definedName>
    <definedName name="TUBO_ACERO_6_8" localSheetId="2">#REF!</definedName>
    <definedName name="TUBO_ACERO_6_8" localSheetId="3">#REF!</definedName>
    <definedName name="TUBO_ACERO_6_8">#REF!</definedName>
    <definedName name="TUBO_ACERO_6_9" localSheetId="1">#REF!</definedName>
    <definedName name="TUBO_ACERO_6_9" localSheetId="5">#REF!</definedName>
    <definedName name="TUBO_ACERO_6_9" localSheetId="11">#REF!</definedName>
    <definedName name="TUBO_ACERO_6_9" localSheetId="2">#REF!</definedName>
    <definedName name="TUBO_ACERO_6_9" localSheetId="3">#REF!</definedName>
    <definedName name="TUBO_ACERO_6_9">#REF!</definedName>
    <definedName name="TUBO_ACERO_8" localSheetId="1">#REF!</definedName>
    <definedName name="TUBO_ACERO_8" localSheetId="5">#REF!</definedName>
    <definedName name="TUBO_ACERO_8" localSheetId="11">#REF!</definedName>
    <definedName name="TUBO_ACERO_8" localSheetId="2">#REF!</definedName>
    <definedName name="TUBO_ACERO_8" localSheetId="3">#REF!</definedName>
    <definedName name="TUBO_ACERO_8">#REF!</definedName>
    <definedName name="TUBO_ACERO_8_10" localSheetId="1">#REF!</definedName>
    <definedName name="TUBO_ACERO_8_10" localSheetId="5">#REF!</definedName>
    <definedName name="TUBO_ACERO_8_10" localSheetId="11">#REF!</definedName>
    <definedName name="TUBO_ACERO_8_10" localSheetId="2">#REF!</definedName>
    <definedName name="TUBO_ACERO_8_10" localSheetId="3">#REF!</definedName>
    <definedName name="TUBO_ACERO_8_10">#REF!</definedName>
    <definedName name="TUBO_ACERO_8_11" localSheetId="1">#REF!</definedName>
    <definedName name="TUBO_ACERO_8_11" localSheetId="5">#REF!</definedName>
    <definedName name="TUBO_ACERO_8_11" localSheetId="11">#REF!</definedName>
    <definedName name="TUBO_ACERO_8_11" localSheetId="2">#REF!</definedName>
    <definedName name="TUBO_ACERO_8_11" localSheetId="3">#REF!</definedName>
    <definedName name="TUBO_ACERO_8_11">#REF!</definedName>
    <definedName name="TUBO_ACERO_8_6" localSheetId="1">#REF!</definedName>
    <definedName name="TUBO_ACERO_8_6" localSheetId="5">#REF!</definedName>
    <definedName name="TUBO_ACERO_8_6" localSheetId="11">#REF!</definedName>
    <definedName name="TUBO_ACERO_8_6" localSheetId="2">#REF!</definedName>
    <definedName name="TUBO_ACERO_8_6" localSheetId="3">#REF!</definedName>
    <definedName name="TUBO_ACERO_8_6">#REF!</definedName>
    <definedName name="TUBO_ACERO_8_7" localSheetId="1">#REF!</definedName>
    <definedName name="TUBO_ACERO_8_7" localSheetId="5">#REF!</definedName>
    <definedName name="TUBO_ACERO_8_7" localSheetId="11">#REF!</definedName>
    <definedName name="TUBO_ACERO_8_7" localSheetId="2">#REF!</definedName>
    <definedName name="TUBO_ACERO_8_7" localSheetId="3">#REF!</definedName>
    <definedName name="TUBO_ACERO_8_7">#REF!</definedName>
    <definedName name="TUBO_ACERO_8_8" localSheetId="1">#REF!</definedName>
    <definedName name="TUBO_ACERO_8_8" localSheetId="5">#REF!</definedName>
    <definedName name="TUBO_ACERO_8_8" localSheetId="11">#REF!</definedName>
    <definedName name="TUBO_ACERO_8_8" localSheetId="2">#REF!</definedName>
    <definedName name="TUBO_ACERO_8_8" localSheetId="3">#REF!</definedName>
    <definedName name="TUBO_ACERO_8_8">#REF!</definedName>
    <definedName name="TUBO_ACERO_8_9" localSheetId="1">#REF!</definedName>
    <definedName name="TUBO_ACERO_8_9" localSheetId="5">#REF!</definedName>
    <definedName name="TUBO_ACERO_8_9" localSheetId="11">#REF!</definedName>
    <definedName name="TUBO_ACERO_8_9" localSheetId="2">#REF!</definedName>
    <definedName name="TUBO_ACERO_8_9" localSheetId="3">#REF!</definedName>
    <definedName name="TUBO_ACERO_8_9">#REF!</definedName>
    <definedName name="TUBO_CPVC_12" localSheetId="1">#REF!</definedName>
    <definedName name="TUBO_CPVC_12" localSheetId="5">#REF!</definedName>
    <definedName name="TUBO_CPVC_12" localSheetId="11">#REF!</definedName>
    <definedName name="TUBO_CPVC_12" localSheetId="2">#REF!</definedName>
    <definedName name="TUBO_CPVC_12" localSheetId="3">#REF!</definedName>
    <definedName name="TUBO_CPVC_12">#REF!</definedName>
    <definedName name="TUBO_CPVC_12_10" localSheetId="1">#REF!</definedName>
    <definedName name="TUBO_CPVC_12_10" localSheetId="5">#REF!</definedName>
    <definedName name="TUBO_CPVC_12_10" localSheetId="11">#REF!</definedName>
    <definedName name="TUBO_CPVC_12_10" localSheetId="2">#REF!</definedName>
    <definedName name="TUBO_CPVC_12_10" localSheetId="3">#REF!</definedName>
    <definedName name="TUBO_CPVC_12_10">#REF!</definedName>
    <definedName name="TUBO_CPVC_12_11" localSheetId="1">#REF!</definedName>
    <definedName name="TUBO_CPVC_12_11" localSheetId="5">#REF!</definedName>
    <definedName name="TUBO_CPVC_12_11" localSheetId="11">#REF!</definedName>
    <definedName name="TUBO_CPVC_12_11" localSheetId="2">#REF!</definedName>
    <definedName name="TUBO_CPVC_12_11" localSheetId="3">#REF!</definedName>
    <definedName name="TUBO_CPVC_12_11">#REF!</definedName>
    <definedName name="TUBO_CPVC_12_6" localSheetId="1">#REF!</definedName>
    <definedName name="TUBO_CPVC_12_6" localSheetId="5">#REF!</definedName>
    <definedName name="TUBO_CPVC_12_6" localSheetId="11">#REF!</definedName>
    <definedName name="TUBO_CPVC_12_6" localSheetId="2">#REF!</definedName>
    <definedName name="TUBO_CPVC_12_6" localSheetId="3">#REF!</definedName>
    <definedName name="TUBO_CPVC_12_6">#REF!</definedName>
    <definedName name="TUBO_CPVC_12_7" localSheetId="1">#REF!</definedName>
    <definedName name="TUBO_CPVC_12_7" localSheetId="5">#REF!</definedName>
    <definedName name="TUBO_CPVC_12_7" localSheetId="11">#REF!</definedName>
    <definedName name="TUBO_CPVC_12_7" localSheetId="2">#REF!</definedName>
    <definedName name="TUBO_CPVC_12_7" localSheetId="3">#REF!</definedName>
    <definedName name="TUBO_CPVC_12_7">#REF!</definedName>
    <definedName name="TUBO_CPVC_12_8" localSheetId="1">#REF!</definedName>
    <definedName name="TUBO_CPVC_12_8" localSheetId="5">#REF!</definedName>
    <definedName name="TUBO_CPVC_12_8" localSheetId="11">#REF!</definedName>
    <definedName name="TUBO_CPVC_12_8" localSheetId="2">#REF!</definedName>
    <definedName name="TUBO_CPVC_12_8" localSheetId="3">#REF!</definedName>
    <definedName name="TUBO_CPVC_12_8">#REF!</definedName>
    <definedName name="TUBO_CPVC_12_9" localSheetId="1">#REF!</definedName>
    <definedName name="TUBO_CPVC_12_9" localSheetId="5">#REF!</definedName>
    <definedName name="TUBO_CPVC_12_9" localSheetId="11">#REF!</definedName>
    <definedName name="TUBO_CPVC_12_9" localSheetId="2">#REF!</definedName>
    <definedName name="TUBO_CPVC_12_9" localSheetId="3">#REF!</definedName>
    <definedName name="TUBO_CPVC_12_9">#REF!</definedName>
    <definedName name="TUBO_FLEXIBLE_INODORO_C_TUERCA" localSheetId="1">#REF!</definedName>
    <definedName name="TUBO_FLEXIBLE_INODORO_C_TUERCA" localSheetId="5">#REF!</definedName>
    <definedName name="TUBO_FLEXIBLE_INODORO_C_TUERCA" localSheetId="11">#REF!</definedName>
    <definedName name="TUBO_FLEXIBLE_INODORO_C_TUERCA" localSheetId="2">#REF!</definedName>
    <definedName name="TUBO_FLEXIBLE_INODORO_C_TUERCA" localSheetId="3">#REF!</definedName>
    <definedName name="TUBO_FLEXIBLE_INODORO_C_TUERCA">#REF!</definedName>
    <definedName name="TUBO_FLEXIBLE_INODORO_C_TUERCA_10" localSheetId="1">#REF!</definedName>
    <definedName name="TUBO_FLEXIBLE_INODORO_C_TUERCA_10" localSheetId="5">#REF!</definedName>
    <definedName name="TUBO_FLEXIBLE_INODORO_C_TUERCA_10" localSheetId="11">#REF!</definedName>
    <definedName name="TUBO_FLEXIBLE_INODORO_C_TUERCA_10" localSheetId="2">#REF!</definedName>
    <definedName name="TUBO_FLEXIBLE_INODORO_C_TUERCA_10" localSheetId="3">#REF!</definedName>
    <definedName name="TUBO_FLEXIBLE_INODORO_C_TUERCA_10">#REF!</definedName>
    <definedName name="TUBO_FLEXIBLE_INODORO_C_TUERCA_11" localSheetId="1">#REF!</definedName>
    <definedName name="TUBO_FLEXIBLE_INODORO_C_TUERCA_11" localSheetId="5">#REF!</definedName>
    <definedName name="TUBO_FLEXIBLE_INODORO_C_TUERCA_11" localSheetId="11">#REF!</definedName>
    <definedName name="TUBO_FLEXIBLE_INODORO_C_TUERCA_11" localSheetId="2">#REF!</definedName>
    <definedName name="TUBO_FLEXIBLE_INODORO_C_TUERCA_11" localSheetId="3">#REF!</definedName>
    <definedName name="TUBO_FLEXIBLE_INODORO_C_TUERCA_11">#REF!</definedName>
    <definedName name="TUBO_FLEXIBLE_INODORO_C_TUERCA_6" localSheetId="1">#REF!</definedName>
    <definedName name="TUBO_FLEXIBLE_INODORO_C_TUERCA_6" localSheetId="5">#REF!</definedName>
    <definedName name="TUBO_FLEXIBLE_INODORO_C_TUERCA_6" localSheetId="11">#REF!</definedName>
    <definedName name="TUBO_FLEXIBLE_INODORO_C_TUERCA_6" localSheetId="2">#REF!</definedName>
    <definedName name="TUBO_FLEXIBLE_INODORO_C_TUERCA_6" localSheetId="3">#REF!</definedName>
    <definedName name="TUBO_FLEXIBLE_INODORO_C_TUERCA_6">#REF!</definedName>
    <definedName name="TUBO_FLEXIBLE_INODORO_C_TUERCA_7" localSheetId="1">#REF!</definedName>
    <definedName name="TUBO_FLEXIBLE_INODORO_C_TUERCA_7" localSheetId="5">#REF!</definedName>
    <definedName name="TUBO_FLEXIBLE_INODORO_C_TUERCA_7" localSheetId="11">#REF!</definedName>
    <definedName name="TUBO_FLEXIBLE_INODORO_C_TUERCA_7" localSheetId="2">#REF!</definedName>
    <definedName name="TUBO_FLEXIBLE_INODORO_C_TUERCA_7" localSheetId="3">#REF!</definedName>
    <definedName name="TUBO_FLEXIBLE_INODORO_C_TUERCA_7">#REF!</definedName>
    <definedName name="TUBO_FLEXIBLE_INODORO_C_TUERCA_8" localSheetId="1">#REF!</definedName>
    <definedName name="TUBO_FLEXIBLE_INODORO_C_TUERCA_8" localSheetId="5">#REF!</definedName>
    <definedName name="TUBO_FLEXIBLE_INODORO_C_TUERCA_8" localSheetId="11">#REF!</definedName>
    <definedName name="TUBO_FLEXIBLE_INODORO_C_TUERCA_8" localSheetId="2">#REF!</definedName>
    <definedName name="TUBO_FLEXIBLE_INODORO_C_TUERCA_8" localSheetId="3">#REF!</definedName>
    <definedName name="TUBO_FLEXIBLE_INODORO_C_TUERCA_8">#REF!</definedName>
    <definedName name="TUBO_FLEXIBLE_INODORO_C_TUERCA_9" localSheetId="1">#REF!</definedName>
    <definedName name="TUBO_FLEXIBLE_INODORO_C_TUERCA_9" localSheetId="5">#REF!</definedName>
    <definedName name="TUBO_FLEXIBLE_INODORO_C_TUERCA_9" localSheetId="11">#REF!</definedName>
    <definedName name="TUBO_FLEXIBLE_INODORO_C_TUERCA_9" localSheetId="2">#REF!</definedName>
    <definedName name="TUBO_FLEXIBLE_INODORO_C_TUERCA_9" localSheetId="3">#REF!</definedName>
    <definedName name="TUBO_FLEXIBLE_INODORO_C_TUERCA_9">#REF!</definedName>
    <definedName name="TUBO_HA_36" localSheetId="1">#REF!</definedName>
    <definedName name="TUBO_HA_36" localSheetId="5">#REF!</definedName>
    <definedName name="TUBO_HA_36" localSheetId="11">#REF!</definedName>
    <definedName name="TUBO_HA_36" localSheetId="2">#REF!</definedName>
    <definedName name="TUBO_HA_36" localSheetId="3">#REF!</definedName>
    <definedName name="TUBO_HA_36">#REF!</definedName>
    <definedName name="TUBO_HA_36_10" localSheetId="1">#REF!</definedName>
    <definedName name="TUBO_HA_36_10" localSheetId="5">#REF!</definedName>
    <definedName name="TUBO_HA_36_10" localSheetId="11">#REF!</definedName>
    <definedName name="TUBO_HA_36_10" localSheetId="2">#REF!</definedName>
    <definedName name="TUBO_HA_36_10" localSheetId="3">#REF!</definedName>
    <definedName name="TUBO_HA_36_10">#REF!</definedName>
    <definedName name="TUBO_HA_36_11" localSheetId="1">#REF!</definedName>
    <definedName name="TUBO_HA_36_11" localSheetId="5">#REF!</definedName>
    <definedName name="TUBO_HA_36_11" localSheetId="11">#REF!</definedName>
    <definedName name="TUBO_HA_36_11" localSheetId="2">#REF!</definedName>
    <definedName name="TUBO_HA_36_11" localSheetId="3">#REF!</definedName>
    <definedName name="TUBO_HA_36_11">#REF!</definedName>
    <definedName name="TUBO_HA_36_6" localSheetId="1">#REF!</definedName>
    <definedName name="TUBO_HA_36_6" localSheetId="5">#REF!</definedName>
    <definedName name="TUBO_HA_36_6" localSheetId="11">#REF!</definedName>
    <definedName name="TUBO_HA_36_6" localSheetId="2">#REF!</definedName>
    <definedName name="TUBO_HA_36_6" localSheetId="3">#REF!</definedName>
    <definedName name="TUBO_HA_36_6">#REF!</definedName>
    <definedName name="TUBO_HA_36_7" localSheetId="1">#REF!</definedName>
    <definedName name="TUBO_HA_36_7" localSheetId="5">#REF!</definedName>
    <definedName name="TUBO_HA_36_7" localSheetId="11">#REF!</definedName>
    <definedName name="TUBO_HA_36_7" localSheetId="2">#REF!</definedName>
    <definedName name="TUBO_HA_36_7" localSheetId="3">#REF!</definedName>
    <definedName name="TUBO_HA_36_7">#REF!</definedName>
    <definedName name="TUBO_HA_36_8" localSheetId="1">#REF!</definedName>
    <definedName name="TUBO_HA_36_8" localSheetId="5">#REF!</definedName>
    <definedName name="TUBO_HA_36_8" localSheetId="11">#REF!</definedName>
    <definedName name="TUBO_HA_36_8" localSheetId="2">#REF!</definedName>
    <definedName name="TUBO_HA_36_8" localSheetId="3">#REF!</definedName>
    <definedName name="TUBO_HA_36_8">#REF!</definedName>
    <definedName name="TUBO_HA_36_9" localSheetId="1">#REF!</definedName>
    <definedName name="TUBO_HA_36_9" localSheetId="5">#REF!</definedName>
    <definedName name="TUBO_HA_36_9" localSheetId="11">#REF!</definedName>
    <definedName name="TUBO_HA_36_9" localSheetId="2">#REF!</definedName>
    <definedName name="TUBO_HA_36_9" localSheetId="3">#REF!</definedName>
    <definedName name="TUBO_HA_36_9">#REF!</definedName>
    <definedName name="TUBO_HG_1" localSheetId="1">#REF!</definedName>
    <definedName name="TUBO_HG_1" localSheetId="5">#REF!</definedName>
    <definedName name="TUBO_HG_1" localSheetId="11">#REF!</definedName>
    <definedName name="TUBO_HG_1" localSheetId="2">#REF!</definedName>
    <definedName name="TUBO_HG_1" localSheetId="3">#REF!</definedName>
    <definedName name="TUBO_HG_1">#REF!</definedName>
    <definedName name="TUBO_HG_1_10" localSheetId="1">#REF!</definedName>
    <definedName name="TUBO_HG_1_10" localSheetId="5">#REF!</definedName>
    <definedName name="TUBO_HG_1_10" localSheetId="11">#REF!</definedName>
    <definedName name="TUBO_HG_1_10" localSheetId="2">#REF!</definedName>
    <definedName name="TUBO_HG_1_10" localSheetId="3">#REF!</definedName>
    <definedName name="TUBO_HG_1_10">#REF!</definedName>
    <definedName name="TUBO_HG_1_11" localSheetId="1">#REF!</definedName>
    <definedName name="TUBO_HG_1_11" localSheetId="5">#REF!</definedName>
    <definedName name="TUBO_HG_1_11" localSheetId="11">#REF!</definedName>
    <definedName name="TUBO_HG_1_11" localSheetId="2">#REF!</definedName>
    <definedName name="TUBO_HG_1_11" localSheetId="3">#REF!</definedName>
    <definedName name="TUBO_HG_1_11">#REF!</definedName>
    <definedName name="TUBO_HG_1_12" localSheetId="1">#REF!</definedName>
    <definedName name="TUBO_HG_1_12" localSheetId="5">#REF!</definedName>
    <definedName name="TUBO_HG_1_12" localSheetId="11">#REF!</definedName>
    <definedName name="TUBO_HG_1_12" localSheetId="2">#REF!</definedName>
    <definedName name="TUBO_HG_1_12" localSheetId="3">#REF!</definedName>
    <definedName name="TUBO_HG_1_12">#REF!</definedName>
    <definedName name="TUBO_HG_1_12_10" localSheetId="1">#REF!</definedName>
    <definedName name="TUBO_HG_1_12_10" localSheetId="5">#REF!</definedName>
    <definedName name="TUBO_HG_1_12_10" localSheetId="11">#REF!</definedName>
    <definedName name="TUBO_HG_1_12_10" localSheetId="2">#REF!</definedName>
    <definedName name="TUBO_HG_1_12_10" localSheetId="3">#REF!</definedName>
    <definedName name="TUBO_HG_1_12_10">#REF!</definedName>
    <definedName name="TUBO_HG_1_12_11" localSheetId="1">#REF!</definedName>
    <definedName name="TUBO_HG_1_12_11" localSheetId="5">#REF!</definedName>
    <definedName name="TUBO_HG_1_12_11" localSheetId="11">#REF!</definedName>
    <definedName name="TUBO_HG_1_12_11" localSheetId="2">#REF!</definedName>
    <definedName name="TUBO_HG_1_12_11" localSheetId="3">#REF!</definedName>
    <definedName name="TUBO_HG_1_12_11">#REF!</definedName>
    <definedName name="TUBO_HG_1_12_6" localSheetId="1">#REF!</definedName>
    <definedName name="TUBO_HG_1_12_6" localSheetId="5">#REF!</definedName>
    <definedName name="TUBO_HG_1_12_6" localSheetId="11">#REF!</definedName>
    <definedName name="TUBO_HG_1_12_6" localSheetId="2">#REF!</definedName>
    <definedName name="TUBO_HG_1_12_6" localSheetId="3">#REF!</definedName>
    <definedName name="TUBO_HG_1_12_6">#REF!</definedName>
    <definedName name="TUBO_HG_1_12_7" localSheetId="1">#REF!</definedName>
    <definedName name="TUBO_HG_1_12_7" localSheetId="5">#REF!</definedName>
    <definedName name="TUBO_HG_1_12_7" localSheetId="11">#REF!</definedName>
    <definedName name="TUBO_HG_1_12_7" localSheetId="2">#REF!</definedName>
    <definedName name="TUBO_HG_1_12_7" localSheetId="3">#REF!</definedName>
    <definedName name="TUBO_HG_1_12_7">#REF!</definedName>
    <definedName name="TUBO_HG_1_12_8" localSheetId="1">#REF!</definedName>
    <definedName name="TUBO_HG_1_12_8" localSheetId="5">#REF!</definedName>
    <definedName name="TUBO_HG_1_12_8" localSheetId="11">#REF!</definedName>
    <definedName name="TUBO_HG_1_12_8" localSheetId="2">#REF!</definedName>
    <definedName name="TUBO_HG_1_12_8" localSheetId="3">#REF!</definedName>
    <definedName name="TUBO_HG_1_12_8">#REF!</definedName>
    <definedName name="TUBO_HG_1_12_9" localSheetId="1">#REF!</definedName>
    <definedName name="TUBO_HG_1_12_9" localSheetId="5">#REF!</definedName>
    <definedName name="TUBO_HG_1_12_9" localSheetId="11">#REF!</definedName>
    <definedName name="TUBO_HG_1_12_9" localSheetId="2">#REF!</definedName>
    <definedName name="TUBO_HG_1_12_9" localSheetId="3">#REF!</definedName>
    <definedName name="TUBO_HG_1_12_9">#REF!</definedName>
    <definedName name="TUBO_HG_1_6" localSheetId="1">#REF!</definedName>
    <definedName name="TUBO_HG_1_6" localSheetId="5">#REF!</definedName>
    <definedName name="TUBO_HG_1_6" localSheetId="11">#REF!</definedName>
    <definedName name="TUBO_HG_1_6" localSheetId="2">#REF!</definedName>
    <definedName name="TUBO_HG_1_6" localSheetId="3">#REF!</definedName>
    <definedName name="TUBO_HG_1_6">#REF!</definedName>
    <definedName name="TUBO_HG_1_7" localSheetId="1">#REF!</definedName>
    <definedName name="TUBO_HG_1_7" localSheetId="5">#REF!</definedName>
    <definedName name="TUBO_HG_1_7" localSheetId="11">#REF!</definedName>
    <definedName name="TUBO_HG_1_7" localSheetId="2">#REF!</definedName>
    <definedName name="TUBO_HG_1_7" localSheetId="3">#REF!</definedName>
    <definedName name="TUBO_HG_1_7">#REF!</definedName>
    <definedName name="TUBO_HG_1_8" localSheetId="1">#REF!</definedName>
    <definedName name="TUBO_HG_1_8" localSheetId="5">#REF!</definedName>
    <definedName name="TUBO_HG_1_8" localSheetId="11">#REF!</definedName>
    <definedName name="TUBO_HG_1_8" localSheetId="2">#REF!</definedName>
    <definedName name="TUBO_HG_1_8" localSheetId="3">#REF!</definedName>
    <definedName name="TUBO_HG_1_8">#REF!</definedName>
    <definedName name="TUBO_HG_1_9" localSheetId="1">#REF!</definedName>
    <definedName name="TUBO_HG_1_9" localSheetId="5">#REF!</definedName>
    <definedName name="TUBO_HG_1_9" localSheetId="11">#REF!</definedName>
    <definedName name="TUBO_HG_1_9" localSheetId="2">#REF!</definedName>
    <definedName name="TUBO_HG_1_9" localSheetId="3">#REF!</definedName>
    <definedName name="TUBO_HG_1_9">#REF!</definedName>
    <definedName name="TUBO_HG_12" localSheetId="1">#REF!</definedName>
    <definedName name="TUBO_HG_12" localSheetId="5">#REF!</definedName>
    <definedName name="TUBO_HG_12" localSheetId="11">#REF!</definedName>
    <definedName name="TUBO_HG_12" localSheetId="2">#REF!</definedName>
    <definedName name="TUBO_HG_12" localSheetId="3">#REF!</definedName>
    <definedName name="TUBO_HG_12">#REF!</definedName>
    <definedName name="TUBO_HG_12_10" localSheetId="1">#REF!</definedName>
    <definedName name="TUBO_HG_12_10" localSheetId="5">#REF!</definedName>
    <definedName name="TUBO_HG_12_10" localSheetId="11">#REF!</definedName>
    <definedName name="TUBO_HG_12_10" localSheetId="2">#REF!</definedName>
    <definedName name="TUBO_HG_12_10" localSheetId="3">#REF!</definedName>
    <definedName name="TUBO_HG_12_10">#REF!</definedName>
    <definedName name="TUBO_HG_12_11" localSheetId="1">#REF!</definedName>
    <definedName name="TUBO_HG_12_11" localSheetId="5">#REF!</definedName>
    <definedName name="TUBO_HG_12_11" localSheetId="11">#REF!</definedName>
    <definedName name="TUBO_HG_12_11" localSheetId="2">#REF!</definedName>
    <definedName name="TUBO_HG_12_11" localSheetId="3">#REF!</definedName>
    <definedName name="TUBO_HG_12_11">#REF!</definedName>
    <definedName name="TUBO_HG_12_6" localSheetId="1">#REF!</definedName>
    <definedName name="TUBO_HG_12_6" localSheetId="5">#REF!</definedName>
    <definedName name="TUBO_HG_12_6" localSheetId="11">#REF!</definedName>
    <definedName name="TUBO_HG_12_6" localSheetId="2">#REF!</definedName>
    <definedName name="TUBO_HG_12_6" localSheetId="3">#REF!</definedName>
    <definedName name="TUBO_HG_12_6">#REF!</definedName>
    <definedName name="TUBO_HG_12_7" localSheetId="1">#REF!</definedName>
    <definedName name="TUBO_HG_12_7" localSheetId="5">#REF!</definedName>
    <definedName name="TUBO_HG_12_7" localSheetId="11">#REF!</definedName>
    <definedName name="TUBO_HG_12_7" localSheetId="2">#REF!</definedName>
    <definedName name="TUBO_HG_12_7" localSheetId="3">#REF!</definedName>
    <definedName name="TUBO_HG_12_7">#REF!</definedName>
    <definedName name="TUBO_HG_12_8" localSheetId="1">#REF!</definedName>
    <definedName name="TUBO_HG_12_8" localSheetId="5">#REF!</definedName>
    <definedName name="TUBO_HG_12_8" localSheetId="11">#REF!</definedName>
    <definedName name="TUBO_HG_12_8" localSheetId="2">#REF!</definedName>
    <definedName name="TUBO_HG_12_8" localSheetId="3">#REF!</definedName>
    <definedName name="TUBO_HG_12_8">#REF!</definedName>
    <definedName name="TUBO_HG_12_9" localSheetId="1">#REF!</definedName>
    <definedName name="TUBO_HG_12_9" localSheetId="5">#REF!</definedName>
    <definedName name="TUBO_HG_12_9" localSheetId="11">#REF!</definedName>
    <definedName name="TUBO_HG_12_9" localSheetId="2">#REF!</definedName>
    <definedName name="TUBO_HG_12_9" localSheetId="3">#REF!</definedName>
    <definedName name="TUBO_HG_12_9">#REF!</definedName>
    <definedName name="TUBO_HG_34" localSheetId="1">#REF!</definedName>
    <definedName name="TUBO_HG_34" localSheetId="5">#REF!</definedName>
    <definedName name="TUBO_HG_34" localSheetId="11">#REF!</definedName>
    <definedName name="TUBO_HG_34" localSheetId="2">#REF!</definedName>
    <definedName name="TUBO_HG_34" localSheetId="3">#REF!</definedName>
    <definedName name="TUBO_HG_34">#REF!</definedName>
    <definedName name="TUBO_HG_34_10" localSheetId="1">#REF!</definedName>
    <definedName name="TUBO_HG_34_10" localSheetId="5">#REF!</definedName>
    <definedName name="TUBO_HG_34_10" localSheetId="11">#REF!</definedName>
    <definedName name="TUBO_HG_34_10" localSheetId="2">#REF!</definedName>
    <definedName name="TUBO_HG_34_10" localSheetId="3">#REF!</definedName>
    <definedName name="TUBO_HG_34_10">#REF!</definedName>
    <definedName name="TUBO_HG_34_11" localSheetId="1">#REF!</definedName>
    <definedName name="TUBO_HG_34_11" localSheetId="5">#REF!</definedName>
    <definedName name="TUBO_HG_34_11" localSheetId="11">#REF!</definedName>
    <definedName name="TUBO_HG_34_11" localSheetId="2">#REF!</definedName>
    <definedName name="TUBO_HG_34_11" localSheetId="3">#REF!</definedName>
    <definedName name="TUBO_HG_34_11">#REF!</definedName>
    <definedName name="TUBO_HG_34_6" localSheetId="1">#REF!</definedName>
    <definedName name="TUBO_HG_34_6" localSheetId="5">#REF!</definedName>
    <definedName name="TUBO_HG_34_6" localSheetId="11">#REF!</definedName>
    <definedName name="TUBO_HG_34_6" localSheetId="2">#REF!</definedName>
    <definedName name="TUBO_HG_34_6" localSheetId="3">#REF!</definedName>
    <definedName name="TUBO_HG_34_6">#REF!</definedName>
    <definedName name="TUBO_HG_34_7" localSheetId="1">#REF!</definedName>
    <definedName name="TUBO_HG_34_7" localSheetId="5">#REF!</definedName>
    <definedName name="TUBO_HG_34_7" localSheetId="11">#REF!</definedName>
    <definedName name="TUBO_HG_34_7" localSheetId="2">#REF!</definedName>
    <definedName name="TUBO_HG_34_7" localSheetId="3">#REF!</definedName>
    <definedName name="TUBO_HG_34_7">#REF!</definedName>
    <definedName name="TUBO_HG_34_8" localSheetId="1">#REF!</definedName>
    <definedName name="TUBO_HG_34_8" localSheetId="5">#REF!</definedName>
    <definedName name="TUBO_HG_34_8" localSheetId="11">#REF!</definedName>
    <definedName name="TUBO_HG_34_8" localSheetId="2">#REF!</definedName>
    <definedName name="TUBO_HG_34_8" localSheetId="3">#REF!</definedName>
    <definedName name="TUBO_HG_34_8">#REF!</definedName>
    <definedName name="TUBO_HG_34_9" localSheetId="1">#REF!</definedName>
    <definedName name="TUBO_HG_34_9" localSheetId="5">#REF!</definedName>
    <definedName name="TUBO_HG_34_9" localSheetId="11">#REF!</definedName>
    <definedName name="TUBO_HG_34_9" localSheetId="2">#REF!</definedName>
    <definedName name="TUBO_HG_34_9" localSheetId="3">#REF!</definedName>
    <definedName name="TUBO_HG_34_9">#REF!</definedName>
    <definedName name="TUBO_PVC_DRENAJE_1_12" localSheetId="1">#REF!</definedName>
    <definedName name="TUBO_PVC_DRENAJE_1_12" localSheetId="5">#REF!</definedName>
    <definedName name="TUBO_PVC_DRENAJE_1_12" localSheetId="11">#REF!</definedName>
    <definedName name="TUBO_PVC_DRENAJE_1_12" localSheetId="2">#REF!</definedName>
    <definedName name="TUBO_PVC_DRENAJE_1_12" localSheetId="3">#REF!</definedName>
    <definedName name="TUBO_PVC_DRENAJE_1_12">#REF!</definedName>
    <definedName name="TUBO_PVC_DRENAJE_1_12_10" localSheetId="1">#REF!</definedName>
    <definedName name="TUBO_PVC_DRENAJE_1_12_10" localSheetId="5">#REF!</definedName>
    <definedName name="TUBO_PVC_DRENAJE_1_12_10" localSheetId="11">#REF!</definedName>
    <definedName name="TUBO_PVC_DRENAJE_1_12_10" localSheetId="2">#REF!</definedName>
    <definedName name="TUBO_PVC_DRENAJE_1_12_10" localSheetId="3">#REF!</definedName>
    <definedName name="TUBO_PVC_DRENAJE_1_12_10">#REF!</definedName>
    <definedName name="TUBO_PVC_DRENAJE_1_12_11" localSheetId="1">#REF!</definedName>
    <definedName name="TUBO_PVC_DRENAJE_1_12_11" localSheetId="5">#REF!</definedName>
    <definedName name="TUBO_PVC_DRENAJE_1_12_11" localSheetId="11">#REF!</definedName>
    <definedName name="TUBO_PVC_DRENAJE_1_12_11" localSheetId="2">#REF!</definedName>
    <definedName name="TUBO_PVC_DRENAJE_1_12_11" localSheetId="3">#REF!</definedName>
    <definedName name="TUBO_PVC_DRENAJE_1_12_11">#REF!</definedName>
    <definedName name="TUBO_PVC_DRENAJE_1_12_6" localSheetId="1">#REF!</definedName>
    <definedName name="TUBO_PVC_DRENAJE_1_12_6" localSheetId="5">#REF!</definedName>
    <definedName name="TUBO_PVC_DRENAJE_1_12_6" localSheetId="11">#REF!</definedName>
    <definedName name="TUBO_PVC_DRENAJE_1_12_6" localSheetId="2">#REF!</definedName>
    <definedName name="TUBO_PVC_DRENAJE_1_12_6" localSheetId="3">#REF!</definedName>
    <definedName name="TUBO_PVC_DRENAJE_1_12_6">#REF!</definedName>
    <definedName name="TUBO_PVC_DRENAJE_1_12_7" localSheetId="1">#REF!</definedName>
    <definedName name="TUBO_PVC_DRENAJE_1_12_7" localSheetId="5">#REF!</definedName>
    <definedName name="TUBO_PVC_DRENAJE_1_12_7" localSheetId="11">#REF!</definedName>
    <definedName name="TUBO_PVC_DRENAJE_1_12_7" localSheetId="2">#REF!</definedName>
    <definedName name="TUBO_PVC_DRENAJE_1_12_7" localSheetId="3">#REF!</definedName>
    <definedName name="TUBO_PVC_DRENAJE_1_12_7">#REF!</definedName>
    <definedName name="TUBO_PVC_DRENAJE_1_12_8" localSheetId="1">#REF!</definedName>
    <definedName name="TUBO_PVC_DRENAJE_1_12_8" localSheetId="5">#REF!</definedName>
    <definedName name="TUBO_PVC_DRENAJE_1_12_8" localSheetId="11">#REF!</definedName>
    <definedName name="TUBO_PVC_DRENAJE_1_12_8" localSheetId="2">#REF!</definedName>
    <definedName name="TUBO_PVC_DRENAJE_1_12_8" localSheetId="3">#REF!</definedName>
    <definedName name="TUBO_PVC_DRENAJE_1_12_8">#REF!</definedName>
    <definedName name="TUBO_PVC_DRENAJE_1_12_9" localSheetId="1">#REF!</definedName>
    <definedName name="TUBO_PVC_DRENAJE_1_12_9" localSheetId="5">#REF!</definedName>
    <definedName name="TUBO_PVC_DRENAJE_1_12_9" localSheetId="11">#REF!</definedName>
    <definedName name="TUBO_PVC_DRENAJE_1_12_9" localSheetId="2">#REF!</definedName>
    <definedName name="TUBO_PVC_DRENAJE_1_12_9" localSheetId="3">#REF!</definedName>
    <definedName name="TUBO_PVC_DRENAJE_1_12_9">#REF!</definedName>
    <definedName name="TUBO_PVC_SCH40_12" localSheetId="1">#REF!</definedName>
    <definedName name="TUBO_PVC_SCH40_12" localSheetId="5">#REF!</definedName>
    <definedName name="TUBO_PVC_SCH40_12" localSheetId="11">#REF!</definedName>
    <definedName name="TUBO_PVC_SCH40_12" localSheetId="2">#REF!</definedName>
    <definedName name="TUBO_PVC_SCH40_12" localSheetId="3">#REF!</definedName>
    <definedName name="TUBO_PVC_SCH40_12">#REF!</definedName>
    <definedName name="TUBO_PVC_SCH40_12_10" localSheetId="1">#REF!</definedName>
    <definedName name="TUBO_PVC_SCH40_12_10" localSheetId="5">#REF!</definedName>
    <definedName name="TUBO_PVC_SCH40_12_10" localSheetId="11">#REF!</definedName>
    <definedName name="TUBO_PVC_SCH40_12_10" localSheetId="2">#REF!</definedName>
    <definedName name="TUBO_PVC_SCH40_12_10" localSheetId="3">#REF!</definedName>
    <definedName name="TUBO_PVC_SCH40_12_10">#REF!</definedName>
    <definedName name="TUBO_PVC_SCH40_12_11" localSheetId="1">#REF!</definedName>
    <definedName name="TUBO_PVC_SCH40_12_11" localSheetId="5">#REF!</definedName>
    <definedName name="TUBO_PVC_SCH40_12_11" localSheetId="11">#REF!</definedName>
    <definedName name="TUBO_PVC_SCH40_12_11" localSheetId="2">#REF!</definedName>
    <definedName name="TUBO_PVC_SCH40_12_11" localSheetId="3">#REF!</definedName>
    <definedName name="TUBO_PVC_SCH40_12_11">#REF!</definedName>
    <definedName name="TUBO_PVC_SCH40_12_6" localSheetId="1">#REF!</definedName>
    <definedName name="TUBO_PVC_SCH40_12_6" localSheetId="5">#REF!</definedName>
    <definedName name="TUBO_PVC_SCH40_12_6" localSheetId="11">#REF!</definedName>
    <definedName name="TUBO_PVC_SCH40_12_6" localSheetId="2">#REF!</definedName>
    <definedName name="TUBO_PVC_SCH40_12_6" localSheetId="3">#REF!</definedName>
    <definedName name="TUBO_PVC_SCH40_12_6">#REF!</definedName>
    <definedName name="TUBO_PVC_SCH40_12_7" localSheetId="1">#REF!</definedName>
    <definedName name="TUBO_PVC_SCH40_12_7" localSheetId="5">#REF!</definedName>
    <definedName name="TUBO_PVC_SCH40_12_7" localSheetId="11">#REF!</definedName>
    <definedName name="TUBO_PVC_SCH40_12_7" localSheetId="2">#REF!</definedName>
    <definedName name="TUBO_PVC_SCH40_12_7" localSheetId="3">#REF!</definedName>
    <definedName name="TUBO_PVC_SCH40_12_7">#REF!</definedName>
    <definedName name="TUBO_PVC_SCH40_12_8" localSheetId="1">#REF!</definedName>
    <definedName name="TUBO_PVC_SCH40_12_8" localSheetId="5">#REF!</definedName>
    <definedName name="TUBO_PVC_SCH40_12_8" localSheetId="11">#REF!</definedName>
    <definedName name="TUBO_PVC_SCH40_12_8" localSheetId="2">#REF!</definedName>
    <definedName name="TUBO_PVC_SCH40_12_8" localSheetId="3">#REF!</definedName>
    <definedName name="TUBO_PVC_SCH40_12_8">#REF!</definedName>
    <definedName name="TUBO_PVC_SCH40_12_9" localSheetId="1">#REF!</definedName>
    <definedName name="TUBO_PVC_SCH40_12_9" localSheetId="5">#REF!</definedName>
    <definedName name="TUBO_PVC_SCH40_12_9" localSheetId="11">#REF!</definedName>
    <definedName name="TUBO_PVC_SCH40_12_9" localSheetId="2">#REF!</definedName>
    <definedName name="TUBO_PVC_SCH40_12_9" localSheetId="3">#REF!</definedName>
    <definedName name="TUBO_PVC_SCH40_12_9">#REF!</definedName>
    <definedName name="TUBO_PVC_SCH40_34" localSheetId="1">#REF!</definedName>
    <definedName name="TUBO_PVC_SCH40_34" localSheetId="5">#REF!</definedName>
    <definedName name="TUBO_PVC_SCH40_34" localSheetId="11">#REF!</definedName>
    <definedName name="TUBO_PVC_SCH40_34" localSheetId="2">#REF!</definedName>
    <definedName name="TUBO_PVC_SCH40_34" localSheetId="3">#REF!</definedName>
    <definedName name="TUBO_PVC_SCH40_34">#REF!</definedName>
    <definedName name="TUBO_PVC_SCH40_34_10" localSheetId="1">#REF!</definedName>
    <definedName name="TUBO_PVC_SCH40_34_10" localSheetId="5">#REF!</definedName>
    <definedName name="TUBO_PVC_SCH40_34_10" localSheetId="11">#REF!</definedName>
    <definedName name="TUBO_PVC_SCH40_34_10" localSheetId="2">#REF!</definedName>
    <definedName name="TUBO_PVC_SCH40_34_10" localSheetId="3">#REF!</definedName>
    <definedName name="TUBO_PVC_SCH40_34_10">#REF!</definedName>
    <definedName name="TUBO_PVC_SCH40_34_11" localSheetId="1">#REF!</definedName>
    <definedName name="TUBO_PVC_SCH40_34_11" localSheetId="5">#REF!</definedName>
    <definedName name="TUBO_PVC_SCH40_34_11" localSheetId="11">#REF!</definedName>
    <definedName name="TUBO_PVC_SCH40_34_11" localSheetId="2">#REF!</definedName>
    <definedName name="TUBO_PVC_SCH40_34_11" localSheetId="3">#REF!</definedName>
    <definedName name="TUBO_PVC_SCH40_34_11">#REF!</definedName>
    <definedName name="TUBO_PVC_SCH40_34_6" localSheetId="1">#REF!</definedName>
    <definedName name="TUBO_PVC_SCH40_34_6" localSheetId="5">#REF!</definedName>
    <definedName name="TUBO_PVC_SCH40_34_6" localSheetId="11">#REF!</definedName>
    <definedName name="TUBO_PVC_SCH40_34_6" localSheetId="2">#REF!</definedName>
    <definedName name="TUBO_PVC_SCH40_34_6" localSheetId="3">#REF!</definedName>
    <definedName name="TUBO_PVC_SCH40_34_6">#REF!</definedName>
    <definedName name="TUBO_PVC_SCH40_34_7" localSheetId="1">#REF!</definedName>
    <definedName name="TUBO_PVC_SCH40_34_7" localSheetId="5">#REF!</definedName>
    <definedName name="TUBO_PVC_SCH40_34_7" localSheetId="11">#REF!</definedName>
    <definedName name="TUBO_PVC_SCH40_34_7" localSheetId="2">#REF!</definedName>
    <definedName name="TUBO_PVC_SCH40_34_7" localSheetId="3">#REF!</definedName>
    <definedName name="TUBO_PVC_SCH40_34_7">#REF!</definedName>
    <definedName name="TUBO_PVC_SCH40_34_8" localSheetId="1">#REF!</definedName>
    <definedName name="TUBO_PVC_SCH40_34_8" localSheetId="5">#REF!</definedName>
    <definedName name="TUBO_PVC_SCH40_34_8" localSheetId="11">#REF!</definedName>
    <definedName name="TUBO_PVC_SCH40_34_8" localSheetId="2">#REF!</definedName>
    <definedName name="TUBO_PVC_SCH40_34_8" localSheetId="3">#REF!</definedName>
    <definedName name="TUBO_PVC_SCH40_34_8">#REF!</definedName>
    <definedName name="TUBO_PVC_SCH40_34_9" localSheetId="1">#REF!</definedName>
    <definedName name="TUBO_PVC_SCH40_34_9" localSheetId="5">#REF!</definedName>
    <definedName name="TUBO_PVC_SCH40_34_9" localSheetId="11">#REF!</definedName>
    <definedName name="TUBO_PVC_SCH40_34_9" localSheetId="2">#REF!</definedName>
    <definedName name="TUBO_PVC_SCH40_34_9" localSheetId="3">#REF!</definedName>
    <definedName name="TUBO_PVC_SCH40_34_9">#REF!</definedName>
    <definedName name="TUBO_PVC_SDR21_2" localSheetId="1">#REF!</definedName>
    <definedName name="TUBO_PVC_SDR21_2" localSheetId="5">#REF!</definedName>
    <definedName name="TUBO_PVC_SDR21_2" localSheetId="11">#REF!</definedName>
    <definedName name="TUBO_PVC_SDR21_2" localSheetId="2">#REF!</definedName>
    <definedName name="TUBO_PVC_SDR21_2" localSheetId="3">#REF!</definedName>
    <definedName name="TUBO_PVC_SDR21_2">#REF!</definedName>
    <definedName name="TUBO_PVC_SDR21_2_10" localSheetId="1">#REF!</definedName>
    <definedName name="TUBO_PVC_SDR21_2_10" localSheetId="5">#REF!</definedName>
    <definedName name="TUBO_PVC_SDR21_2_10" localSheetId="11">#REF!</definedName>
    <definedName name="TUBO_PVC_SDR21_2_10" localSheetId="2">#REF!</definedName>
    <definedName name="TUBO_PVC_SDR21_2_10" localSheetId="3">#REF!</definedName>
    <definedName name="TUBO_PVC_SDR21_2_10">#REF!</definedName>
    <definedName name="TUBO_PVC_SDR21_2_11" localSheetId="1">#REF!</definedName>
    <definedName name="TUBO_PVC_SDR21_2_11" localSheetId="5">#REF!</definedName>
    <definedName name="TUBO_PVC_SDR21_2_11" localSheetId="11">#REF!</definedName>
    <definedName name="TUBO_PVC_SDR21_2_11" localSheetId="2">#REF!</definedName>
    <definedName name="TUBO_PVC_SDR21_2_11" localSheetId="3">#REF!</definedName>
    <definedName name="TUBO_PVC_SDR21_2_11">#REF!</definedName>
    <definedName name="TUBO_PVC_SDR21_2_6" localSheetId="1">#REF!</definedName>
    <definedName name="TUBO_PVC_SDR21_2_6" localSheetId="5">#REF!</definedName>
    <definedName name="TUBO_PVC_SDR21_2_6" localSheetId="11">#REF!</definedName>
    <definedName name="TUBO_PVC_SDR21_2_6" localSheetId="2">#REF!</definedName>
    <definedName name="TUBO_PVC_SDR21_2_6" localSheetId="3">#REF!</definedName>
    <definedName name="TUBO_PVC_SDR21_2_6">#REF!</definedName>
    <definedName name="TUBO_PVC_SDR21_2_7" localSheetId="1">#REF!</definedName>
    <definedName name="TUBO_PVC_SDR21_2_7" localSheetId="5">#REF!</definedName>
    <definedName name="TUBO_PVC_SDR21_2_7" localSheetId="11">#REF!</definedName>
    <definedName name="TUBO_PVC_SDR21_2_7" localSheetId="2">#REF!</definedName>
    <definedName name="TUBO_PVC_SDR21_2_7" localSheetId="3">#REF!</definedName>
    <definedName name="TUBO_PVC_SDR21_2_7">#REF!</definedName>
    <definedName name="TUBO_PVC_SDR21_2_8" localSheetId="1">#REF!</definedName>
    <definedName name="TUBO_PVC_SDR21_2_8" localSheetId="5">#REF!</definedName>
    <definedName name="TUBO_PVC_SDR21_2_8" localSheetId="11">#REF!</definedName>
    <definedName name="TUBO_PVC_SDR21_2_8" localSheetId="2">#REF!</definedName>
    <definedName name="TUBO_PVC_SDR21_2_8" localSheetId="3">#REF!</definedName>
    <definedName name="TUBO_PVC_SDR21_2_8">#REF!</definedName>
    <definedName name="TUBO_PVC_SDR21_2_9" localSheetId="1">#REF!</definedName>
    <definedName name="TUBO_PVC_SDR21_2_9" localSheetId="5">#REF!</definedName>
    <definedName name="TUBO_PVC_SDR21_2_9" localSheetId="11">#REF!</definedName>
    <definedName name="TUBO_PVC_SDR21_2_9" localSheetId="2">#REF!</definedName>
    <definedName name="TUBO_PVC_SDR21_2_9" localSheetId="3">#REF!</definedName>
    <definedName name="TUBO_PVC_SDR21_2_9">#REF!</definedName>
    <definedName name="TUBO_PVC_SDR21_JG_16" localSheetId="1">#REF!</definedName>
    <definedName name="TUBO_PVC_SDR21_JG_16" localSheetId="5">#REF!</definedName>
    <definedName name="TUBO_PVC_SDR21_JG_16" localSheetId="11">#REF!</definedName>
    <definedName name="TUBO_PVC_SDR21_JG_16" localSheetId="2">#REF!</definedName>
    <definedName name="TUBO_PVC_SDR21_JG_16" localSheetId="3">#REF!</definedName>
    <definedName name="TUBO_PVC_SDR21_JG_16">#REF!</definedName>
    <definedName name="TUBO_PVC_SDR21_JG_16_10" localSheetId="1">#REF!</definedName>
    <definedName name="TUBO_PVC_SDR21_JG_16_10" localSheetId="5">#REF!</definedName>
    <definedName name="TUBO_PVC_SDR21_JG_16_10" localSheetId="11">#REF!</definedName>
    <definedName name="TUBO_PVC_SDR21_JG_16_10" localSheetId="2">#REF!</definedName>
    <definedName name="TUBO_PVC_SDR21_JG_16_10" localSheetId="3">#REF!</definedName>
    <definedName name="TUBO_PVC_SDR21_JG_16_10">#REF!</definedName>
    <definedName name="TUBO_PVC_SDR21_JG_16_11" localSheetId="1">#REF!</definedName>
    <definedName name="TUBO_PVC_SDR21_JG_16_11" localSheetId="5">#REF!</definedName>
    <definedName name="TUBO_PVC_SDR21_JG_16_11" localSheetId="11">#REF!</definedName>
    <definedName name="TUBO_PVC_SDR21_JG_16_11" localSheetId="2">#REF!</definedName>
    <definedName name="TUBO_PVC_SDR21_JG_16_11" localSheetId="3">#REF!</definedName>
    <definedName name="TUBO_PVC_SDR21_JG_16_11">#REF!</definedName>
    <definedName name="TUBO_PVC_SDR21_JG_16_6" localSheetId="1">#REF!</definedName>
    <definedName name="TUBO_PVC_SDR21_JG_16_6" localSheetId="5">#REF!</definedName>
    <definedName name="TUBO_PVC_SDR21_JG_16_6" localSheetId="11">#REF!</definedName>
    <definedName name="TUBO_PVC_SDR21_JG_16_6" localSheetId="2">#REF!</definedName>
    <definedName name="TUBO_PVC_SDR21_JG_16_6" localSheetId="3">#REF!</definedName>
    <definedName name="TUBO_PVC_SDR21_JG_16_6">#REF!</definedName>
    <definedName name="TUBO_PVC_SDR21_JG_16_7" localSheetId="1">#REF!</definedName>
    <definedName name="TUBO_PVC_SDR21_JG_16_7" localSheetId="5">#REF!</definedName>
    <definedName name="TUBO_PVC_SDR21_JG_16_7" localSheetId="11">#REF!</definedName>
    <definedName name="TUBO_PVC_SDR21_JG_16_7" localSheetId="2">#REF!</definedName>
    <definedName name="TUBO_PVC_SDR21_JG_16_7" localSheetId="3">#REF!</definedName>
    <definedName name="TUBO_PVC_SDR21_JG_16_7">#REF!</definedName>
    <definedName name="TUBO_PVC_SDR21_JG_16_8" localSheetId="1">#REF!</definedName>
    <definedName name="TUBO_PVC_SDR21_JG_16_8" localSheetId="5">#REF!</definedName>
    <definedName name="TUBO_PVC_SDR21_JG_16_8" localSheetId="11">#REF!</definedName>
    <definedName name="TUBO_PVC_SDR21_JG_16_8" localSheetId="2">#REF!</definedName>
    <definedName name="TUBO_PVC_SDR21_JG_16_8" localSheetId="3">#REF!</definedName>
    <definedName name="TUBO_PVC_SDR21_JG_16_8">#REF!</definedName>
    <definedName name="TUBO_PVC_SDR21_JG_16_9" localSheetId="1">#REF!</definedName>
    <definedName name="TUBO_PVC_SDR21_JG_16_9" localSheetId="5">#REF!</definedName>
    <definedName name="TUBO_PVC_SDR21_JG_16_9" localSheetId="11">#REF!</definedName>
    <definedName name="TUBO_PVC_SDR21_JG_16_9" localSheetId="2">#REF!</definedName>
    <definedName name="TUBO_PVC_SDR21_JG_16_9" localSheetId="3">#REF!</definedName>
    <definedName name="TUBO_PVC_SDR21_JG_16_9">#REF!</definedName>
    <definedName name="TUBO_PVC_SDR21_JG_6" localSheetId="1">#REF!</definedName>
    <definedName name="TUBO_PVC_SDR21_JG_6" localSheetId="5">#REF!</definedName>
    <definedName name="TUBO_PVC_SDR21_JG_6" localSheetId="11">#REF!</definedName>
    <definedName name="TUBO_PVC_SDR21_JG_6" localSheetId="2">#REF!</definedName>
    <definedName name="TUBO_PVC_SDR21_JG_6" localSheetId="3">#REF!</definedName>
    <definedName name="TUBO_PVC_SDR21_JG_6">#REF!</definedName>
    <definedName name="TUBO_PVC_SDR21_JG_6_10" localSheetId="1">#REF!</definedName>
    <definedName name="TUBO_PVC_SDR21_JG_6_10" localSheetId="5">#REF!</definedName>
    <definedName name="TUBO_PVC_SDR21_JG_6_10" localSheetId="11">#REF!</definedName>
    <definedName name="TUBO_PVC_SDR21_JG_6_10" localSheetId="2">#REF!</definedName>
    <definedName name="TUBO_PVC_SDR21_JG_6_10" localSheetId="3">#REF!</definedName>
    <definedName name="TUBO_PVC_SDR21_JG_6_10">#REF!</definedName>
    <definedName name="TUBO_PVC_SDR21_JG_6_11" localSheetId="1">#REF!</definedName>
    <definedName name="TUBO_PVC_SDR21_JG_6_11" localSheetId="5">#REF!</definedName>
    <definedName name="TUBO_PVC_SDR21_JG_6_11" localSheetId="11">#REF!</definedName>
    <definedName name="TUBO_PVC_SDR21_JG_6_11" localSheetId="2">#REF!</definedName>
    <definedName name="TUBO_PVC_SDR21_JG_6_11" localSheetId="3">#REF!</definedName>
    <definedName name="TUBO_PVC_SDR21_JG_6_11">#REF!</definedName>
    <definedName name="TUBO_PVC_SDR21_JG_6_6" localSheetId="1">#REF!</definedName>
    <definedName name="TUBO_PVC_SDR21_JG_6_6" localSheetId="5">#REF!</definedName>
    <definedName name="TUBO_PVC_SDR21_JG_6_6" localSheetId="11">#REF!</definedName>
    <definedName name="TUBO_PVC_SDR21_JG_6_6" localSheetId="2">#REF!</definedName>
    <definedName name="TUBO_PVC_SDR21_JG_6_6" localSheetId="3">#REF!</definedName>
    <definedName name="TUBO_PVC_SDR21_JG_6_6">#REF!</definedName>
    <definedName name="TUBO_PVC_SDR21_JG_6_7" localSheetId="1">#REF!</definedName>
    <definedName name="TUBO_PVC_SDR21_JG_6_7" localSheetId="5">#REF!</definedName>
    <definedName name="TUBO_PVC_SDR21_JG_6_7" localSheetId="11">#REF!</definedName>
    <definedName name="TUBO_PVC_SDR21_JG_6_7" localSheetId="2">#REF!</definedName>
    <definedName name="TUBO_PVC_SDR21_JG_6_7" localSheetId="3">#REF!</definedName>
    <definedName name="TUBO_PVC_SDR21_JG_6_7">#REF!</definedName>
    <definedName name="TUBO_PVC_SDR21_JG_6_8" localSheetId="1">#REF!</definedName>
    <definedName name="TUBO_PVC_SDR21_JG_6_8" localSheetId="5">#REF!</definedName>
    <definedName name="TUBO_PVC_SDR21_JG_6_8" localSheetId="11">#REF!</definedName>
    <definedName name="TUBO_PVC_SDR21_JG_6_8" localSheetId="2">#REF!</definedName>
    <definedName name="TUBO_PVC_SDR21_JG_6_8" localSheetId="3">#REF!</definedName>
    <definedName name="TUBO_PVC_SDR21_JG_6_8">#REF!</definedName>
    <definedName name="TUBO_PVC_SDR21_JG_6_9" localSheetId="1">#REF!</definedName>
    <definedName name="TUBO_PVC_SDR21_JG_6_9" localSheetId="5">#REF!</definedName>
    <definedName name="TUBO_PVC_SDR21_JG_6_9" localSheetId="11">#REF!</definedName>
    <definedName name="TUBO_PVC_SDR21_JG_6_9" localSheetId="2">#REF!</definedName>
    <definedName name="TUBO_PVC_SDR21_JG_6_9" localSheetId="3">#REF!</definedName>
    <definedName name="TUBO_PVC_SDR21_JG_6_9">#REF!</definedName>
    <definedName name="TUBO_PVC_SDR21_JG_8" localSheetId="1">#REF!</definedName>
    <definedName name="TUBO_PVC_SDR21_JG_8" localSheetId="5">#REF!</definedName>
    <definedName name="TUBO_PVC_SDR21_JG_8" localSheetId="11">#REF!</definedName>
    <definedName name="TUBO_PVC_SDR21_JG_8" localSheetId="2">#REF!</definedName>
    <definedName name="TUBO_PVC_SDR21_JG_8" localSheetId="3">#REF!</definedName>
    <definedName name="TUBO_PVC_SDR21_JG_8">#REF!</definedName>
    <definedName name="TUBO_PVC_SDR21_JG_8_10" localSheetId="1">#REF!</definedName>
    <definedName name="TUBO_PVC_SDR21_JG_8_10" localSheetId="5">#REF!</definedName>
    <definedName name="TUBO_PVC_SDR21_JG_8_10" localSheetId="11">#REF!</definedName>
    <definedName name="TUBO_PVC_SDR21_JG_8_10" localSheetId="2">#REF!</definedName>
    <definedName name="TUBO_PVC_SDR21_JG_8_10" localSheetId="3">#REF!</definedName>
    <definedName name="TUBO_PVC_SDR21_JG_8_10">#REF!</definedName>
    <definedName name="TUBO_PVC_SDR21_JG_8_11" localSheetId="1">#REF!</definedName>
    <definedName name="TUBO_PVC_SDR21_JG_8_11" localSheetId="5">#REF!</definedName>
    <definedName name="TUBO_PVC_SDR21_JG_8_11" localSheetId="11">#REF!</definedName>
    <definedName name="TUBO_PVC_SDR21_JG_8_11" localSheetId="2">#REF!</definedName>
    <definedName name="TUBO_PVC_SDR21_JG_8_11" localSheetId="3">#REF!</definedName>
    <definedName name="TUBO_PVC_SDR21_JG_8_11">#REF!</definedName>
    <definedName name="TUBO_PVC_SDR21_JG_8_6" localSheetId="1">#REF!</definedName>
    <definedName name="TUBO_PVC_SDR21_JG_8_6" localSheetId="5">#REF!</definedName>
    <definedName name="TUBO_PVC_SDR21_JG_8_6" localSheetId="11">#REF!</definedName>
    <definedName name="TUBO_PVC_SDR21_JG_8_6" localSheetId="2">#REF!</definedName>
    <definedName name="TUBO_PVC_SDR21_JG_8_6" localSheetId="3">#REF!</definedName>
    <definedName name="TUBO_PVC_SDR21_JG_8_6">#REF!</definedName>
    <definedName name="TUBO_PVC_SDR21_JG_8_7" localSheetId="1">#REF!</definedName>
    <definedName name="TUBO_PVC_SDR21_JG_8_7" localSheetId="5">#REF!</definedName>
    <definedName name="TUBO_PVC_SDR21_JG_8_7" localSheetId="11">#REF!</definedName>
    <definedName name="TUBO_PVC_SDR21_JG_8_7" localSheetId="2">#REF!</definedName>
    <definedName name="TUBO_PVC_SDR21_JG_8_7" localSheetId="3">#REF!</definedName>
    <definedName name="TUBO_PVC_SDR21_JG_8_7">#REF!</definedName>
    <definedName name="TUBO_PVC_SDR21_JG_8_8" localSheetId="1">#REF!</definedName>
    <definedName name="TUBO_PVC_SDR21_JG_8_8" localSheetId="5">#REF!</definedName>
    <definedName name="TUBO_PVC_SDR21_JG_8_8" localSheetId="11">#REF!</definedName>
    <definedName name="TUBO_PVC_SDR21_JG_8_8" localSheetId="2">#REF!</definedName>
    <definedName name="TUBO_PVC_SDR21_JG_8_8" localSheetId="3">#REF!</definedName>
    <definedName name="TUBO_PVC_SDR21_JG_8_8">#REF!</definedName>
    <definedName name="TUBO_PVC_SDR21_JG_8_9" localSheetId="1">#REF!</definedName>
    <definedName name="TUBO_PVC_SDR21_JG_8_9" localSheetId="5">#REF!</definedName>
    <definedName name="TUBO_PVC_SDR21_JG_8_9" localSheetId="11">#REF!</definedName>
    <definedName name="TUBO_PVC_SDR21_JG_8_9" localSheetId="2">#REF!</definedName>
    <definedName name="TUBO_PVC_SDR21_JG_8_9" localSheetId="3">#REF!</definedName>
    <definedName name="TUBO_PVC_SDR21_JG_8_9">#REF!</definedName>
    <definedName name="TUBO_PVC_SDR26_12" localSheetId="1">#REF!</definedName>
    <definedName name="TUBO_PVC_SDR26_12" localSheetId="5">#REF!</definedName>
    <definedName name="TUBO_PVC_SDR26_12" localSheetId="11">#REF!</definedName>
    <definedName name="TUBO_PVC_SDR26_12" localSheetId="2">#REF!</definedName>
    <definedName name="TUBO_PVC_SDR26_12" localSheetId="3">#REF!</definedName>
    <definedName name="TUBO_PVC_SDR26_12">#REF!</definedName>
    <definedName name="TUBO_PVC_SDR26_12_10" localSheetId="1">#REF!</definedName>
    <definedName name="TUBO_PVC_SDR26_12_10" localSheetId="5">#REF!</definedName>
    <definedName name="TUBO_PVC_SDR26_12_10" localSheetId="11">#REF!</definedName>
    <definedName name="TUBO_PVC_SDR26_12_10" localSheetId="2">#REF!</definedName>
    <definedName name="TUBO_PVC_SDR26_12_10" localSheetId="3">#REF!</definedName>
    <definedName name="TUBO_PVC_SDR26_12_10">#REF!</definedName>
    <definedName name="TUBO_PVC_SDR26_12_11" localSheetId="1">#REF!</definedName>
    <definedName name="TUBO_PVC_SDR26_12_11" localSheetId="5">#REF!</definedName>
    <definedName name="TUBO_PVC_SDR26_12_11" localSheetId="11">#REF!</definedName>
    <definedName name="TUBO_PVC_SDR26_12_11" localSheetId="2">#REF!</definedName>
    <definedName name="TUBO_PVC_SDR26_12_11" localSheetId="3">#REF!</definedName>
    <definedName name="TUBO_PVC_SDR26_12_11">#REF!</definedName>
    <definedName name="TUBO_PVC_SDR26_12_6" localSheetId="1">#REF!</definedName>
    <definedName name="TUBO_PVC_SDR26_12_6" localSheetId="5">#REF!</definedName>
    <definedName name="TUBO_PVC_SDR26_12_6" localSheetId="11">#REF!</definedName>
    <definedName name="TUBO_PVC_SDR26_12_6" localSheetId="2">#REF!</definedName>
    <definedName name="TUBO_PVC_SDR26_12_6" localSheetId="3">#REF!</definedName>
    <definedName name="TUBO_PVC_SDR26_12_6">#REF!</definedName>
    <definedName name="TUBO_PVC_SDR26_12_7" localSheetId="1">#REF!</definedName>
    <definedName name="TUBO_PVC_SDR26_12_7" localSheetId="5">#REF!</definedName>
    <definedName name="TUBO_PVC_SDR26_12_7" localSheetId="11">#REF!</definedName>
    <definedName name="TUBO_PVC_SDR26_12_7" localSheetId="2">#REF!</definedName>
    <definedName name="TUBO_PVC_SDR26_12_7" localSheetId="3">#REF!</definedName>
    <definedName name="TUBO_PVC_SDR26_12_7">#REF!</definedName>
    <definedName name="TUBO_PVC_SDR26_12_8" localSheetId="1">#REF!</definedName>
    <definedName name="TUBO_PVC_SDR26_12_8" localSheetId="5">#REF!</definedName>
    <definedName name="TUBO_PVC_SDR26_12_8" localSheetId="11">#REF!</definedName>
    <definedName name="TUBO_PVC_SDR26_12_8" localSheetId="2">#REF!</definedName>
    <definedName name="TUBO_PVC_SDR26_12_8" localSheetId="3">#REF!</definedName>
    <definedName name="TUBO_PVC_SDR26_12_8">#REF!</definedName>
    <definedName name="TUBO_PVC_SDR26_12_9" localSheetId="1">#REF!</definedName>
    <definedName name="TUBO_PVC_SDR26_12_9" localSheetId="5">#REF!</definedName>
    <definedName name="TUBO_PVC_SDR26_12_9" localSheetId="11">#REF!</definedName>
    <definedName name="TUBO_PVC_SDR26_12_9" localSheetId="2">#REF!</definedName>
    <definedName name="TUBO_PVC_SDR26_12_9" localSheetId="3">#REF!</definedName>
    <definedName name="TUBO_PVC_SDR26_12_9">#REF!</definedName>
    <definedName name="TUBO_PVC_SDR26_2" localSheetId="1">#REF!</definedName>
    <definedName name="TUBO_PVC_SDR26_2" localSheetId="5">#REF!</definedName>
    <definedName name="TUBO_PVC_SDR26_2" localSheetId="11">#REF!</definedName>
    <definedName name="TUBO_PVC_SDR26_2" localSheetId="2">#REF!</definedName>
    <definedName name="TUBO_PVC_SDR26_2" localSheetId="3">#REF!</definedName>
    <definedName name="TUBO_PVC_SDR26_2">#REF!</definedName>
    <definedName name="TUBO_PVC_SDR26_2_10" localSheetId="1">#REF!</definedName>
    <definedName name="TUBO_PVC_SDR26_2_10" localSheetId="5">#REF!</definedName>
    <definedName name="TUBO_PVC_SDR26_2_10" localSheetId="11">#REF!</definedName>
    <definedName name="TUBO_PVC_SDR26_2_10" localSheetId="2">#REF!</definedName>
    <definedName name="TUBO_PVC_SDR26_2_10" localSheetId="3">#REF!</definedName>
    <definedName name="TUBO_PVC_SDR26_2_10">#REF!</definedName>
    <definedName name="TUBO_PVC_SDR26_2_11" localSheetId="1">#REF!</definedName>
    <definedName name="TUBO_PVC_SDR26_2_11" localSheetId="5">#REF!</definedName>
    <definedName name="TUBO_PVC_SDR26_2_11" localSheetId="11">#REF!</definedName>
    <definedName name="TUBO_PVC_SDR26_2_11" localSheetId="2">#REF!</definedName>
    <definedName name="TUBO_PVC_SDR26_2_11" localSheetId="3">#REF!</definedName>
    <definedName name="TUBO_PVC_SDR26_2_11">#REF!</definedName>
    <definedName name="TUBO_PVC_SDR26_2_6" localSheetId="1">#REF!</definedName>
    <definedName name="TUBO_PVC_SDR26_2_6" localSheetId="5">#REF!</definedName>
    <definedName name="TUBO_PVC_SDR26_2_6" localSheetId="11">#REF!</definedName>
    <definedName name="TUBO_PVC_SDR26_2_6" localSheetId="2">#REF!</definedName>
    <definedName name="TUBO_PVC_SDR26_2_6" localSheetId="3">#REF!</definedName>
    <definedName name="TUBO_PVC_SDR26_2_6">#REF!</definedName>
    <definedName name="TUBO_PVC_SDR26_2_7" localSheetId="1">#REF!</definedName>
    <definedName name="TUBO_PVC_SDR26_2_7" localSheetId="5">#REF!</definedName>
    <definedName name="TUBO_PVC_SDR26_2_7" localSheetId="11">#REF!</definedName>
    <definedName name="TUBO_PVC_SDR26_2_7" localSheetId="2">#REF!</definedName>
    <definedName name="TUBO_PVC_SDR26_2_7" localSheetId="3">#REF!</definedName>
    <definedName name="TUBO_PVC_SDR26_2_7">#REF!</definedName>
    <definedName name="TUBO_PVC_SDR26_2_8" localSheetId="1">#REF!</definedName>
    <definedName name="TUBO_PVC_SDR26_2_8" localSheetId="5">#REF!</definedName>
    <definedName name="TUBO_PVC_SDR26_2_8" localSheetId="11">#REF!</definedName>
    <definedName name="TUBO_PVC_SDR26_2_8" localSheetId="2">#REF!</definedName>
    <definedName name="TUBO_PVC_SDR26_2_8" localSheetId="3">#REF!</definedName>
    <definedName name="TUBO_PVC_SDR26_2_8">#REF!</definedName>
    <definedName name="TUBO_PVC_SDR26_2_9" localSheetId="1">#REF!</definedName>
    <definedName name="TUBO_PVC_SDR26_2_9" localSheetId="5">#REF!</definedName>
    <definedName name="TUBO_PVC_SDR26_2_9" localSheetId="11">#REF!</definedName>
    <definedName name="TUBO_PVC_SDR26_2_9" localSheetId="2">#REF!</definedName>
    <definedName name="TUBO_PVC_SDR26_2_9" localSheetId="3">#REF!</definedName>
    <definedName name="TUBO_PVC_SDR26_2_9">#REF!</definedName>
    <definedName name="TUBO_PVC_SDR26_34" localSheetId="1">#REF!</definedName>
    <definedName name="TUBO_PVC_SDR26_34" localSheetId="5">#REF!</definedName>
    <definedName name="TUBO_PVC_SDR26_34" localSheetId="11">#REF!</definedName>
    <definedName name="TUBO_PVC_SDR26_34" localSheetId="2">#REF!</definedName>
    <definedName name="TUBO_PVC_SDR26_34" localSheetId="3">#REF!</definedName>
    <definedName name="TUBO_PVC_SDR26_34">#REF!</definedName>
    <definedName name="TUBO_PVC_SDR26_34_10" localSheetId="1">#REF!</definedName>
    <definedName name="TUBO_PVC_SDR26_34_10" localSheetId="5">#REF!</definedName>
    <definedName name="TUBO_PVC_SDR26_34_10" localSheetId="11">#REF!</definedName>
    <definedName name="TUBO_PVC_SDR26_34_10" localSheetId="2">#REF!</definedName>
    <definedName name="TUBO_PVC_SDR26_34_10" localSheetId="3">#REF!</definedName>
    <definedName name="TUBO_PVC_SDR26_34_10">#REF!</definedName>
    <definedName name="TUBO_PVC_SDR26_34_11" localSheetId="1">#REF!</definedName>
    <definedName name="TUBO_PVC_SDR26_34_11" localSheetId="5">#REF!</definedName>
    <definedName name="TUBO_PVC_SDR26_34_11" localSheetId="11">#REF!</definedName>
    <definedName name="TUBO_PVC_SDR26_34_11" localSheetId="2">#REF!</definedName>
    <definedName name="TUBO_PVC_SDR26_34_11" localSheetId="3">#REF!</definedName>
    <definedName name="TUBO_PVC_SDR26_34_11">#REF!</definedName>
    <definedName name="TUBO_PVC_SDR26_34_6" localSheetId="1">#REF!</definedName>
    <definedName name="TUBO_PVC_SDR26_34_6" localSheetId="5">#REF!</definedName>
    <definedName name="TUBO_PVC_SDR26_34_6" localSheetId="11">#REF!</definedName>
    <definedName name="TUBO_PVC_SDR26_34_6" localSheetId="2">#REF!</definedName>
    <definedName name="TUBO_PVC_SDR26_34_6" localSheetId="3">#REF!</definedName>
    <definedName name="TUBO_PVC_SDR26_34_6">#REF!</definedName>
    <definedName name="TUBO_PVC_SDR26_34_7" localSheetId="1">#REF!</definedName>
    <definedName name="TUBO_PVC_SDR26_34_7" localSheetId="5">#REF!</definedName>
    <definedName name="TUBO_PVC_SDR26_34_7" localSheetId="11">#REF!</definedName>
    <definedName name="TUBO_PVC_SDR26_34_7" localSheetId="2">#REF!</definedName>
    <definedName name="TUBO_PVC_SDR26_34_7" localSheetId="3">#REF!</definedName>
    <definedName name="TUBO_PVC_SDR26_34_7">#REF!</definedName>
    <definedName name="TUBO_PVC_SDR26_34_8" localSheetId="1">#REF!</definedName>
    <definedName name="TUBO_PVC_SDR26_34_8" localSheetId="5">#REF!</definedName>
    <definedName name="TUBO_PVC_SDR26_34_8" localSheetId="11">#REF!</definedName>
    <definedName name="TUBO_PVC_SDR26_34_8" localSheetId="2">#REF!</definedName>
    <definedName name="TUBO_PVC_SDR26_34_8" localSheetId="3">#REF!</definedName>
    <definedName name="TUBO_PVC_SDR26_34_8">#REF!</definedName>
    <definedName name="TUBO_PVC_SDR26_34_9" localSheetId="1">#REF!</definedName>
    <definedName name="TUBO_PVC_SDR26_34_9" localSheetId="5">#REF!</definedName>
    <definedName name="TUBO_PVC_SDR26_34_9" localSheetId="11">#REF!</definedName>
    <definedName name="TUBO_PVC_SDR26_34_9" localSheetId="2">#REF!</definedName>
    <definedName name="TUBO_PVC_SDR26_34_9" localSheetId="3">#REF!</definedName>
    <definedName name="TUBO_PVC_SDR26_34_9">#REF!</definedName>
    <definedName name="TUBO_PVC_SDR26_JG_16" localSheetId="1">#REF!</definedName>
    <definedName name="TUBO_PVC_SDR26_JG_16" localSheetId="5">#REF!</definedName>
    <definedName name="TUBO_PVC_SDR26_JG_16" localSheetId="11">#REF!</definedName>
    <definedName name="TUBO_PVC_SDR26_JG_16" localSheetId="2">#REF!</definedName>
    <definedName name="TUBO_PVC_SDR26_JG_16" localSheetId="3">#REF!</definedName>
    <definedName name="TUBO_PVC_SDR26_JG_16">#REF!</definedName>
    <definedName name="TUBO_PVC_SDR26_JG_16_10" localSheetId="1">#REF!</definedName>
    <definedName name="TUBO_PVC_SDR26_JG_16_10" localSheetId="5">#REF!</definedName>
    <definedName name="TUBO_PVC_SDR26_JG_16_10" localSheetId="11">#REF!</definedName>
    <definedName name="TUBO_PVC_SDR26_JG_16_10" localSheetId="2">#REF!</definedName>
    <definedName name="TUBO_PVC_SDR26_JG_16_10" localSheetId="3">#REF!</definedName>
    <definedName name="TUBO_PVC_SDR26_JG_16_10">#REF!</definedName>
    <definedName name="TUBO_PVC_SDR26_JG_16_11" localSheetId="1">#REF!</definedName>
    <definedName name="TUBO_PVC_SDR26_JG_16_11" localSheetId="5">#REF!</definedName>
    <definedName name="TUBO_PVC_SDR26_JG_16_11" localSheetId="11">#REF!</definedName>
    <definedName name="TUBO_PVC_SDR26_JG_16_11" localSheetId="2">#REF!</definedName>
    <definedName name="TUBO_PVC_SDR26_JG_16_11" localSheetId="3">#REF!</definedName>
    <definedName name="TUBO_PVC_SDR26_JG_16_11">#REF!</definedName>
    <definedName name="TUBO_PVC_SDR26_JG_16_6" localSheetId="1">#REF!</definedName>
    <definedName name="TUBO_PVC_SDR26_JG_16_6" localSheetId="5">#REF!</definedName>
    <definedName name="TUBO_PVC_SDR26_JG_16_6" localSheetId="11">#REF!</definedName>
    <definedName name="TUBO_PVC_SDR26_JG_16_6" localSheetId="2">#REF!</definedName>
    <definedName name="TUBO_PVC_SDR26_JG_16_6" localSheetId="3">#REF!</definedName>
    <definedName name="TUBO_PVC_SDR26_JG_16_6">#REF!</definedName>
    <definedName name="TUBO_PVC_SDR26_JG_16_7" localSheetId="1">#REF!</definedName>
    <definedName name="TUBO_PVC_SDR26_JG_16_7" localSheetId="5">#REF!</definedName>
    <definedName name="TUBO_PVC_SDR26_JG_16_7" localSheetId="11">#REF!</definedName>
    <definedName name="TUBO_PVC_SDR26_JG_16_7" localSheetId="2">#REF!</definedName>
    <definedName name="TUBO_PVC_SDR26_JG_16_7" localSheetId="3">#REF!</definedName>
    <definedName name="TUBO_PVC_SDR26_JG_16_7">#REF!</definedName>
    <definedName name="TUBO_PVC_SDR26_JG_16_8" localSheetId="1">#REF!</definedName>
    <definedName name="TUBO_PVC_SDR26_JG_16_8" localSheetId="5">#REF!</definedName>
    <definedName name="TUBO_PVC_SDR26_JG_16_8" localSheetId="11">#REF!</definedName>
    <definedName name="TUBO_PVC_SDR26_JG_16_8" localSheetId="2">#REF!</definedName>
    <definedName name="TUBO_PVC_SDR26_JG_16_8" localSheetId="3">#REF!</definedName>
    <definedName name="TUBO_PVC_SDR26_JG_16_8">#REF!</definedName>
    <definedName name="TUBO_PVC_SDR26_JG_16_9" localSheetId="1">#REF!</definedName>
    <definedName name="TUBO_PVC_SDR26_JG_16_9" localSheetId="5">#REF!</definedName>
    <definedName name="TUBO_PVC_SDR26_JG_16_9" localSheetId="11">#REF!</definedName>
    <definedName name="TUBO_PVC_SDR26_JG_16_9" localSheetId="2">#REF!</definedName>
    <definedName name="TUBO_PVC_SDR26_JG_16_9" localSheetId="3">#REF!</definedName>
    <definedName name="TUBO_PVC_SDR26_JG_16_9">#REF!</definedName>
    <definedName name="TUBO_PVC_SDR26_JG_3" localSheetId="1">#REF!</definedName>
    <definedName name="TUBO_PVC_SDR26_JG_3" localSheetId="5">#REF!</definedName>
    <definedName name="TUBO_PVC_SDR26_JG_3" localSheetId="11">#REF!</definedName>
    <definedName name="TUBO_PVC_SDR26_JG_3" localSheetId="2">#REF!</definedName>
    <definedName name="TUBO_PVC_SDR26_JG_3" localSheetId="3">#REF!</definedName>
    <definedName name="TUBO_PVC_SDR26_JG_3">#REF!</definedName>
    <definedName name="TUBO_PVC_SDR26_JG_3_10" localSheetId="1">#REF!</definedName>
    <definedName name="TUBO_PVC_SDR26_JG_3_10" localSheetId="5">#REF!</definedName>
    <definedName name="TUBO_PVC_SDR26_JG_3_10" localSheetId="11">#REF!</definedName>
    <definedName name="TUBO_PVC_SDR26_JG_3_10" localSheetId="2">#REF!</definedName>
    <definedName name="TUBO_PVC_SDR26_JG_3_10" localSheetId="3">#REF!</definedName>
    <definedName name="TUBO_PVC_SDR26_JG_3_10">#REF!</definedName>
    <definedName name="TUBO_PVC_SDR26_JG_3_11" localSheetId="1">#REF!</definedName>
    <definedName name="TUBO_PVC_SDR26_JG_3_11" localSheetId="5">#REF!</definedName>
    <definedName name="TUBO_PVC_SDR26_JG_3_11" localSheetId="11">#REF!</definedName>
    <definedName name="TUBO_PVC_SDR26_JG_3_11" localSheetId="2">#REF!</definedName>
    <definedName name="TUBO_PVC_SDR26_JG_3_11" localSheetId="3">#REF!</definedName>
    <definedName name="TUBO_PVC_SDR26_JG_3_11">#REF!</definedName>
    <definedName name="TUBO_PVC_SDR26_JG_3_6" localSheetId="1">#REF!</definedName>
    <definedName name="TUBO_PVC_SDR26_JG_3_6" localSheetId="5">#REF!</definedName>
    <definedName name="TUBO_PVC_SDR26_JG_3_6" localSheetId="11">#REF!</definedName>
    <definedName name="TUBO_PVC_SDR26_JG_3_6" localSheetId="2">#REF!</definedName>
    <definedName name="TUBO_PVC_SDR26_JG_3_6" localSheetId="3">#REF!</definedName>
    <definedName name="TUBO_PVC_SDR26_JG_3_6">#REF!</definedName>
    <definedName name="TUBO_PVC_SDR26_JG_3_7" localSheetId="1">#REF!</definedName>
    <definedName name="TUBO_PVC_SDR26_JG_3_7" localSheetId="5">#REF!</definedName>
    <definedName name="TUBO_PVC_SDR26_JG_3_7" localSheetId="11">#REF!</definedName>
    <definedName name="TUBO_PVC_SDR26_JG_3_7" localSheetId="2">#REF!</definedName>
    <definedName name="TUBO_PVC_SDR26_JG_3_7" localSheetId="3">#REF!</definedName>
    <definedName name="TUBO_PVC_SDR26_JG_3_7">#REF!</definedName>
    <definedName name="TUBO_PVC_SDR26_JG_3_8" localSheetId="1">#REF!</definedName>
    <definedName name="TUBO_PVC_SDR26_JG_3_8" localSheetId="5">#REF!</definedName>
    <definedName name="TUBO_PVC_SDR26_JG_3_8" localSheetId="11">#REF!</definedName>
    <definedName name="TUBO_PVC_SDR26_JG_3_8" localSheetId="2">#REF!</definedName>
    <definedName name="TUBO_PVC_SDR26_JG_3_8" localSheetId="3">#REF!</definedName>
    <definedName name="TUBO_PVC_SDR26_JG_3_8">#REF!</definedName>
    <definedName name="TUBO_PVC_SDR26_JG_3_9" localSheetId="1">#REF!</definedName>
    <definedName name="TUBO_PVC_SDR26_JG_3_9" localSheetId="5">#REF!</definedName>
    <definedName name="TUBO_PVC_SDR26_JG_3_9" localSheetId="11">#REF!</definedName>
    <definedName name="TUBO_PVC_SDR26_JG_3_9" localSheetId="2">#REF!</definedName>
    <definedName name="TUBO_PVC_SDR26_JG_3_9" localSheetId="3">#REF!</definedName>
    <definedName name="TUBO_PVC_SDR26_JG_3_9">#REF!</definedName>
    <definedName name="TUBO_PVC_SDR26_JG_4" localSheetId="1">#REF!</definedName>
    <definedName name="TUBO_PVC_SDR26_JG_4" localSheetId="5">#REF!</definedName>
    <definedName name="TUBO_PVC_SDR26_JG_4" localSheetId="11">#REF!</definedName>
    <definedName name="TUBO_PVC_SDR26_JG_4" localSheetId="2">#REF!</definedName>
    <definedName name="TUBO_PVC_SDR26_JG_4" localSheetId="3">#REF!</definedName>
    <definedName name="TUBO_PVC_SDR26_JG_4">#REF!</definedName>
    <definedName name="TUBO_PVC_SDR26_JG_4_10" localSheetId="1">#REF!</definedName>
    <definedName name="TUBO_PVC_SDR26_JG_4_10" localSheetId="5">#REF!</definedName>
    <definedName name="TUBO_PVC_SDR26_JG_4_10" localSheetId="11">#REF!</definedName>
    <definedName name="TUBO_PVC_SDR26_JG_4_10" localSheetId="2">#REF!</definedName>
    <definedName name="TUBO_PVC_SDR26_JG_4_10" localSheetId="3">#REF!</definedName>
    <definedName name="TUBO_PVC_SDR26_JG_4_10">#REF!</definedName>
    <definedName name="TUBO_PVC_SDR26_JG_4_11" localSheetId="1">#REF!</definedName>
    <definedName name="TUBO_PVC_SDR26_JG_4_11" localSheetId="5">#REF!</definedName>
    <definedName name="TUBO_PVC_SDR26_JG_4_11" localSheetId="11">#REF!</definedName>
    <definedName name="TUBO_PVC_SDR26_JG_4_11" localSheetId="2">#REF!</definedName>
    <definedName name="TUBO_PVC_SDR26_JG_4_11" localSheetId="3">#REF!</definedName>
    <definedName name="TUBO_PVC_SDR26_JG_4_11">#REF!</definedName>
    <definedName name="TUBO_PVC_SDR26_JG_4_6" localSheetId="1">#REF!</definedName>
    <definedName name="TUBO_PVC_SDR26_JG_4_6" localSheetId="5">#REF!</definedName>
    <definedName name="TUBO_PVC_SDR26_JG_4_6" localSheetId="11">#REF!</definedName>
    <definedName name="TUBO_PVC_SDR26_JG_4_6" localSheetId="2">#REF!</definedName>
    <definedName name="TUBO_PVC_SDR26_JG_4_6" localSheetId="3">#REF!</definedName>
    <definedName name="TUBO_PVC_SDR26_JG_4_6">#REF!</definedName>
    <definedName name="TUBO_PVC_SDR26_JG_4_7" localSheetId="1">#REF!</definedName>
    <definedName name="TUBO_PVC_SDR26_JG_4_7" localSheetId="5">#REF!</definedName>
    <definedName name="TUBO_PVC_SDR26_JG_4_7" localSheetId="11">#REF!</definedName>
    <definedName name="TUBO_PVC_SDR26_JG_4_7" localSheetId="2">#REF!</definedName>
    <definedName name="TUBO_PVC_SDR26_JG_4_7" localSheetId="3">#REF!</definedName>
    <definedName name="TUBO_PVC_SDR26_JG_4_7">#REF!</definedName>
    <definedName name="TUBO_PVC_SDR26_JG_4_8" localSheetId="1">#REF!</definedName>
    <definedName name="TUBO_PVC_SDR26_JG_4_8" localSheetId="5">#REF!</definedName>
    <definedName name="TUBO_PVC_SDR26_JG_4_8" localSheetId="11">#REF!</definedName>
    <definedName name="TUBO_PVC_SDR26_JG_4_8" localSheetId="2">#REF!</definedName>
    <definedName name="TUBO_PVC_SDR26_JG_4_8" localSheetId="3">#REF!</definedName>
    <definedName name="TUBO_PVC_SDR26_JG_4_8">#REF!</definedName>
    <definedName name="TUBO_PVC_SDR26_JG_4_9" localSheetId="1">#REF!</definedName>
    <definedName name="TUBO_PVC_SDR26_JG_4_9" localSheetId="5">#REF!</definedName>
    <definedName name="TUBO_PVC_SDR26_JG_4_9" localSheetId="11">#REF!</definedName>
    <definedName name="TUBO_PVC_SDR26_JG_4_9" localSheetId="2">#REF!</definedName>
    <definedName name="TUBO_PVC_SDR26_JG_4_9" localSheetId="3">#REF!</definedName>
    <definedName name="TUBO_PVC_SDR26_JG_4_9">#REF!</definedName>
    <definedName name="TUBO_PVC_SDR26_JG_6" localSheetId="1">#REF!</definedName>
    <definedName name="TUBO_PVC_SDR26_JG_6" localSheetId="5">#REF!</definedName>
    <definedName name="TUBO_PVC_SDR26_JG_6" localSheetId="11">#REF!</definedName>
    <definedName name="TUBO_PVC_SDR26_JG_6" localSheetId="2">#REF!</definedName>
    <definedName name="TUBO_PVC_SDR26_JG_6" localSheetId="3">#REF!</definedName>
    <definedName name="TUBO_PVC_SDR26_JG_6">#REF!</definedName>
    <definedName name="TUBO_PVC_SDR26_JG_6_10" localSheetId="1">#REF!</definedName>
    <definedName name="TUBO_PVC_SDR26_JG_6_10" localSheetId="5">#REF!</definedName>
    <definedName name="TUBO_PVC_SDR26_JG_6_10" localSheetId="11">#REF!</definedName>
    <definedName name="TUBO_PVC_SDR26_JG_6_10" localSheetId="2">#REF!</definedName>
    <definedName name="TUBO_PVC_SDR26_JG_6_10" localSheetId="3">#REF!</definedName>
    <definedName name="TUBO_PVC_SDR26_JG_6_10">#REF!</definedName>
    <definedName name="TUBO_PVC_SDR26_JG_6_11" localSheetId="1">#REF!</definedName>
    <definedName name="TUBO_PVC_SDR26_JG_6_11" localSheetId="5">#REF!</definedName>
    <definedName name="TUBO_PVC_SDR26_JG_6_11" localSheetId="11">#REF!</definedName>
    <definedName name="TUBO_PVC_SDR26_JG_6_11" localSheetId="2">#REF!</definedName>
    <definedName name="TUBO_PVC_SDR26_JG_6_11" localSheetId="3">#REF!</definedName>
    <definedName name="TUBO_PVC_SDR26_JG_6_11">#REF!</definedName>
    <definedName name="TUBO_PVC_SDR26_JG_6_6" localSheetId="1">#REF!</definedName>
    <definedName name="TUBO_PVC_SDR26_JG_6_6" localSheetId="5">#REF!</definedName>
    <definedName name="TUBO_PVC_SDR26_JG_6_6" localSheetId="11">#REF!</definedName>
    <definedName name="TUBO_PVC_SDR26_JG_6_6" localSheetId="2">#REF!</definedName>
    <definedName name="TUBO_PVC_SDR26_JG_6_6" localSheetId="3">#REF!</definedName>
    <definedName name="TUBO_PVC_SDR26_JG_6_6">#REF!</definedName>
    <definedName name="TUBO_PVC_SDR26_JG_6_7" localSheetId="1">#REF!</definedName>
    <definedName name="TUBO_PVC_SDR26_JG_6_7" localSheetId="5">#REF!</definedName>
    <definedName name="TUBO_PVC_SDR26_JG_6_7" localSheetId="11">#REF!</definedName>
    <definedName name="TUBO_PVC_SDR26_JG_6_7" localSheetId="2">#REF!</definedName>
    <definedName name="TUBO_PVC_SDR26_JG_6_7" localSheetId="3">#REF!</definedName>
    <definedName name="TUBO_PVC_SDR26_JG_6_7">#REF!</definedName>
    <definedName name="TUBO_PVC_SDR26_JG_6_8" localSheetId="1">#REF!</definedName>
    <definedName name="TUBO_PVC_SDR26_JG_6_8" localSheetId="5">#REF!</definedName>
    <definedName name="TUBO_PVC_SDR26_JG_6_8" localSheetId="11">#REF!</definedName>
    <definedName name="TUBO_PVC_SDR26_JG_6_8" localSheetId="2">#REF!</definedName>
    <definedName name="TUBO_PVC_SDR26_JG_6_8" localSheetId="3">#REF!</definedName>
    <definedName name="TUBO_PVC_SDR26_JG_6_8">#REF!</definedName>
    <definedName name="TUBO_PVC_SDR26_JG_6_9" localSheetId="1">#REF!</definedName>
    <definedName name="TUBO_PVC_SDR26_JG_6_9" localSheetId="5">#REF!</definedName>
    <definedName name="TUBO_PVC_SDR26_JG_6_9" localSheetId="11">#REF!</definedName>
    <definedName name="TUBO_PVC_SDR26_JG_6_9" localSheetId="2">#REF!</definedName>
    <definedName name="TUBO_PVC_SDR26_JG_6_9" localSheetId="3">#REF!</definedName>
    <definedName name="TUBO_PVC_SDR26_JG_6_9">#REF!</definedName>
    <definedName name="TUBO_PVC_SDR26_JG_8" localSheetId="1">#REF!</definedName>
    <definedName name="TUBO_PVC_SDR26_JG_8" localSheetId="5">#REF!</definedName>
    <definedName name="TUBO_PVC_SDR26_JG_8" localSheetId="11">#REF!</definedName>
    <definedName name="TUBO_PVC_SDR26_JG_8" localSheetId="2">#REF!</definedName>
    <definedName name="TUBO_PVC_SDR26_JG_8" localSheetId="3">#REF!</definedName>
    <definedName name="TUBO_PVC_SDR26_JG_8">#REF!</definedName>
    <definedName name="TUBO_PVC_SDR26_JG_8_10" localSheetId="1">#REF!</definedName>
    <definedName name="TUBO_PVC_SDR26_JG_8_10" localSheetId="5">#REF!</definedName>
    <definedName name="TUBO_PVC_SDR26_JG_8_10" localSheetId="11">#REF!</definedName>
    <definedName name="TUBO_PVC_SDR26_JG_8_10" localSheetId="2">#REF!</definedName>
    <definedName name="TUBO_PVC_SDR26_JG_8_10" localSheetId="3">#REF!</definedName>
    <definedName name="TUBO_PVC_SDR26_JG_8_10">#REF!</definedName>
    <definedName name="TUBO_PVC_SDR26_JG_8_11" localSheetId="1">#REF!</definedName>
    <definedName name="TUBO_PVC_SDR26_JG_8_11" localSheetId="5">#REF!</definedName>
    <definedName name="TUBO_PVC_SDR26_JG_8_11" localSheetId="11">#REF!</definedName>
    <definedName name="TUBO_PVC_SDR26_JG_8_11" localSheetId="2">#REF!</definedName>
    <definedName name="TUBO_PVC_SDR26_JG_8_11" localSheetId="3">#REF!</definedName>
    <definedName name="TUBO_PVC_SDR26_JG_8_11">#REF!</definedName>
    <definedName name="TUBO_PVC_SDR26_JG_8_6" localSheetId="1">#REF!</definedName>
    <definedName name="TUBO_PVC_SDR26_JG_8_6" localSheetId="5">#REF!</definedName>
    <definedName name="TUBO_PVC_SDR26_JG_8_6" localSheetId="11">#REF!</definedName>
    <definedName name="TUBO_PVC_SDR26_JG_8_6" localSheetId="2">#REF!</definedName>
    <definedName name="TUBO_PVC_SDR26_JG_8_6" localSheetId="3">#REF!</definedName>
    <definedName name="TUBO_PVC_SDR26_JG_8_6">#REF!</definedName>
    <definedName name="TUBO_PVC_SDR26_JG_8_7" localSheetId="1">#REF!</definedName>
    <definedName name="TUBO_PVC_SDR26_JG_8_7" localSheetId="5">#REF!</definedName>
    <definedName name="TUBO_PVC_SDR26_JG_8_7" localSheetId="11">#REF!</definedName>
    <definedName name="TUBO_PVC_SDR26_JG_8_7" localSheetId="2">#REF!</definedName>
    <definedName name="TUBO_PVC_SDR26_JG_8_7" localSheetId="3">#REF!</definedName>
    <definedName name="TUBO_PVC_SDR26_JG_8_7">#REF!</definedName>
    <definedName name="TUBO_PVC_SDR26_JG_8_8" localSheetId="1">#REF!</definedName>
    <definedName name="TUBO_PVC_SDR26_JG_8_8" localSheetId="5">#REF!</definedName>
    <definedName name="TUBO_PVC_SDR26_JG_8_8" localSheetId="11">#REF!</definedName>
    <definedName name="TUBO_PVC_SDR26_JG_8_8" localSheetId="2">#REF!</definedName>
    <definedName name="TUBO_PVC_SDR26_JG_8_8" localSheetId="3">#REF!</definedName>
    <definedName name="TUBO_PVC_SDR26_JG_8_8">#REF!</definedName>
    <definedName name="TUBO_PVC_SDR26_JG_8_9" localSheetId="1">#REF!</definedName>
    <definedName name="TUBO_PVC_SDR26_JG_8_9" localSheetId="5">#REF!</definedName>
    <definedName name="TUBO_PVC_SDR26_JG_8_9" localSheetId="11">#REF!</definedName>
    <definedName name="TUBO_PVC_SDR26_JG_8_9" localSheetId="2">#REF!</definedName>
    <definedName name="TUBO_PVC_SDR26_JG_8_9" localSheetId="3">#REF!</definedName>
    <definedName name="TUBO_PVC_SDR26_JG_8_9">#REF!</definedName>
    <definedName name="TUBO_PVC_SDR325_JG_16" localSheetId="1">#REF!</definedName>
    <definedName name="TUBO_PVC_SDR325_JG_16" localSheetId="5">#REF!</definedName>
    <definedName name="TUBO_PVC_SDR325_JG_16" localSheetId="11">#REF!</definedName>
    <definedName name="TUBO_PVC_SDR325_JG_16" localSheetId="2">#REF!</definedName>
    <definedName name="TUBO_PVC_SDR325_JG_16" localSheetId="3">#REF!</definedName>
    <definedName name="TUBO_PVC_SDR325_JG_16">#REF!</definedName>
    <definedName name="TUBO_PVC_SDR325_JG_16_10" localSheetId="1">#REF!</definedName>
    <definedName name="TUBO_PVC_SDR325_JG_16_10" localSheetId="5">#REF!</definedName>
    <definedName name="TUBO_PVC_SDR325_JG_16_10" localSheetId="11">#REF!</definedName>
    <definedName name="TUBO_PVC_SDR325_JG_16_10" localSheetId="2">#REF!</definedName>
    <definedName name="TUBO_PVC_SDR325_JG_16_10" localSheetId="3">#REF!</definedName>
    <definedName name="TUBO_PVC_SDR325_JG_16_10">#REF!</definedName>
    <definedName name="TUBO_PVC_SDR325_JG_16_11" localSheetId="1">#REF!</definedName>
    <definedName name="TUBO_PVC_SDR325_JG_16_11" localSheetId="5">#REF!</definedName>
    <definedName name="TUBO_PVC_SDR325_JG_16_11" localSheetId="11">#REF!</definedName>
    <definedName name="TUBO_PVC_SDR325_JG_16_11" localSheetId="2">#REF!</definedName>
    <definedName name="TUBO_PVC_SDR325_JG_16_11" localSheetId="3">#REF!</definedName>
    <definedName name="TUBO_PVC_SDR325_JG_16_11">#REF!</definedName>
    <definedName name="TUBO_PVC_SDR325_JG_16_6" localSheetId="1">#REF!</definedName>
    <definedName name="TUBO_PVC_SDR325_JG_16_6" localSheetId="5">#REF!</definedName>
    <definedName name="TUBO_PVC_SDR325_JG_16_6" localSheetId="11">#REF!</definedName>
    <definedName name="TUBO_PVC_SDR325_JG_16_6" localSheetId="2">#REF!</definedName>
    <definedName name="TUBO_PVC_SDR325_JG_16_6" localSheetId="3">#REF!</definedName>
    <definedName name="TUBO_PVC_SDR325_JG_16_6">#REF!</definedName>
    <definedName name="TUBO_PVC_SDR325_JG_16_7" localSheetId="1">#REF!</definedName>
    <definedName name="TUBO_PVC_SDR325_JG_16_7" localSheetId="5">#REF!</definedName>
    <definedName name="TUBO_PVC_SDR325_JG_16_7" localSheetId="11">#REF!</definedName>
    <definedName name="TUBO_PVC_SDR325_JG_16_7" localSheetId="2">#REF!</definedName>
    <definedName name="TUBO_PVC_SDR325_JG_16_7" localSheetId="3">#REF!</definedName>
    <definedName name="TUBO_PVC_SDR325_JG_16_7">#REF!</definedName>
    <definedName name="TUBO_PVC_SDR325_JG_16_8" localSheetId="1">#REF!</definedName>
    <definedName name="TUBO_PVC_SDR325_JG_16_8" localSheetId="5">#REF!</definedName>
    <definedName name="TUBO_PVC_SDR325_JG_16_8" localSheetId="11">#REF!</definedName>
    <definedName name="TUBO_PVC_SDR325_JG_16_8" localSheetId="2">#REF!</definedName>
    <definedName name="TUBO_PVC_SDR325_JG_16_8" localSheetId="3">#REF!</definedName>
    <definedName name="TUBO_PVC_SDR325_JG_16_8">#REF!</definedName>
    <definedName name="TUBO_PVC_SDR325_JG_16_9" localSheetId="1">#REF!</definedName>
    <definedName name="TUBO_PVC_SDR325_JG_16_9" localSheetId="5">#REF!</definedName>
    <definedName name="TUBO_PVC_SDR325_JG_16_9" localSheetId="11">#REF!</definedName>
    <definedName name="TUBO_PVC_SDR325_JG_16_9" localSheetId="2">#REF!</definedName>
    <definedName name="TUBO_PVC_SDR325_JG_16_9" localSheetId="3">#REF!</definedName>
    <definedName name="TUBO_PVC_SDR325_JG_16_9">#REF!</definedName>
    <definedName name="TUBO_PVC_SDR325_JG_20" localSheetId="1">#REF!</definedName>
    <definedName name="TUBO_PVC_SDR325_JG_20" localSheetId="5">#REF!</definedName>
    <definedName name="TUBO_PVC_SDR325_JG_20" localSheetId="11">#REF!</definedName>
    <definedName name="TUBO_PVC_SDR325_JG_20" localSheetId="2">#REF!</definedName>
    <definedName name="TUBO_PVC_SDR325_JG_20" localSheetId="3">#REF!</definedName>
    <definedName name="TUBO_PVC_SDR325_JG_20">#REF!</definedName>
    <definedName name="TUBO_PVC_SDR325_JG_20_10" localSheetId="1">#REF!</definedName>
    <definedName name="TUBO_PVC_SDR325_JG_20_10" localSheetId="5">#REF!</definedName>
    <definedName name="TUBO_PVC_SDR325_JG_20_10" localSheetId="11">#REF!</definedName>
    <definedName name="TUBO_PVC_SDR325_JG_20_10" localSheetId="2">#REF!</definedName>
    <definedName name="TUBO_PVC_SDR325_JG_20_10" localSheetId="3">#REF!</definedName>
    <definedName name="TUBO_PVC_SDR325_JG_20_10">#REF!</definedName>
    <definedName name="TUBO_PVC_SDR325_JG_20_11" localSheetId="1">#REF!</definedName>
    <definedName name="TUBO_PVC_SDR325_JG_20_11" localSheetId="5">#REF!</definedName>
    <definedName name="TUBO_PVC_SDR325_JG_20_11" localSheetId="11">#REF!</definedName>
    <definedName name="TUBO_PVC_SDR325_JG_20_11" localSheetId="2">#REF!</definedName>
    <definedName name="TUBO_PVC_SDR325_JG_20_11" localSheetId="3">#REF!</definedName>
    <definedName name="TUBO_PVC_SDR325_JG_20_11">#REF!</definedName>
    <definedName name="TUBO_PVC_SDR325_JG_20_6" localSheetId="1">#REF!</definedName>
    <definedName name="TUBO_PVC_SDR325_JG_20_6" localSheetId="5">#REF!</definedName>
    <definedName name="TUBO_PVC_SDR325_JG_20_6" localSheetId="11">#REF!</definedName>
    <definedName name="TUBO_PVC_SDR325_JG_20_6" localSheetId="2">#REF!</definedName>
    <definedName name="TUBO_PVC_SDR325_JG_20_6" localSheetId="3">#REF!</definedName>
    <definedName name="TUBO_PVC_SDR325_JG_20_6">#REF!</definedName>
    <definedName name="TUBO_PVC_SDR325_JG_20_7" localSheetId="1">#REF!</definedName>
    <definedName name="TUBO_PVC_SDR325_JG_20_7" localSheetId="5">#REF!</definedName>
    <definedName name="TUBO_PVC_SDR325_JG_20_7" localSheetId="11">#REF!</definedName>
    <definedName name="TUBO_PVC_SDR325_JG_20_7" localSheetId="2">#REF!</definedName>
    <definedName name="TUBO_PVC_SDR325_JG_20_7" localSheetId="3">#REF!</definedName>
    <definedName name="TUBO_PVC_SDR325_JG_20_7">#REF!</definedName>
    <definedName name="TUBO_PVC_SDR325_JG_20_8" localSheetId="1">#REF!</definedName>
    <definedName name="TUBO_PVC_SDR325_JG_20_8" localSheetId="5">#REF!</definedName>
    <definedName name="TUBO_PVC_SDR325_JG_20_8" localSheetId="11">#REF!</definedName>
    <definedName name="TUBO_PVC_SDR325_JG_20_8" localSheetId="2">#REF!</definedName>
    <definedName name="TUBO_PVC_SDR325_JG_20_8" localSheetId="3">#REF!</definedName>
    <definedName name="TUBO_PVC_SDR325_JG_20_8">#REF!</definedName>
    <definedName name="TUBO_PVC_SDR325_JG_20_9" localSheetId="1">#REF!</definedName>
    <definedName name="TUBO_PVC_SDR325_JG_20_9" localSheetId="5">#REF!</definedName>
    <definedName name="TUBO_PVC_SDR325_JG_20_9" localSheetId="11">#REF!</definedName>
    <definedName name="TUBO_PVC_SDR325_JG_20_9" localSheetId="2">#REF!</definedName>
    <definedName name="TUBO_PVC_SDR325_JG_20_9" localSheetId="3">#REF!</definedName>
    <definedName name="TUBO_PVC_SDR325_JG_20_9">#REF!</definedName>
    <definedName name="TUBO_PVC_SDR325_JG_8" localSheetId="1">#REF!</definedName>
    <definedName name="TUBO_PVC_SDR325_JG_8" localSheetId="5">#REF!</definedName>
    <definedName name="TUBO_PVC_SDR325_JG_8" localSheetId="11">#REF!</definedName>
    <definedName name="TUBO_PVC_SDR325_JG_8" localSheetId="2">#REF!</definedName>
    <definedName name="TUBO_PVC_SDR325_JG_8" localSheetId="3">#REF!</definedName>
    <definedName name="TUBO_PVC_SDR325_JG_8">#REF!</definedName>
    <definedName name="TUBO_PVC_SDR325_JG_8_10" localSheetId="1">#REF!</definedName>
    <definedName name="TUBO_PVC_SDR325_JG_8_10" localSheetId="5">#REF!</definedName>
    <definedName name="TUBO_PVC_SDR325_JG_8_10" localSheetId="11">#REF!</definedName>
    <definedName name="TUBO_PVC_SDR325_JG_8_10" localSheetId="2">#REF!</definedName>
    <definedName name="TUBO_PVC_SDR325_JG_8_10" localSheetId="3">#REF!</definedName>
    <definedName name="TUBO_PVC_SDR325_JG_8_10">#REF!</definedName>
    <definedName name="TUBO_PVC_SDR325_JG_8_11" localSheetId="1">#REF!</definedName>
    <definedName name="TUBO_PVC_SDR325_JG_8_11" localSheetId="5">#REF!</definedName>
    <definedName name="TUBO_PVC_SDR325_JG_8_11" localSheetId="11">#REF!</definedName>
    <definedName name="TUBO_PVC_SDR325_JG_8_11" localSheetId="2">#REF!</definedName>
    <definedName name="TUBO_PVC_SDR325_JG_8_11" localSheetId="3">#REF!</definedName>
    <definedName name="TUBO_PVC_SDR325_JG_8_11">#REF!</definedName>
    <definedName name="TUBO_PVC_SDR325_JG_8_6" localSheetId="1">#REF!</definedName>
    <definedName name="TUBO_PVC_SDR325_JG_8_6" localSheetId="5">#REF!</definedName>
    <definedName name="TUBO_PVC_SDR325_JG_8_6" localSheetId="11">#REF!</definedName>
    <definedName name="TUBO_PVC_SDR325_JG_8_6" localSheetId="2">#REF!</definedName>
    <definedName name="TUBO_PVC_SDR325_JG_8_6" localSheetId="3">#REF!</definedName>
    <definedName name="TUBO_PVC_SDR325_JG_8_6">#REF!</definedName>
    <definedName name="TUBO_PVC_SDR325_JG_8_7" localSheetId="1">#REF!</definedName>
    <definedName name="TUBO_PVC_SDR325_JG_8_7" localSheetId="5">#REF!</definedName>
    <definedName name="TUBO_PVC_SDR325_JG_8_7" localSheetId="11">#REF!</definedName>
    <definedName name="TUBO_PVC_SDR325_JG_8_7" localSheetId="2">#REF!</definedName>
    <definedName name="TUBO_PVC_SDR325_JG_8_7" localSheetId="3">#REF!</definedName>
    <definedName name="TUBO_PVC_SDR325_JG_8_7">#REF!</definedName>
    <definedName name="TUBO_PVC_SDR325_JG_8_8" localSheetId="1">#REF!</definedName>
    <definedName name="TUBO_PVC_SDR325_JG_8_8" localSheetId="5">#REF!</definedName>
    <definedName name="TUBO_PVC_SDR325_JG_8_8" localSheetId="11">#REF!</definedName>
    <definedName name="TUBO_PVC_SDR325_JG_8_8" localSheetId="2">#REF!</definedName>
    <definedName name="TUBO_PVC_SDR325_JG_8_8" localSheetId="3">#REF!</definedName>
    <definedName name="TUBO_PVC_SDR325_JG_8_8">#REF!</definedName>
    <definedName name="TUBO_PVC_SDR325_JG_8_9" localSheetId="1">#REF!</definedName>
    <definedName name="TUBO_PVC_SDR325_JG_8_9" localSheetId="5">#REF!</definedName>
    <definedName name="TUBO_PVC_SDR325_JG_8_9" localSheetId="11">#REF!</definedName>
    <definedName name="TUBO_PVC_SDR325_JG_8_9" localSheetId="2">#REF!</definedName>
    <definedName name="TUBO_PVC_SDR325_JG_8_9" localSheetId="3">#REF!</definedName>
    <definedName name="TUBO_PVC_SDR325_JG_8_9">#REF!</definedName>
    <definedName name="TUBO_PVC_SDR41_2" localSheetId="1">#REF!</definedName>
    <definedName name="TUBO_PVC_SDR41_2" localSheetId="5">#REF!</definedName>
    <definedName name="TUBO_PVC_SDR41_2" localSheetId="11">#REF!</definedName>
    <definedName name="TUBO_PVC_SDR41_2" localSheetId="2">#REF!</definedName>
    <definedName name="TUBO_PVC_SDR41_2" localSheetId="3">#REF!</definedName>
    <definedName name="TUBO_PVC_SDR41_2">#REF!</definedName>
    <definedName name="TUBO_PVC_SDR41_2_10" localSheetId="1">#REF!</definedName>
    <definedName name="TUBO_PVC_SDR41_2_10" localSheetId="5">#REF!</definedName>
    <definedName name="TUBO_PVC_SDR41_2_10" localSheetId="11">#REF!</definedName>
    <definedName name="TUBO_PVC_SDR41_2_10" localSheetId="2">#REF!</definedName>
    <definedName name="TUBO_PVC_SDR41_2_10" localSheetId="3">#REF!</definedName>
    <definedName name="TUBO_PVC_SDR41_2_10">#REF!</definedName>
    <definedName name="TUBO_PVC_SDR41_2_11" localSheetId="1">#REF!</definedName>
    <definedName name="TUBO_PVC_SDR41_2_11" localSheetId="5">#REF!</definedName>
    <definedName name="TUBO_PVC_SDR41_2_11" localSheetId="11">#REF!</definedName>
    <definedName name="TUBO_PVC_SDR41_2_11" localSheetId="2">#REF!</definedName>
    <definedName name="TUBO_PVC_SDR41_2_11" localSheetId="3">#REF!</definedName>
    <definedName name="TUBO_PVC_SDR41_2_11">#REF!</definedName>
    <definedName name="TUBO_PVC_SDR41_2_6" localSheetId="1">#REF!</definedName>
    <definedName name="TUBO_PVC_SDR41_2_6" localSheetId="5">#REF!</definedName>
    <definedName name="TUBO_PVC_SDR41_2_6" localSheetId="11">#REF!</definedName>
    <definedName name="TUBO_PVC_SDR41_2_6" localSheetId="2">#REF!</definedName>
    <definedName name="TUBO_PVC_SDR41_2_6" localSheetId="3">#REF!</definedName>
    <definedName name="TUBO_PVC_SDR41_2_6">#REF!</definedName>
    <definedName name="TUBO_PVC_SDR41_2_7" localSheetId="1">#REF!</definedName>
    <definedName name="TUBO_PVC_SDR41_2_7" localSheetId="5">#REF!</definedName>
    <definedName name="TUBO_PVC_SDR41_2_7" localSheetId="11">#REF!</definedName>
    <definedName name="TUBO_PVC_SDR41_2_7" localSheetId="2">#REF!</definedName>
    <definedName name="TUBO_PVC_SDR41_2_7" localSheetId="3">#REF!</definedName>
    <definedName name="TUBO_PVC_SDR41_2_7">#REF!</definedName>
    <definedName name="TUBO_PVC_SDR41_2_8" localSheetId="1">#REF!</definedName>
    <definedName name="TUBO_PVC_SDR41_2_8" localSheetId="5">#REF!</definedName>
    <definedName name="TUBO_PVC_SDR41_2_8" localSheetId="11">#REF!</definedName>
    <definedName name="TUBO_PVC_SDR41_2_8" localSheetId="2">#REF!</definedName>
    <definedName name="TUBO_PVC_SDR41_2_8" localSheetId="3">#REF!</definedName>
    <definedName name="TUBO_PVC_SDR41_2_8">#REF!</definedName>
    <definedName name="TUBO_PVC_SDR41_2_9" localSheetId="1">#REF!</definedName>
    <definedName name="TUBO_PVC_SDR41_2_9" localSheetId="5">#REF!</definedName>
    <definedName name="TUBO_PVC_SDR41_2_9" localSheetId="11">#REF!</definedName>
    <definedName name="TUBO_PVC_SDR41_2_9" localSheetId="2">#REF!</definedName>
    <definedName name="TUBO_PVC_SDR41_2_9" localSheetId="3">#REF!</definedName>
    <definedName name="TUBO_PVC_SDR41_2_9">#REF!</definedName>
    <definedName name="TUBO_PVC_SDR41_3" localSheetId="1">#REF!</definedName>
    <definedName name="TUBO_PVC_SDR41_3" localSheetId="5">#REF!</definedName>
    <definedName name="TUBO_PVC_SDR41_3" localSheetId="11">#REF!</definedName>
    <definedName name="TUBO_PVC_SDR41_3" localSheetId="2">#REF!</definedName>
    <definedName name="TUBO_PVC_SDR41_3" localSheetId="3">#REF!</definedName>
    <definedName name="TUBO_PVC_SDR41_3">#REF!</definedName>
    <definedName name="TUBO_PVC_SDR41_3_10" localSheetId="1">#REF!</definedName>
    <definedName name="TUBO_PVC_SDR41_3_10" localSheetId="5">#REF!</definedName>
    <definedName name="TUBO_PVC_SDR41_3_10" localSheetId="11">#REF!</definedName>
    <definedName name="TUBO_PVC_SDR41_3_10" localSheetId="2">#REF!</definedName>
    <definedName name="TUBO_PVC_SDR41_3_10" localSheetId="3">#REF!</definedName>
    <definedName name="TUBO_PVC_SDR41_3_10">#REF!</definedName>
    <definedName name="TUBO_PVC_SDR41_3_11" localSheetId="1">#REF!</definedName>
    <definedName name="TUBO_PVC_SDR41_3_11" localSheetId="5">#REF!</definedName>
    <definedName name="TUBO_PVC_SDR41_3_11" localSheetId="11">#REF!</definedName>
    <definedName name="TUBO_PVC_SDR41_3_11" localSheetId="2">#REF!</definedName>
    <definedName name="TUBO_PVC_SDR41_3_11" localSheetId="3">#REF!</definedName>
    <definedName name="TUBO_PVC_SDR41_3_11">#REF!</definedName>
    <definedName name="TUBO_PVC_SDR41_3_6" localSheetId="1">#REF!</definedName>
    <definedName name="TUBO_PVC_SDR41_3_6" localSheetId="5">#REF!</definedName>
    <definedName name="TUBO_PVC_SDR41_3_6" localSheetId="11">#REF!</definedName>
    <definedName name="TUBO_PVC_SDR41_3_6" localSheetId="2">#REF!</definedName>
    <definedName name="TUBO_PVC_SDR41_3_6" localSheetId="3">#REF!</definedName>
    <definedName name="TUBO_PVC_SDR41_3_6">#REF!</definedName>
    <definedName name="TUBO_PVC_SDR41_3_7" localSheetId="1">#REF!</definedName>
    <definedName name="TUBO_PVC_SDR41_3_7" localSheetId="5">#REF!</definedName>
    <definedName name="TUBO_PVC_SDR41_3_7" localSheetId="11">#REF!</definedName>
    <definedName name="TUBO_PVC_SDR41_3_7" localSheetId="2">#REF!</definedName>
    <definedName name="TUBO_PVC_SDR41_3_7" localSheetId="3">#REF!</definedName>
    <definedName name="TUBO_PVC_SDR41_3_7">#REF!</definedName>
    <definedName name="TUBO_PVC_SDR41_3_8" localSheetId="1">#REF!</definedName>
    <definedName name="TUBO_PVC_SDR41_3_8" localSheetId="5">#REF!</definedName>
    <definedName name="TUBO_PVC_SDR41_3_8" localSheetId="11">#REF!</definedName>
    <definedName name="TUBO_PVC_SDR41_3_8" localSheetId="2">#REF!</definedName>
    <definedName name="TUBO_PVC_SDR41_3_8" localSheetId="3">#REF!</definedName>
    <definedName name="TUBO_PVC_SDR41_3_8">#REF!</definedName>
    <definedName name="TUBO_PVC_SDR41_3_9" localSheetId="1">#REF!</definedName>
    <definedName name="TUBO_PVC_SDR41_3_9" localSheetId="5">#REF!</definedName>
    <definedName name="TUBO_PVC_SDR41_3_9" localSheetId="11">#REF!</definedName>
    <definedName name="TUBO_PVC_SDR41_3_9" localSheetId="2">#REF!</definedName>
    <definedName name="TUBO_PVC_SDR41_3_9" localSheetId="3">#REF!</definedName>
    <definedName name="TUBO_PVC_SDR41_3_9">#REF!</definedName>
    <definedName name="TUBO_PVC_SDR41_4" localSheetId="1">#REF!</definedName>
    <definedName name="TUBO_PVC_SDR41_4" localSheetId="5">#REF!</definedName>
    <definedName name="TUBO_PVC_SDR41_4" localSheetId="11">#REF!</definedName>
    <definedName name="TUBO_PVC_SDR41_4" localSheetId="2">#REF!</definedName>
    <definedName name="TUBO_PVC_SDR41_4" localSheetId="3">#REF!</definedName>
    <definedName name="TUBO_PVC_SDR41_4">#REF!</definedName>
    <definedName name="TUBO_PVC_SDR41_4_10" localSheetId="1">#REF!</definedName>
    <definedName name="TUBO_PVC_SDR41_4_10" localSheetId="5">#REF!</definedName>
    <definedName name="TUBO_PVC_SDR41_4_10" localSheetId="11">#REF!</definedName>
    <definedName name="TUBO_PVC_SDR41_4_10" localSheetId="2">#REF!</definedName>
    <definedName name="TUBO_PVC_SDR41_4_10" localSheetId="3">#REF!</definedName>
    <definedName name="TUBO_PVC_SDR41_4_10">#REF!</definedName>
    <definedName name="TUBO_PVC_SDR41_4_11" localSheetId="1">#REF!</definedName>
    <definedName name="TUBO_PVC_SDR41_4_11" localSheetId="5">#REF!</definedName>
    <definedName name="TUBO_PVC_SDR41_4_11" localSheetId="11">#REF!</definedName>
    <definedName name="TUBO_PVC_SDR41_4_11" localSheetId="2">#REF!</definedName>
    <definedName name="TUBO_PVC_SDR41_4_11" localSheetId="3">#REF!</definedName>
    <definedName name="TUBO_PVC_SDR41_4_11">#REF!</definedName>
    <definedName name="TUBO_PVC_SDR41_4_6" localSheetId="1">#REF!</definedName>
    <definedName name="TUBO_PVC_SDR41_4_6" localSheetId="5">#REF!</definedName>
    <definedName name="TUBO_PVC_SDR41_4_6" localSheetId="11">#REF!</definedName>
    <definedName name="TUBO_PVC_SDR41_4_6" localSheetId="2">#REF!</definedName>
    <definedName name="TUBO_PVC_SDR41_4_6" localSheetId="3">#REF!</definedName>
    <definedName name="TUBO_PVC_SDR41_4_6">#REF!</definedName>
    <definedName name="TUBO_PVC_SDR41_4_7" localSheetId="1">#REF!</definedName>
    <definedName name="TUBO_PVC_SDR41_4_7" localSheetId="5">#REF!</definedName>
    <definedName name="TUBO_PVC_SDR41_4_7" localSheetId="11">#REF!</definedName>
    <definedName name="TUBO_PVC_SDR41_4_7" localSheetId="2">#REF!</definedName>
    <definedName name="TUBO_PVC_SDR41_4_7" localSheetId="3">#REF!</definedName>
    <definedName name="TUBO_PVC_SDR41_4_7">#REF!</definedName>
    <definedName name="TUBO_PVC_SDR41_4_8" localSheetId="1">#REF!</definedName>
    <definedName name="TUBO_PVC_SDR41_4_8" localSheetId="5">#REF!</definedName>
    <definedName name="TUBO_PVC_SDR41_4_8" localSheetId="11">#REF!</definedName>
    <definedName name="TUBO_PVC_SDR41_4_8" localSheetId="2">#REF!</definedName>
    <definedName name="TUBO_PVC_SDR41_4_8" localSheetId="3">#REF!</definedName>
    <definedName name="TUBO_PVC_SDR41_4_8">#REF!</definedName>
    <definedName name="TUBO_PVC_SDR41_4_9" localSheetId="1">#REF!</definedName>
    <definedName name="TUBO_PVC_SDR41_4_9" localSheetId="5">#REF!</definedName>
    <definedName name="TUBO_PVC_SDR41_4_9" localSheetId="11">#REF!</definedName>
    <definedName name="TUBO_PVC_SDR41_4_9" localSheetId="2">#REF!</definedName>
    <definedName name="TUBO_PVC_SDR41_4_9" localSheetId="3">#REF!</definedName>
    <definedName name="TUBO_PVC_SDR41_4_9">#REF!</definedName>
    <definedName name="TYPE_3M" localSheetId="1">#REF!</definedName>
    <definedName name="TYPE_3M" localSheetId="5">#REF!</definedName>
    <definedName name="TYPE_3M" localSheetId="11">#REF!</definedName>
    <definedName name="TYPE_3M" localSheetId="2">#REF!</definedName>
    <definedName name="TYPE_3M" localSheetId="3">#REF!</definedName>
    <definedName name="TYPE_3M">#REF!</definedName>
    <definedName name="TYPE_3M_10" localSheetId="1">#REF!</definedName>
    <definedName name="TYPE_3M_10" localSheetId="5">#REF!</definedName>
    <definedName name="TYPE_3M_10" localSheetId="11">#REF!</definedName>
    <definedName name="TYPE_3M_10" localSheetId="2">#REF!</definedName>
    <definedName name="TYPE_3M_10" localSheetId="3">#REF!</definedName>
    <definedName name="TYPE_3M_10">#REF!</definedName>
    <definedName name="TYPE_3M_11" localSheetId="1">#REF!</definedName>
    <definedName name="TYPE_3M_11" localSheetId="5">#REF!</definedName>
    <definedName name="TYPE_3M_11" localSheetId="11">#REF!</definedName>
    <definedName name="TYPE_3M_11" localSheetId="2">#REF!</definedName>
    <definedName name="TYPE_3M_11" localSheetId="3">#REF!</definedName>
    <definedName name="TYPE_3M_11">#REF!</definedName>
    <definedName name="TYPE_3M_6" localSheetId="1">#REF!</definedName>
    <definedName name="TYPE_3M_6" localSheetId="5">#REF!</definedName>
    <definedName name="TYPE_3M_6" localSheetId="11">#REF!</definedName>
    <definedName name="TYPE_3M_6" localSheetId="2">#REF!</definedName>
    <definedName name="TYPE_3M_6" localSheetId="3">#REF!</definedName>
    <definedName name="TYPE_3M_6">#REF!</definedName>
    <definedName name="TYPE_3M_7" localSheetId="1">#REF!</definedName>
    <definedName name="TYPE_3M_7" localSheetId="5">#REF!</definedName>
    <definedName name="TYPE_3M_7" localSheetId="11">#REF!</definedName>
    <definedName name="TYPE_3M_7" localSheetId="2">#REF!</definedName>
    <definedName name="TYPE_3M_7" localSheetId="3">#REF!</definedName>
    <definedName name="TYPE_3M_7">#REF!</definedName>
    <definedName name="TYPE_3M_8" localSheetId="1">#REF!</definedName>
    <definedName name="TYPE_3M_8" localSheetId="5">#REF!</definedName>
    <definedName name="TYPE_3M_8" localSheetId="11">#REF!</definedName>
    <definedName name="TYPE_3M_8" localSheetId="2">#REF!</definedName>
    <definedName name="TYPE_3M_8" localSheetId="3">#REF!</definedName>
    <definedName name="TYPE_3M_8">#REF!</definedName>
    <definedName name="TYPE_3M_9" localSheetId="1">#REF!</definedName>
    <definedName name="TYPE_3M_9" localSheetId="5">#REF!</definedName>
    <definedName name="TYPE_3M_9" localSheetId="11">#REF!</definedName>
    <definedName name="TYPE_3M_9" localSheetId="2">#REF!</definedName>
    <definedName name="TYPE_3M_9" localSheetId="3">#REF!</definedName>
    <definedName name="TYPE_3M_9">#REF!</definedName>
    <definedName name="UND">#N/A</definedName>
    <definedName name="UND_6">NA()</definedName>
    <definedName name="UNION_HG_1" localSheetId="1">#REF!</definedName>
    <definedName name="UNION_HG_1" localSheetId="5">#REF!</definedName>
    <definedName name="UNION_HG_1" localSheetId="11">#REF!</definedName>
    <definedName name="UNION_HG_1" localSheetId="2">#REF!</definedName>
    <definedName name="UNION_HG_1" localSheetId="3">#REF!</definedName>
    <definedName name="UNION_HG_1">#REF!</definedName>
    <definedName name="UNION_HG_1_10" localSheetId="1">#REF!</definedName>
    <definedName name="UNION_HG_1_10" localSheetId="5">#REF!</definedName>
    <definedName name="UNION_HG_1_10" localSheetId="11">#REF!</definedName>
    <definedName name="UNION_HG_1_10" localSheetId="2">#REF!</definedName>
    <definedName name="UNION_HG_1_10" localSheetId="3">#REF!</definedName>
    <definedName name="UNION_HG_1_10">#REF!</definedName>
    <definedName name="UNION_HG_1_11" localSheetId="1">#REF!</definedName>
    <definedName name="UNION_HG_1_11" localSheetId="5">#REF!</definedName>
    <definedName name="UNION_HG_1_11" localSheetId="11">#REF!</definedName>
    <definedName name="UNION_HG_1_11" localSheetId="2">#REF!</definedName>
    <definedName name="UNION_HG_1_11" localSheetId="3">#REF!</definedName>
    <definedName name="UNION_HG_1_11">#REF!</definedName>
    <definedName name="UNION_HG_1_6" localSheetId="1">#REF!</definedName>
    <definedName name="UNION_HG_1_6" localSheetId="5">#REF!</definedName>
    <definedName name="UNION_HG_1_6" localSheetId="11">#REF!</definedName>
    <definedName name="UNION_HG_1_6" localSheetId="2">#REF!</definedName>
    <definedName name="UNION_HG_1_6" localSheetId="3">#REF!</definedName>
    <definedName name="UNION_HG_1_6">#REF!</definedName>
    <definedName name="UNION_HG_1_7" localSheetId="1">#REF!</definedName>
    <definedName name="UNION_HG_1_7" localSheetId="5">#REF!</definedName>
    <definedName name="UNION_HG_1_7" localSheetId="11">#REF!</definedName>
    <definedName name="UNION_HG_1_7" localSheetId="2">#REF!</definedName>
    <definedName name="UNION_HG_1_7" localSheetId="3">#REF!</definedName>
    <definedName name="UNION_HG_1_7">#REF!</definedName>
    <definedName name="UNION_HG_1_8" localSheetId="1">#REF!</definedName>
    <definedName name="UNION_HG_1_8" localSheetId="5">#REF!</definedName>
    <definedName name="UNION_HG_1_8" localSheetId="11">#REF!</definedName>
    <definedName name="UNION_HG_1_8" localSheetId="2">#REF!</definedName>
    <definedName name="UNION_HG_1_8" localSheetId="3">#REF!</definedName>
    <definedName name="UNION_HG_1_8">#REF!</definedName>
    <definedName name="UNION_HG_1_9" localSheetId="1">#REF!</definedName>
    <definedName name="UNION_HG_1_9" localSheetId="5">#REF!</definedName>
    <definedName name="UNION_HG_1_9" localSheetId="11">#REF!</definedName>
    <definedName name="UNION_HG_1_9" localSheetId="2">#REF!</definedName>
    <definedName name="UNION_HG_1_9" localSheetId="3">#REF!</definedName>
    <definedName name="UNION_HG_1_9">#REF!</definedName>
    <definedName name="UNION_HG_12" localSheetId="1">#REF!</definedName>
    <definedName name="UNION_HG_12" localSheetId="5">#REF!</definedName>
    <definedName name="UNION_HG_12" localSheetId="11">#REF!</definedName>
    <definedName name="UNION_HG_12" localSheetId="2">#REF!</definedName>
    <definedName name="UNION_HG_12" localSheetId="3">#REF!</definedName>
    <definedName name="UNION_HG_12">#REF!</definedName>
    <definedName name="UNION_HG_12_10" localSheetId="1">#REF!</definedName>
    <definedName name="UNION_HG_12_10" localSheetId="5">#REF!</definedName>
    <definedName name="UNION_HG_12_10" localSheetId="11">#REF!</definedName>
    <definedName name="UNION_HG_12_10" localSheetId="2">#REF!</definedName>
    <definedName name="UNION_HG_12_10" localSheetId="3">#REF!</definedName>
    <definedName name="UNION_HG_12_10">#REF!</definedName>
    <definedName name="UNION_HG_12_11" localSheetId="1">#REF!</definedName>
    <definedName name="UNION_HG_12_11" localSheetId="5">#REF!</definedName>
    <definedName name="UNION_HG_12_11" localSheetId="11">#REF!</definedName>
    <definedName name="UNION_HG_12_11" localSheetId="2">#REF!</definedName>
    <definedName name="UNION_HG_12_11" localSheetId="3">#REF!</definedName>
    <definedName name="UNION_HG_12_11">#REF!</definedName>
    <definedName name="UNION_HG_12_6" localSheetId="1">#REF!</definedName>
    <definedName name="UNION_HG_12_6" localSheetId="5">#REF!</definedName>
    <definedName name="UNION_HG_12_6" localSheetId="11">#REF!</definedName>
    <definedName name="UNION_HG_12_6" localSheetId="2">#REF!</definedName>
    <definedName name="UNION_HG_12_6" localSheetId="3">#REF!</definedName>
    <definedName name="UNION_HG_12_6">#REF!</definedName>
    <definedName name="UNION_HG_12_7" localSheetId="1">#REF!</definedName>
    <definedName name="UNION_HG_12_7" localSheetId="5">#REF!</definedName>
    <definedName name="UNION_HG_12_7" localSheetId="11">#REF!</definedName>
    <definedName name="UNION_HG_12_7" localSheetId="2">#REF!</definedName>
    <definedName name="UNION_HG_12_7" localSheetId="3">#REF!</definedName>
    <definedName name="UNION_HG_12_7">#REF!</definedName>
    <definedName name="UNION_HG_12_8" localSheetId="1">#REF!</definedName>
    <definedName name="UNION_HG_12_8" localSheetId="5">#REF!</definedName>
    <definedName name="UNION_HG_12_8" localSheetId="11">#REF!</definedName>
    <definedName name="UNION_HG_12_8" localSheetId="2">#REF!</definedName>
    <definedName name="UNION_HG_12_8" localSheetId="3">#REF!</definedName>
    <definedName name="UNION_HG_12_8">#REF!</definedName>
    <definedName name="UNION_HG_12_9" localSheetId="1">#REF!</definedName>
    <definedName name="UNION_HG_12_9" localSheetId="5">#REF!</definedName>
    <definedName name="UNION_HG_12_9" localSheetId="11">#REF!</definedName>
    <definedName name="UNION_HG_12_9" localSheetId="2">#REF!</definedName>
    <definedName name="UNION_HG_12_9" localSheetId="3">#REF!</definedName>
    <definedName name="UNION_HG_12_9">#REF!</definedName>
    <definedName name="UNION_HG_34" localSheetId="1">#REF!</definedName>
    <definedName name="UNION_HG_34" localSheetId="5">#REF!</definedName>
    <definedName name="UNION_HG_34" localSheetId="11">#REF!</definedName>
    <definedName name="UNION_HG_34" localSheetId="2">#REF!</definedName>
    <definedName name="UNION_HG_34" localSheetId="3">#REF!</definedName>
    <definedName name="UNION_HG_34">#REF!</definedName>
    <definedName name="UNION_HG_34_10" localSheetId="1">#REF!</definedName>
    <definedName name="UNION_HG_34_10" localSheetId="5">#REF!</definedName>
    <definedName name="UNION_HG_34_10" localSheetId="11">#REF!</definedName>
    <definedName name="UNION_HG_34_10" localSheetId="2">#REF!</definedName>
    <definedName name="UNION_HG_34_10" localSheetId="3">#REF!</definedName>
    <definedName name="UNION_HG_34_10">#REF!</definedName>
    <definedName name="UNION_HG_34_11" localSheetId="1">#REF!</definedName>
    <definedName name="UNION_HG_34_11" localSheetId="5">#REF!</definedName>
    <definedName name="UNION_HG_34_11" localSheetId="11">#REF!</definedName>
    <definedName name="UNION_HG_34_11" localSheetId="2">#REF!</definedName>
    <definedName name="UNION_HG_34_11" localSheetId="3">#REF!</definedName>
    <definedName name="UNION_HG_34_11">#REF!</definedName>
    <definedName name="UNION_HG_34_6" localSheetId="1">#REF!</definedName>
    <definedName name="UNION_HG_34_6" localSheetId="5">#REF!</definedName>
    <definedName name="UNION_HG_34_6" localSheetId="11">#REF!</definedName>
    <definedName name="UNION_HG_34_6" localSheetId="2">#REF!</definedName>
    <definedName name="UNION_HG_34_6" localSheetId="3">#REF!</definedName>
    <definedName name="UNION_HG_34_6">#REF!</definedName>
    <definedName name="UNION_HG_34_7" localSheetId="1">#REF!</definedName>
    <definedName name="UNION_HG_34_7" localSheetId="5">#REF!</definedName>
    <definedName name="UNION_HG_34_7" localSheetId="11">#REF!</definedName>
    <definedName name="UNION_HG_34_7" localSheetId="2">#REF!</definedName>
    <definedName name="UNION_HG_34_7" localSheetId="3">#REF!</definedName>
    <definedName name="UNION_HG_34_7">#REF!</definedName>
    <definedName name="UNION_HG_34_8" localSheetId="1">#REF!</definedName>
    <definedName name="UNION_HG_34_8" localSheetId="5">#REF!</definedName>
    <definedName name="UNION_HG_34_8" localSheetId="11">#REF!</definedName>
    <definedName name="UNION_HG_34_8" localSheetId="2">#REF!</definedName>
    <definedName name="UNION_HG_34_8" localSheetId="3">#REF!</definedName>
    <definedName name="UNION_HG_34_8">#REF!</definedName>
    <definedName name="UNION_HG_34_9" localSheetId="1">#REF!</definedName>
    <definedName name="UNION_HG_34_9" localSheetId="5">#REF!</definedName>
    <definedName name="UNION_HG_34_9" localSheetId="11">#REF!</definedName>
    <definedName name="UNION_HG_34_9" localSheetId="2">#REF!</definedName>
    <definedName name="UNION_HG_34_9" localSheetId="3">#REF!</definedName>
    <definedName name="UNION_HG_34_9">#REF!</definedName>
    <definedName name="UNION_PVC_PRES_12" localSheetId="1">#REF!</definedName>
    <definedName name="UNION_PVC_PRES_12" localSheetId="5">#REF!</definedName>
    <definedName name="UNION_PVC_PRES_12" localSheetId="11">#REF!</definedName>
    <definedName name="UNION_PVC_PRES_12" localSheetId="2">#REF!</definedName>
    <definedName name="UNION_PVC_PRES_12" localSheetId="3">#REF!</definedName>
    <definedName name="UNION_PVC_PRES_12">#REF!</definedName>
    <definedName name="UNION_PVC_PRES_12_10" localSheetId="1">#REF!</definedName>
    <definedName name="UNION_PVC_PRES_12_10" localSheetId="5">#REF!</definedName>
    <definedName name="UNION_PVC_PRES_12_10" localSheetId="11">#REF!</definedName>
    <definedName name="UNION_PVC_PRES_12_10" localSheetId="2">#REF!</definedName>
    <definedName name="UNION_PVC_PRES_12_10" localSheetId="3">#REF!</definedName>
    <definedName name="UNION_PVC_PRES_12_10">#REF!</definedName>
    <definedName name="UNION_PVC_PRES_12_11" localSheetId="1">#REF!</definedName>
    <definedName name="UNION_PVC_PRES_12_11" localSheetId="5">#REF!</definedName>
    <definedName name="UNION_PVC_PRES_12_11" localSheetId="11">#REF!</definedName>
    <definedName name="UNION_PVC_PRES_12_11" localSheetId="2">#REF!</definedName>
    <definedName name="UNION_PVC_PRES_12_11" localSheetId="3">#REF!</definedName>
    <definedName name="UNION_PVC_PRES_12_11">#REF!</definedName>
    <definedName name="UNION_PVC_PRES_12_6" localSheetId="1">#REF!</definedName>
    <definedName name="UNION_PVC_PRES_12_6" localSheetId="5">#REF!</definedName>
    <definedName name="UNION_PVC_PRES_12_6" localSheetId="11">#REF!</definedName>
    <definedName name="UNION_PVC_PRES_12_6" localSheetId="2">#REF!</definedName>
    <definedName name="UNION_PVC_PRES_12_6" localSheetId="3">#REF!</definedName>
    <definedName name="UNION_PVC_PRES_12_6">#REF!</definedName>
    <definedName name="UNION_PVC_PRES_12_7" localSheetId="1">#REF!</definedName>
    <definedName name="UNION_PVC_PRES_12_7" localSheetId="5">#REF!</definedName>
    <definedName name="UNION_PVC_PRES_12_7" localSheetId="11">#REF!</definedName>
    <definedName name="UNION_PVC_PRES_12_7" localSheetId="2">#REF!</definedName>
    <definedName name="UNION_PVC_PRES_12_7" localSheetId="3">#REF!</definedName>
    <definedName name="UNION_PVC_PRES_12_7">#REF!</definedName>
    <definedName name="UNION_PVC_PRES_12_8" localSheetId="1">#REF!</definedName>
    <definedName name="UNION_PVC_PRES_12_8" localSheetId="5">#REF!</definedName>
    <definedName name="UNION_PVC_PRES_12_8" localSheetId="11">#REF!</definedName>
    <definedName name="UNION_PVC_PRES_12_8" localSheetId="2">#REF!</definedName>
    <definedName name="UNION_PVC_PRES_12_8" localSheetId="3">#REF!</definedName>
    <definedName name="UNION_PVC_PRES_12_8">#REF!</definedName>
    <definedName name="UNION_PVC_PRES_12_9" localSheetId="1">#REF!</definedName>
    <definedName name="UNION_PVC_PRES_12_9" localSheetId="5">#REF!</definedName>
    <definedName name="UNION_PVC_PRES_12_9" localSheetId="11">#REF!</definedName>
    <definedName name="UNION_PVC_PRES_12_9" localSheetId="2">#REF!</definedName>
    <definedName name="UNION_PVC_PRES_12_9" localSheetId="3">#REF!</definedName>
    <definedName name="UNION_PVC_PRES_12_9">#REF!</definedName>
    <definedName name="UNION_PVC_PRES_34" localSheetId="1">#REF!</definedName>
    <definedName name="UNION_PVC_PRES_34" localSheetId="5">#REF!</definedName>
    <definedName name="UNION_PVC_PRES_34" localSheetId="11">#REF!</definedName>
    <definedName name="UNION_PVC_PRES_34" localSheetId="2">#REF!</definedName>
    <definedName name="UNION_PVC_PRES_34" localSheetId="3">#REF!</definedName>
    <definedName name="UNION_PVC_PRES_34">#REF!</definedName>
    <definedName name="UNION_PVC_PRES_34_10" localSheetId="1">#REF!</definedName>
    <definedName name="UNION_PVC_PRES_34_10" localSheetId="5">#REF!</definedName>
    <definedName name="UNION_PVC_PRES_34_10" localSheetId="11">#REF!</definedName>
    <definedName name="UNION_PVC_PRES_34_10" localSheetId="2">#REF!</definedName>
    <definedName name="UNION_PVC_PRES_34_10" localSheetId="3">#REF!</definedName>
    <definedName name="UNION_PVC_PRES_34_10">#REF!</definedName>
    <definedName name="UNION_PVC_PRES_34_11" localSheetId="1">#REF!</definedName>
    <definedName name="UNION_PVC_PRES_34_11" localSheetId="5">#REF!</definedName>
    <definedName name="UNION_PVC_PRES_34_11" localSheetId="11">#REF!</definedName>
    <definedName name="UNION_PVC_PRES_34_11" localSheetId="2">#REF!</definedName>
    <definedName name="UNION_PVC_PRES_34_11" localSheetId="3">#REF!</definedName>
    <definedName name="UNION_PVC_PRES_34_11">#REF!</definedName>
    <definedName name="UNION_PVC_PRES_34_6" localSheetId="1">#REF!</definedName>
    <definedName name="UNION_PVC_PRES_34_6" localSheetId="5">#REF!</definedName>
    <definedName name="UNION_PVC_PRES_34_6" localSheetId="11">#REF!</definedName>
    <definedName name="UNION_PVC_PRES_34_6" localSheetId="2">#REF!</definedName>
    <definedName name="UNION_PVC_PRES_34_6" localSheetId="3">#REF!</definedName>
    <definedName name="UNION_PVC_PRES_34_6">#REF!</definedName>
    <definedName name="UNION_PVC_PRES_34_7" localSheetId="1">#REF!</definedName>
    <definedName name="UNION_PVC_PRES_34_7" localSheetId="5">#REF!</definedName>
    <definedName name="UNION_PVC_PRES_34_7" localSheetId="11">#REF!</definedName>
    <definedName name="UNION_PVC_PRES_34_7" localSheetId="2">#REF!</definedName>
    <definedName name="UNION_PVC_PRES_34_7" localSheetId="3">#REF!</definedName>
    <definedName name="UNION_PVC_PRES_34_7">#REF!</definedName>
    <definedName name="UNION_PVC_PRES_34_8" localSheetId="1">#REF!</definedName>
    <definedName name="UNION_PVC_PRES_34_8" localSheetId="5">#REF!</definedName>
    <definedName name="UNION_PVC_PRES_34_8" localSheetId="11">#REF!</definedName>
    <definedName name="UNION_PVC_PRES_34_8" localSheetId="2">#REF!</definedName>
    <definedName name="UNION_PVC_PRES_34_8" localSheetId="3">#REF!</definedName>
    <definedName name="UNION_PVC_PRES_34_8">#REF!</definedName>
    <definedName name="UNION_PVC_PRES_34_9" localSheetId="1">#REF!</definedName>
    <definedName name="UNION_PVC_PRES_34_9" localSheetId="5">#REF!</definedName>
    <definedName name="UNION_PVC_PRES_34_9" localSheetId="11">#REF!</definedName>
    <definedName name="UNION_PVC_PRES_34_9" localSheetId="2">#REF!</definedName>
    <definedName name="UNION_PVC_PRES_34_9" localSheetId="3">#REF!</definedName>
    <definedName name="UNION_PVC_PRES_34_9">#REF!</definedName>
    <definedName name="vaciadohormigonindustrial" localSheetId="1">#REF!</definedName>
    <definedName name="vaciadohormigonindustrial" localSheetId="5">#REF!</definedName>
    <definedName name="vaciadohormigonindustrial" localSheetId="11">#REF!</definedName>
    <definedName name="vaciadohormigonindustrial" localSheetId="2">#REF!</definedName>
    <definedName name="vaciadohormigonindustrial" localSheetId="3">#REF!</definedName>
    <definedName name="vaciadohormigonindustrial">#REF!</definedName>
    <definedName name="vaciadohormigonindustrial_8" localSheetId="1">#REF!</definedName>
    <definedName name="vaciadohormigonindustrial_8" localSheetId="5">#REF!</definedName>
    <definedName name="vaciadohormigonindustrial_8" localSheetId="11">#REF!</definedName>
    <definedName name="vaciadohormigonindustrial_8" localSheetId="2">#REF!</definedName>
    <definedName name="vaciadohormigonindustrial_8" localSheetId="3">#REF!</definedName>
    <definedName name="vaciadohormigonindustrial_8">#REF!</definedName>
    <definedName name="vaciadozapata" localSheetId="1">#REF!</definedName>
    <definedName name="vaciadozapata" localSheetId="5">#REF!</definedName>
    <definedName name="vaciadozapata" localSheetId="11">#REF!</definedName>
    <definedName name="vaciadozapata" localSheetId="2">#REF!</definedName>
    <definedName name="vaciadozapata" localSheetId="3">#REF!</definedName>
    <definedName name="vaciadozapata">#REF!</definedName>
    <definedName name="vaciadozapata_8" localSheetId="1">#REF!</definedName>
    <definedName name="vaciadozapata_8" localSheetId="5">#REF!</definedName>
    <definedName name="vaciadozapata_8" localSheetId="11">#REF!</definedName>
    <definedName name="vaciadozapata_8" localSheetId="2">#REF!</definedName>
    <definedName name="vaciadozapata_8" localSheetId="3">#REF!</definedName>
    <definedName name="vaciadozapata_8">#REF!</definedName>
    <definedName name="valor2_2">#N/A</definedName>
    <definedName name="valor2_3">#N/A</definedName>
    <definedName name="valora_3">"$#REF!.$I$1:$I$65534"</definedName>
    <definedName name="valorp_3">"$#REF!.$K$1:$K$65534"</definedName>
    <definedName name="VALORPRESUPUESTO_3">"$#REF!.$F$1:$F$65534"</definedName>
    <definedName name="VALVULA_AIRE_1_HF_ROSCADA" localSheetId="1">#REF!</definedName>
    <definedName name="VALVULA_AIRE_1_HF_ROSCADA" localSheetId="5">#REF!</definedName>
    <definedName name="VALVULA_AIRE_1_HF_ROSCADA" localSheetId="11">#REF!</definedName>
    <definedName name="VALVULA_AIRE_1_HF_ROSCADA" localSheetId="2">#REF!</definedName>
    <definedName name="VALVULA_AIRE_1_HF_ROSCADA" localSheetId="3">#REF!</definedName>
    <definedName name="VALVULA_AIRE_1_HF_ROSCADA">#REF!</definedName>
    <definedName name="VALVULA_AIRE_1_HF_ROSCADA_10" localSheetId="1">#REF!</definedName>
    <definedName name="VALVULA_AIRE_1_HF_ROSCADA_10" localSheetId="5">#REF!</definedName>
    <definedName name="VALVULA_AIRE_1_HF_ROSCADA_10" localSheetId="11">#REF!</definedName>
    <definedName name="VALVULA_AIRE_1_HF_ROSCADA_10" localSheetId="2">#REF!</definedName>
    <definedName name="VALVULA_AIRE_1_HF_ROSCADA_10" localSheetId="3">#REF!</definedName>
    <definedName name="VALVULA_AIRE_1_HF_ROSCADA_10">#REF!</definedName>
    <definedName name="VALVULA_AIRE_1_HF_ROSCADA_11" localSheetId="1">#REF!</definedName>
    <definedName name="VALVULA_AIRE_1_HF_ROSCADA_11" localSheetId="5">#REF!</definedName>
    <definedName name="VALVULA_AIRE_1_HF_ROSCADA_11" localSheetId="11">#REF!</definedName>
    <definedName name="VALVULA_AIRE_1_HF_ROSCADA_11" localSheetId="2">#REF!</definedName>
    <definedName name="VALVULA_AIRE_1_HF_ROSCADA_11" localSheetId="3">#REF!</definedName>
    <definedName name="VALVULA_AIRE_1_HF_ROSCADA_11">#REF!</definedName>
    <definedName name="VALVULA_AIRE_1_HF_ROSCADA_6" localSheetId="1">#REF!</definedName>
    <definedName name="VALVULA_AIRE_1_HF_ROSCADA_6" localSheetId="5">#REF!</definedName>
    <definedName name="VALVULA_AIRE_1_HF_ROSCADA_6" localSheetId="11">#REF!</definedName>
    <definedName name="VALVULA_AIRE_1_HF_ROSCADA_6" localSheetId="2">#REF!</definedName>
    <definedName name="VALVULA_AIRE_1_HF_ROSCADA_6" localSheetId="3">#REF!</definedName>
    <definedName name="VALVULA_AIRE_1_HF_ROSCADA_6">#REF!</definedName>
    <definedName name="VALVULA_AIRE_1_HF_ROSCADA_7" localSheetId="1">#REF!</definedName>
    <definedName name="VALVULA_AIRE_1_HF_ROSCADA_7" localSheetId="5">#REF!</definedName>
    <definedName name="VALVULA_AIRE_1_HF_ROSCADA_7" localSheetId="11">#REF!</definedName>
    <definedName name="VALVULA_AIRE_1_HF_ROSCADA_7" localSheetId="2">#REF!</definedName>
    <definedName name="VALVULA_AIRE_1_HF_ROSCADA_7" localSheetId="3">#REF!</definedName>
    <definedName name="VALVULA_AIRE_1_HF_ROSCADA_7">#REF!</definedName>
    <definedName name="VALVULA_AIRE_1_HF_ROSCADA_8" localSheetId="1">#REF!</definedName>
    <definedName name="VALVULA_AIRE_1_HF_ROSCADA_8" localSheetId="5">#REF!</definedName>
    <definedName name="VALVULA_AIRE_1_HF_ROSCADA_8" localSheetId="11">#REF!</definedName>
    <definedName name="VALVULA_AIRE_1_HF_ROSCADA_8" localSheetId="2">#REF!</definedName>
    <definedName name="VALVULA_AIRE_1_HF_ROSCADA_8" localSheetId="3">#REF!</definedName>
    <definedName name="VALVULA_AIRE_1_HF_ROSCADA_8">#REF!</definedName>
    <definedName name="VALVULA_AIRE_1_HF_ROSCADA_9" localSheetId="1">#REF!</definedName>
    <definedName name="VALVULA_AIRE_1_HF_ROSCADA_9" localSheetId="5">#REF!</definedName>
    <definedName name="VALVULA_AIRE_1_HF_ROSCADA_9" localSheetId="11">#REF!</definedName>
    <definedName name="VALVULA_AIRE_1_HF_ROSCADA_9" localSheetId="2">#REF!</definedName>
    <definedName name="VALVULA_AIRE_1_HF_ROSCADA_9" localSheetId="3">#REF!</definedName>
    <definedName name="VALVULA_AIRE_1_HF_ROSCADA_9">#REF!</definedName>
    <definedName name="VALVULA_AIRE_3_HF_ROSCADA" localSheetId="1">#REF!</definedName>
    <definedName name="VALVULA_AIRE_3_HF_ROSCADA" localSheetId="5">#REF!</definedName>
    <definedName name="VALVULA_AIRE_3_HF_ROSCADA" localSheetId="11">#REF!</definedName>
    <definedName name="VALVULA_AIRE_3_HF_ROSCADA" localSheetId="2">#REF!</definedName>
    <definedName name="VALVULA_AIRE_3_HF_ROSCADA" localSheetId="3">#REF!</definedName>
    <definedName name="VALVULA_AIRE_3_HF_ROSCADA">#REF!</definedName>
    <definedName name="VALVULA_AIRE_3_HF_ROSCADA_10" localSheetId="1">#REF!</definedName>
    <definedName name="VALVULA_AIRE_3_HF_ROSCADA_10" localSheetId="5">#REF!</definedName>
    <definedName name="VALVULA_AIRE_3_HF_ROSCADA_10" localSheetId="11">#REF!</definedName>
    <definedName name="VALVULA_AIRE_3_HF_ROSCADA_10" localSheetId="2">#REF!</definedName>
    <definedName name="VALVULA_AIRE_3_HF_ROSCADA_10" localSheetId="3">#REF!</definedName>
    <definedName name="VALVULA_AIRE_3_HF_ROSCADA_10">#REF!</definedName>
    <definedName name="VALVULA_AIRE_3_HF_ROSCADA_11" localSheetId="1">#REF!</definedName>
    <definedName name="VALVULA_AIRE_3_HF_ROSCADA_11" localSheetId="5">#REF!</definedName>
    <definedName name="VALVULA_AIRE_3_HF_ROSCADA_11" localSheetId="11">#REF!</definedName>
    <definedName name="VALVULA_AIRE_3_HF_ROSCADA_11" localSheetId="2">#REF!</definedName>
    <definedName name="VALVULA_AIRE_3_HF_ROSCADA_11" localSheetId="3">#REF!</definedName>
    <definedName name="VALVULA_AIRE_3_HF_ROSCADA_11">#REF!</definedName>
    <definedName name="VALVULA_AIRE_3_HF_ROSCADA_6" localSheetId="1">#REF!</definedName>
    <definedName name="VALVULA_AIRE_3_HF_ROSCADA_6" localSheetId="5">#REF!</definedName>
    <definedName name="VALVULA_AIRE_3_HF_ROSCADA_6" localSheetId="11">#REF!</definedName>
    <definedName name="VALVULA_AIRE_3_HF_ROSCADA_6" localSheetId="2">#REF!</definedName>
    <definedName name="VALVULA_AIRE_3_HF_ROSCADA_6" localSheetId="3">#REF!</definedName>
    <definedName name="VALVULA_AIRE_3_HF_ROSCADA_6">#REF!</definedName>
    <definedName name="VALVULA_AIRE_3_HF_ROSCADA_7" localSheetId="1">#REF!</definedName>
    <definedName name="VALVULA_AIRE_3_HF_ROSCADA_7" localSheetId="5">#REF!</definedName>
    <definedName name="VALVULA_AIRE_3_HF_ROSCADA_7" localSheetId="11">#REF!</definedName>
    <definedName name="VALVULA_AIRE_3_HF_ROSCADA_7" localSheetId="2">#REF!</definedName>
    <definedName name="VALVULA_AIRE_3_HF_ROSCADA_7" localSheetId="3">#REF!</definedName>
    <definedName name="VALVULA_AIRE_3_HF_ROSCADA_7">#REF!</definedName>
    <definedName name="VALVULA_AIRE_3_HF_ROSCADA_8" localSheetId="1">#REF!</definedName>
    <definedName name="VALVULA_AIRE_3_HF_ROSCADA_8" localSheetId="5">#REF!</definedName>
    <definedName name="VALVULA_AIRE_3_HF_ROSCADA_8" localSheetId="11">#REF!</definedName>
    <definedName name="VALVULA_AIRE_3_HF_ROSCADA_8" localSheetId="2">#REF!</definedName>
    <definedName name="VALVULA_AIRE_3_HF_ROSCADA_8" localSheetId="3">#REF!</definedName>
    <definedName name="VALVULA_AIRE_3_HF_ROSCADA_8">#REF!</definedName>
    <definedName name="VALVULA_AIRE_3_HF_ROSCADA_9" localSheetId="1">#REF!</definedName>
    <definedName name="VALVULA_AIRE_3_HF_ROSCADA_9" localSheetId="5">#REF!</definedName>
    <definedName name="VALVULA_AIRE_3_HF_ROSCADA_9" localSheetId="11">#REF!</definedName>
    <definedName name="VALVULA_AIRE_3_HF_ROSCADA_9" localSheetId="2">#REF!</definedName>
    <definedName name="VALVULA_AIRE_3_HF_ROSCADA_9" localSheetId="3">#REF!</definedName>
    <definedName name="VALVULA_AIRE_3_HF_ROSCADA_9">#REF!</definedName>
    <definedName name="VALVULA_AIRE_34_HF_ROSCADA" localSheetId="1">#REF!</definedName>
    <definedName name="VALVULA_AIRE_34_HF_ROSCADA" localSheetId="5">#REF!</definedName>
    <definedName name="VALVULA_AIRE_34_HF_ROSCADA" localSheetId="11">#REF!</definedName>
    <definedName name="VALVULA_AIRE_34_HF_ROSCADA" localSheetId="2">#REF!</definedName>
    <definedName name="VALVULA_AIRE_34_HF_ROSCADA" localSheetId="3">#REF!</definedName>
    <definedName name="VALVULA_AIRE_34_HF_ROSCADA">#REF!</definedName>
    <definedName name="VALVULA_AIRE_34_HF_ROSCADA_10" localSheetId="1">#REF!</definedName>
    <definedName name="VALVULA_AIRE_34_HF_ROSCADA_10" localSheetId="5">#REF!</definedName>
    <definedName name="VALVULA_AIRE_34_HF_ROSCADA_10" localSheetId="11">#REF!</definedName>
    <definedName name="VALVULA_AIRE_34_HF_ROSCADA_10" localSheetId="2">#REF!</definedName>
    <definedName name="VALVULA_AIRE_34_HF_ROSCADA_10" localSheetId="3">#REF!</definedName>
    <definedName name="VALVULA_AIRE_34_HF_ROSCADA_10">#REF!</definedName>
    <definedName name="VALVULA_AIRE_34_HF_ROSCADA_11" localSheetId="1">#REF!</definedName>
    <definedName name="VALVULA_AIRE_34_HF_ROSCADA_11" localSheetId="5">#REF!</definedName>
    <definedName name="VALVULA_AIRE_34_HF_ROSCADA_11" localSheetId="11">#REF!</definedName>
    <definedName name="VALVULA_AIRE_34_HF_ROSCADA_11" localSheetId="2">#REF!</definedName>
    <definedName name="VALVULA_AIRE_34_HF_ROSCADA_11" localSheetId="3">#REF!</definedName>
    <definedName name="VALVULA_AIRE_34_HF_ROSCADA_11">#REF!</definedName>
    <definedName name="VALVULA_AIRE_34_HF_ROSCADA_6" localSheetId="1">#REF!</definedName>
    <definedName name="VALVULA_AIRE_34_HF_ROSCADA_6" localSheetId="5">#REF!</definedName>
    <definedName name="VALVULA_AIRE_34_HF_ROSCADA_6" localSheetId="11">#REF!</definedName>
    <definedName name="VALVULA_AIRE_34_HF_ROSCADA_6" localSheetId="2">#REF!</definedName>
    <definedName name="VALVULA_AIRE_34_HF_ROSCADA_6" localSheetId="3">#REF!</definedName>
    <definedName name="VALVULA_AIRE_34_HF_ROSCADA_6">#REF!</definedName>
    <definedName name="VALVULA_AIRE_34_HF_ROSCADA_7" localSheetId="1">#REF!</definedName>
    <definedName name="VALVULA_AIRE_34_HF_ROSCADA_7" localSheetId="5">#REF!</definedName>
    <definedName name="VALVULA_AIRE_34_HF_ROSCADA_7" localSheetId="11">#REF!</definedName>
    <definedName name="VALVULA_AIRE_34_HF_ROSCADA_7" localSheetId="2">#REF!</definedName>
    <definedName name="VALVULA_AIRE_34_HF_ROSCADA_7" localSheetId="3">#REF!</definedName>
    <definedName name="VALVULA_AIRE_34_HF_ROSCADA_7">#REF!</definedName>
    <definedName name="VALVULA_AIRE_34_HF_ROSCADA_8" localSheetId="1">#REF!</definedName>
    <definedName name="VALVULA_AIRE_34_HF_ROSCADA_8" localSheetId="5">#REF!</definedName>
    <definedName name="VALVULA_AIRE_34_HF_ROSCADA_8" localSheetId="11">#REF!</definedName>
    <definedName name="VALVULA_AIRE_34_HF_ROSCADA_8" localSheetId="2">#REF!</definedName>
    <definedName name="VALVULA_AIRE_34_HF_ROSCADA_8" localSheetId="3">#REF!</definedName>
    <definedName name="VALVULA_AIRE_34_HF_ROSCADA_8">#REF!</definedName>
    <definedName name="VALVULA_AIRE_34_HF_ROSCADA_9" localSheetId="1">#REF!</definedName>
    <definedName name="VALVULA_AIRE_34_HF_ROSCADA_9" localSheetId="5">#REF!</definedName>
    <definedName name="VALVULA_AIRE_34_HF_ROSCADA_9" localSheetId="11">#REF!</definedName>
    <definedName name="VALVULA_AIRE_34_HF_ROSCADA_9" localSheetId="2">#REF!</definedName>
    <definedName name="VALVULA_AIRE_34_HF_ROSCADA_9" localSheetId="3">#REF!</definedName>
    <definedName name="VALVULA_AIRE_34_HF_ROSCADA_9">#REF!</definedName>
    <definedName name="VALVULA_COMP_12_HF_PLATILLADA" localSheetId="1">#REF!</definedName>
    <definedName name="VALVULA_COMP_12_HF_PLATILLADA" localSheetId="5">#REF!</definedName>
    <definedName name="VALVULA_COMP_12_HF_PLATILLADA" localSheetId="11">#REF!</definedName>
    <definedName name="VALVULA_COMP_12_HF_PLATILLADA" localSheetId="2">#REF!</definedName>
    <definedName name="VALVULA_COMP_12_HF_PLATILLADA" localSheetId="3">#REF!</definedName>
    <definedName name="VALVULA_COMP_12_HF_PLATILLADA">#REF!</definedName>
    <definedName name="VALVULA_COMP_12_HF_PLATILLADA_10" localSheetId="1">#REF!</definedName>
    <definedName name="VALVULA_COMP_12_HF_PLATILLADA_10" localSheetId="5">#REF!</definedName>
    <definedName name="VALVULA_COMP_12_HF_PLATILLADA_10" localSheetId="11">#REF!</definedName>
    <definedName name="VALVULA_COMP_12_HF_PLATILLADA_10" localSheetId="2">#REF!</definedName>
    <definedName name="VALVULA_COMP_12_HF_PLATILLADA_10" localSheetId="3">#REF!</definedName>
    <definedName name="VALVULA_COMP_12_HF_PLATILLADA_10">#REF!</definedName>
    <definedName name="VALVULA_COMP_12_HF_PLATILLADA_11" localSheetId="1">#REF!</definedName>
    <definedName name="VALVULA_COMP_12_HF_PLATILLADA_11" localSheetId="5">#REF!</definedName>
    <definedName name="VALVULA_COMP_12_HF_PLATILLADA_11" localSheetId="11">#REF!</definedName>
    <definedName name="VALVULA_COMP_12_HF_PLATILLADA_11" localSheetId="2">#REF!</definedName>
    <definedName name="VALVULA_COMP_12_HF_PLATILLADA_11" localSheetId="3">#REF!</definedName>
    <definedName name="VALVULA_COMP_12_HF_PLATILLADA_11">#REF!</definedName>
    <definedName name="VALVULA_COMP_12_HF_PLATILLADA_6" localSheetId="1">#REF!</definedName>
    <definedName name="VALVULA_COMP_12_HF_PLATILLADA_6" localSheetId="5">#REF!</definedName>
    <definedName name="VALVULA_COMP_12_HF_PLATILLADA_6" localSheetId="11">#REF!</definedName>
    <definedName name="VALVULA_COMP_12_HF_PLATILLADA_6" localSheetId="2">#REF!</definedName>
    <definedName name="VALVULA_COMP_12_HF_PLATILLADA_6" localSheetId="3">#REF!</definedName>
    <definedName name="VALVULA_COMP_12_HF_PLATILLADA_6">#REF!</definedName>
    <definedName name="VALVULA_COMP_12_HF_PLATILLADA_7" localSheetId="1">#REF!</definedName>
    <definedName name="VALVULA_COMP_12_HF_PLATILLADA_7" localSheetId="5">#REF!</definedName>
    <definedName name="VALVULA_COMP_12_HF_PLATILLADA_7" localSheetId="11">#REF!</definedName>
    <definedName name="VALVULA_COMP_12_HF_PLATILLADA_7" localSheetId="2">#REF!</definedName>
    <definedName name="VALVULA_COMP_12_HF_PLATILLADA_7" localSheetId="3">#REF!</definedName>
    <definedName name="VALVULA_COMP_12_HF_PLATILLADA_7">#REF!</definedName>
    <definedName name="VALVULA_COMP_12_HF_PLATILLADA_8" localSheetId="1">#REF!</definedName>
    <definedName name="VALVULA_COMP_12_HF_PLATILLADA_8" localSheetId="5">#REF!</definedName>
    <definedName name="VALVULA_COMP_12_HF_PLATILLADA_8" localSheetId="11">#REF!</definedName>
    <definedName name="VALVULA_COMP_12_HF_PLATILLADA_8" localSheetId="2">#REF!</definedName>
    <definedName name="VALVULA_COMP_12_HF_PLATILLADA_8" localSheetId="3">#REF!</definedName>
    <definedName name="VALVULA_COMP_12_HF_PLATILLADA_8">#REF!</definedName>
    <definedName name="VALVULA_COMP_12_HF_PLATILLADA_9" localSheetId="1">#REF!</definedName>
    <definedName name="VALVULA_COMP_12_HF_PLATILLADA_9" localSheetId="5">#REF!</definedName>
    <definedName name="VALVULA_COMP_12_HF_PLATILLADA_9" localSheetId="11">#REF!</definedName>
    <definedName name="VALVULA_COMP_12_HF_PLATILLADA_9" localSheetId="2">#REF!</definedName>
    <definedName name="VALVULA_COMP_12_HF_PLATILLADA_9" localSheetId="3">#REF!</definedName>
    <definedName name="VALVULA_COMP_12_HF_PLATILLADA_9">#REF!</definedName>
    <definedName name="VALVULA_COMP_16_HF_PLATILLADA" localSheetId="1">#REF!</definedName>
    <definedName name="VALVULA_COMP_16_HF_PLATILLADA" localSheetId="5">#REF!</definedName>
    <definedName name="VALVULA_COMP_16_HF_PLATILLADA" localSheetId="11">#REF!</definedName>
    <definedName name="VALVULA_COMP_16_HF_PLATILLADA" localSheetId="2">#REF!</definedName>
    <definedName name="VALVULA_COMP_16_HF_PLATILLADA" localSheetId="3">#REF!</definedName>
    <definedName name="VALVULA_COMP_16_HF_PLATILLADA">#REF!</definedName>
    <definedName name="VALVULA_COMP_16_HF_PLATILLADA_10" localSheetId="1">#REF!</definedName>
    <definedName name="VALVULA_COMP_16_HF_PLATILLADA_10" localSheetId="5">#REF!</definedName>
    <definedName name="VALVULA_COMP_16_HF_PLATILLADA_10" localSheetId="11">#REF!</definedName>
    <definedName name="VALVULA_COMP_16_HF_PLATILLADA_10" localSheetId="2">#REF!</definedName>
    <definedName name="VALVULA_COMP_16_HF_PLATILLADA_10" localSheetId="3">#REF!</definedName>
    <definedName name="VALVULA_COMP_16_HF_PLATILLADA_10">#REF!</definedName>
    <definedName name="VALVULA_COMP_16_HF_PLATILLADA_11" localSheetId="1">#REF!</definedName>
    <definedName name="VALVULA_COMP_16_HF_PLATILLADA_11" localSheetId="5">#REF!</definedName>
    <definedName name="VALVULA_COMP_16_HF_PLATILLADA_11" localSheetId="11">#REF!</definedName>
    <definedName name="VALVULA_COMP_16_HF_PLATILLADA_11" localSheetId="2">#REF!</definedName>
    <definedName name="VALVULA_COMP_16_HF_PLATILLADA_11" localSheetId="3">#REF!</definedName>
    <definedName name="VALVULA_COMP_16_HF_PLATILLADA_11">#REF!</definedName>
    <definedName name="VALVULA_COMP_16_HF_PLATILLADA_6" localSheetId="1">#REF!</definedName>
    <definedName name="VALVULA_COMP_16_HF_PLATILLADA_6" localSheetId="5">#REF!</definedName>
    <definedName name="VALVULA_COMP_16_HF_PLATILLADA_6" localSheetId="11">#REF!</definedName>
    <definedName name="VALVULA_COMP_16_HF_PLATILLADA_6" localSheetId="2">#REF!</definedName>
    <definedName name="VALVULA_COMP_16_HF_PLATILLADA_6" localSheetId="3">#REF!</definedName>
    <definedName name="VALVULA_COMP_16_HF_PLATILLADA_6">#REF!</definedName>
    <definedName name="VALVULA_COMP_16_HF_PLATILLADA_7" localSheetId="1">#REF!</definedName>
    <definedName name="VALVULA_COMP_16_HF_PLATILLADA_7" localSheetId="5">#REF!</definedName>
    <definedName name="VALVULA_COMP_16_HF_PLATILLADA_7" localSheetId="11">#REF!</definedName>
    <definedName name="VALVULA_COMP_16_HF_PLATILLADA_7" localSheetId="2">#REF!</definedName>
    <definedName name="VALVULA_COMP_16_HF_PLATILLADA_7" localSheetId="3">#REF!</definedName>
    <definedName name="VALVULA_COMP_16_HF_PLATILLADA_7">#REF!</definedName>
    <definedName name="VALVULA_COMP_16_HF_PLATILLADA_8" localSheetId="1">#REF!</definedName>
    <definedName name="VALVULA_COMP_16_HF_PLATILLADA_8" localSheetId="5">#REF!</definedName>
    <definedName name="VALVULA_COMP_16_HF_PLATILLADA_8" localSheetId="11">#REF!</definedName>
    <definedName name="VALVULA_COMP_16_HF_PLATILLADA_8" localSheetId="2">#REF!</definedName>
    <definedName name="VALVULA_COMP_16_HF_PLATILLADA_8" localSheetId="3">#REF!</definedName>
    <definedName name="VALVULA_COMP_16_HF_PLATILLADA_8">#REF!</definedName>
    <definedName name="VALVULA_COMP_16_HF_PLATILLADA_9" localSheetId="1">#REF!</definedName>
    <definedName name="VALVULA_COMP_16_HF_PLATILLADA_9" localSheetId="5">#REF!</definedName>
    <definedName name="VALVULA_COMP_16_HF_PLATILLADA_9" localSheetId="11">#REF!</definedName>
    <definedName name="VALVULA_COMP_16_HF_PLATILLADA_9" localSheetId="2">#REF!</definedName>
    <definedName name="VALVULA_COMP_16_HF_PLATILLADA_9" localSheetId="3">#REF!</definedName>
    <definedName name="VALVULA_COMP_16_HF_PLATILLADA_9">#REF!</definedName>
    <definedName name="VALVULA_COMP_2_12_HF_ROSCADA" localSheetId="1">#REF!</definedName>
    <definedName name="VALVULA_COMP_2_12_HF_ROSCADA" localSheetId="5">#REF!</definedName>
    <definedName name="VALVULA_COMP_2_12_HF_ROSCADA" localSheetId="11">#REF!</definedName>
    <definedName name="VALVULA_COMP_2_12_HF_ROSCADA" localSheetId="2">#REF!</definedName>
    <definedName name="VALVULA_COMP_2_12_HF_ROSCADA" localSheetId="3">#REF!</definedName>
    <definedName name="VALVULA_COMP_2_12_HF_ROSCADA">#REF!</definedName>
    <definedName name="VALVULA_COMP_2_12_HF_ROSCADA_10" localSheetId="1">#REF!</definedName>
    <definedName name="VALVULA_COMP_2_12_HF_ROSCADA_10" localSheetId="5">#REF!</definedName>
    <definedName name="VALVULA_COMP_2_12_HF_ROSCADA_10" localSheetId="11">#REF!</definedName>
    <definedName name="VALVULA_COMP_2_12_HF_ROSCADA_10" localSheetId="2">#REF!</definedName>
    <definedName name="VALVULA_COMP_2_12_HF_ROSCADA_10" localSheetId="3">#REF!</definedName>
    <definedName name="VALVULA_COMP_2_12_HF_ROSCADA_10">#REF!</definedName>
    <definedName name="VALVULA_COMP_2_12_HF_ROSCADA_11" localSheetId="1">#REF!</definedName>
    <definedName name="VALVULA_COMP_2_12_HF_ROSCADA_11" localSheetId="5">#REF!</definedName>
    <definedName name="VALVULA_COMP_2_12_HF_ROSCADA_11" localSheetId="11">#REF!</definedName>
    <definedName name="VALVULA_COMP_2_12_HF_ROSCADA_11" localSheetId="2">#REF!</definedName>
    <definedName name="VALVULA_COMP_2_12_HF_ROSCADA_11" localSheetId="3">#REF!</definedName>
    <definedName name="VALVULA_COMP_2_12_HF_ROSCADA_11">#REF!</definedName>
    <definedName name="VALVULA_COMP_2_12_HF_ROSCADA_6" localSheetId="1">#REF!</definedName>
    <definedName name="VALVULA_COMP_2_12_HF_ROSCADA_6" localSheetId="5">#REF!</definedName>
    <definedName name="VALVULA_COMP_2_12_HF_ROSCADA_6" localSheetId="11">#REF!</definedName>
    <definedName name="VALVULA_COMP_2_12_HF_ROSCADA_6" localSheetId="2">#REF!</definedName>
    <definedName name="VALVULA_COMP_2_12_HF_ROSCADA_6" localSheetId="3">#REF!</definedName>
    <definedName name="VALVULA_COMP_2_12_HF_ROSCADA_6">#REF!</definedName>
    <definedName name="VALVULA_COMP_2_12_HF_ROSCADA_7" localSheetId="1">#REF!</definedName>
    <definedName name="VALVULA_COMP_2_12_HF_ROSCADA_7" localSheetId="5">#REF!</definedName>
    <definedName name="VALVULA_COMP_2_12_HF_ROSCADA_7" localSheetId="11">#REF!</definedName>
    <definedName name="VALVULA_COMP_2_12_HF_ROSCADA_7" localSheetId="2">#REF!</definedName>
    <definedName name="VALVULA_COMP_2_12_HF_ROSCADA_7" localSheetId="3">#REF!</definedName>
    <definedName name="VALVULA_COMP_2_12_HF_ROSCADA_7">#REF!</definedName>
    <definedName name="VALVULA_COMP_2_12_HF_ROSCADA_8" localSheetId="1">#REF!</definedName>
    <definedName name="VALVULA_COMP_2_12_HF_ROSCADA_8" localSheetId="5">#REF!</definedName>
    <definedName name="VALVULA_COMP_2_12_HF_ROSCADA_8" localSheetId="11">#REF!</definedName>
    <definedName name="VALVULA_COMP_2_12_HF_ROSCADA_8" localSheetId="2">#REF!</definedName>
    <definedName name="VALVULA_COMP_2_12_HF_ROSCADA_8" localSheetId="3">#REF!</definedName>
    <definedName name="VALVULA_COMP_2_12_HF_ROSCADA_8">#REF!</definedName>
    <definedName name="VALVULA_COMP_2_12_HF_ROSCADA_9" localSheetId="1">#REF!</definedName>
    <definedName name="VALVULA_COMP_2_12_HF_ROSCADA_9" localSheetId="5">#REF!</definedName>
    <definedName name="VALVULA_COMP_2_12_HF_ROSCADA_9" localSheetId="11">#REF!</definedName>
    <definedName name="VALVULA_COMP_2_12_HF_ROSCADA_9" localSheetId="2">#REF!</definedName>
    <definedName name="VALVULA_COMP_2_12_HF_ROSCADA_9" localSheetId="3">#REF!</definedName>
    <definedName name="VALVULA_COMP_2_12_HF_ROSCADA_9">#REF!</definedName>
    <definedName name="VALVULA_COMP_2_HF_ROSCADA" localSheetId="1">#REF!</definedName>
    <definedName name="VALVULA_COMP_2_HF_ROSCADA" localSheetId="5">#REF!</definedName>
    <definedName name="VALVULA_COMP_2_HF_ROSCADA" localSheetId="11">#REF!</definedName>
    <definedName name="VALVULA_COMP_2_HF_ROSCADA" localSheetId="2">#REF!</definedName>
    <definedName name="VALVULA_COMP_2_HF_ROSCADA" localSheetId="3">#REF!</definedName>
    <definedName name="VALVULA_COMP_2_HF_ROSCADA">#REF!</definedName>
    <definedName name="VALVULA_COMP_2_HF_ROSCADA_10" localSheetId="1">#REF!</definedName>
    <definedName name="VALVULA_COMP_2_HF_ROSCADA_10" localSheetId="5">#REF!</definedName>
    <definedName name="VALVULA_COMP_2_HF_ROSCADA_10" localSheetId="11">#REF!</definedName>
    <definedName name="VALVULA_COMP_2_HF_ROSCADA_10" localSheetId="2">#REF!</definedName>
    <definedName name="VALVULA_COMP_2_HF_ROSCADA_10" localSheetId="3">#REF!</definedName>
    <definedName name="VALVULA_COMP_2_HF_ROSCADA_10">#REF!</definedName>
    <definedName name="VALVULA_COMP_2_HF_ROSCADA_11" localSheetId="1">#REF!</definedName>
    <definedName name="VALVULA_COMP_2_HF_ROSCADA_11" localSheetId="5">#REF!</definedName>
    <definedName name="VALVULA_COMP_2_HF_ROSCADA_11" localSheetId="11">#REF!</definedName>
    <definedName name="VALVULA_COMP_2_HF_ROSCADA_11" localSheetId="2">#REF!</definedName>
    <definedName name="VALVULA_COMP_2_HF_ROSCADA_11" localSheetId="3">#REF!</definedName>
    <definedName name="VALVULA_COMP_2_HF_ROSCADA_11">#REF!</definedName>
    <definedName name="VALVULA_COMP_2_HF_ROSCADA_6" localSheetId="1">#REF!</definedName>
    <definedName name="VALVULA_COMP_2_HF_ROSCADA_6" localSheetId="5">#REF!</definedName>
    <definedName name="VALVULA_COMP_2_HF_ROSCADA_6" localSheetId="11">#REF!</definedName>
    <definedName name="VALVULA_COMP_2_HF_ROSCADA_6" localSheetId="2">#REF!</definedName>
    <definedName name="VALVULA_COMP_2_HF_ROSCADA_6" localSheetId="3">#REF!</definedName>
    <definedName name="VALVULA_COMP_2_HF_ROSCADA_6">#REF!</definedName>
    <definedName name="VALVULA_COMP_2_HF_ROSCADA_7" localSheetId="1">#REF!</definedName>
    <definedName name="VALVULA_COMP_2_HF_ROSCADA_7" localSheetId="5">#REF!</definedName>
    <definedName name="VALVULA_COMP_2_HF_ROSCADA_7" localSheetId="11">#REF!</definedName>
    <definedName name="VALVULA_COMP_2_HF_ROSCADA_7" localSheetId="2">#REF!</definedName>
    <definedName name="VALVULA_COMP_2_HF_ROSCADA_7" localSheetId="3">#REF!</definedName>
    <definedName name="VALVULA_COMP_2_HF_ROSCADA_7">#REF!</definedName>
    <definedName name="VALVULA_COMP_2_HF_ROSCADA_8" localSheetId="1">#REF!</definedName>
    <definedName name="VALVULA_COMP_2_HF_ROSCADA_8" localSheetId="5">#REF!</definedName>
    <definedName name="VALVULA_COMP_2_HF_ROSCADA_8" localSheetId="11">#REF!</definedName>
    <definedName name="VALVULA_COMP_2_HF_ROSCADA_8" localSheetId="2">#REF!</definedName>
    <definedName name="VALVULA_COMP_2_HF_ROSCADA_8" localSheetId="3">#REF!</definedName>
    <definedName name="VALVULA_COMP_2_HF_ROSCADA_8">#REF!</definedName>
    <definedName name="VALVULA_COMP_2_HF_ROSCADA_9" localSheetId="1">#REF!</definedName>
    <definedName name="VALVULA_COMP_2_HF_ROSCADA_9" localSheetId="5">#REF!</definedName>
    <definedName name="VALVULA_COMP_2_HF_ROSCADA_9" localSheetId="11">#REF!</definedName>
    <definedName name="VALVULA_COMP_2_HF_ROSCADA_9" localSheetId="2">#REF!</definedName>
    <definedName name="VALVULA_COMP_2_HF_ROSCADA_9" localSheetId="3">#REF!</definedName>
    <definedName name="VALVULA_COMP_2_HF_ROSCADA_9">#REF!</definedName>
    <definedName name="VALVULA_COMP_20_HF_PLATILLADA" localSheetId="1">#REF!</definedName>
    <definedName name="VALVULA_COMP_20_HF_PLATILLADA" localSheetId="5">#REF!</definedName>
    <definedName name="VALVULA_COMP_20_HF_PLATILLADA" localSheetId="11">#REF!</definedName>
    <definedName name="VALVULA_COMP_20_HF_PLATILLADA" localSheetId="2">#REF!</definedName>
    <definedName name="VALVULA_COMP_20_HF_PLATILLADA" localSheetId="3">#REF!</definedName>
    <definedName name="VALVULA_COMP_20_HF_PLATILLADA">#REF!</definedName>
    <definedName name="VALVULA_COMP_20_HF_PLATILLADA_10" localSheetId="1">#REF!</definedName>
    <definedName name="VALVULA_COMP_20_HF_PLATILLADA_10" localSheetId="5">#REF!</definedName>
    <definedName name="VALVULA_COMP_20_HF_PLATILLADA_10" localSheetId="11">#REF!</definedName>
    <definedName name="VALVULA_COMP_20_HF_PLATILLADA_10" localSheetId="2">#REF!</definedName>
    <definedName name="VALVULA_COMP_20_HF_PLATILLADA_10" localSheetId="3">#REF!</definedName>
    <definedName name="VALVULA_COMP_20_HF_PLATILLADA_10">#REF!</definedName>
    <definedName name="VALVULA_COMP_20_HF_PLATILLADA_11" localSheetId="1">#REF!</definedName>
    <definedName name="VALVULA_COMP_20_HF_PLATILLADA_11" localSheetId="5">#REF!</definedName>
    <definedName name="VALVULA_COMP_20_HF_PLATILLADA_11" localSheetId="11">#REF!</definedName>
    <definedName name="VALVULA_COMP_20_HF_PLATILLADA_11" localSheetId="2">#REF!</definedName>
    <definedName name="VALVULA_COMP_20_HF_PLATILLADA_11" localSheetId="3">#REF!</definedName>
    <definedName name="VALVULA_COMP_20_HF_PLATILLADA_11">#REF!</definedName>
    <definedName name="VALVULA_COMP_20_HF_PLATILLADA_6" localSheetId="1">#REF!</definedName>
    <definedName name="VALVULA_COMP_20_HF_PLATILLADA_6" localSheetId="5">#REF!</definedName>
    <definedName name="VALVULA_COMP_20_HF_PLATILLADA_6" localSheetId="11">#REF!</definedName>
    <definedName name="VALVULA_COMP_20_HF_PLATILLADA_6" localSheetId="2">#REF!</definedName>
    <definedName name="VALVULA_COMP_20_HF_PLATILLADA_6" localSheetId="3">#REF!</definedName>
    <definedName name="VALVULA_COMP_20_HF_PLATILLADA_6">#REF!</definedName>
    <definedName name="VALVULA_COMP_20_HF_PLATILLADA_7" localSheetId="1">#REF!</definedName>
    <definedName name="VALVULA_COMP_20_HF_PLATILLADA_7" localSheetId="5">#REF!</definedName>
    <definedName name="VALVULA_COMP_20_HF_PLATILLADA_7" localSheetId="11">#REF!</definedName>
    <definedName name="VALVULA_COMP_20_HF_PLATILLADA_7" localSheetId="2">#REF!</definedName>
    <definedName name="VALVULA_COMP_20_HF_PLATILLADA_7" localSheetId="3">#REF!</definedName>
    <definedName name="VALVULA_COMP_20_HF_PLATILLADA_7">#REF!</definedName>
    <definedName name="VALVULA_COMP_20_HF_PLATILLADA_8" localSheetId="1">#REF!</definedName>
    <definedName name="VALVULA_COMP_20_HF_PLATILLADA_8" localSheetId="5">#REF!</definedName>
    <definedName name="VALVULA_COMP_20_HF_PLATILLADA_8" localSheetId="11">#REF!</definedName>
    <definedName name="VALVULA_COMP_20_HF_PLATILLADA_8" localSheetId="2">#REF!</definedName>
    <definedName name="VALVULA_COMP_20_HF_PLATILLADA_8" localSheetId="3">#REF!</definedName>
    <definedName name="VALVULA_COMP_20_HF_PLATILLADA_8">#REF!</definedName>
    <definedName name="VALVULA_COMP_20_HF_PLATILLADA_9" localSheetId="1">#REF!</definedName>
    <definedName name="VALVULA_COMP_20_HF_PLATILLADA_9" localSheetId="5">#REF!</definedName>
    <definedName name="VALVULA_COMP_20_HF_PLATILLADA_9" localSheetId="11">#REF!</definedName>
    <definedName name="VALVULA_COMP_20_HF_PLATILLADA_9" localSheetId="2">#REF!</definedName>
    <definedName name="VALVULA_COMP_20_HF_PLATILLADA_9" localSheetId="3">#REF!</definedName>
    <definedName name="VALVULA_COMP_20_HF_PLATILLADA_9">#REF!</definedName>
    <definedName name="VALVULA_COMP_3_HF_ROSCADA" localSheetId="1">#REF!</definedName>
    <definedName name="VALVULA_COMP_3_HF_ROSCADA" localSheetId="5">#REF!</definedName>
    <definedName name="VALVULA_COMP_3_HF_ROSCADA" localSheetId="11">#REF!</definedName>
    <definedName name="VALVULA_COMP_3_HF_ROSCADA" localSheetId="2">#REF!</definedName>
    <definedName name="VALVULA_COMP_3_HF_ROSCADA" localSheetId="3">#REF!</definedName>
    <definedName name="VALVULA_COMP_3_HF_ROSCADA">#REF!</definedName>
    <definedName name="VALVULA_COMP_3_HF_ROSCADA_10" localSheetId="1">#REF!</definedName>
    <definedName name="VALVULA_COMP_3_HF_ROSCADA_10" localSheetId="5">#REF!</definedName>
    <definedName name="VALVULA_COMP_3_HF_ROSCADA_10" localSheetId="11">#REF!</definedName>
    <definedName name="VALVULA_COMP_3_HF_ROSCADA_10" localSheetId="2">#REF!</definedName>
    <definedName name="VALVULA_COMP_3_HF_ROSCADA_10" localSheetId="3">#REF!</definedName>
    <definedName name="VALVULA_COMP_3_HF_ROSCADA_10">#REF!</definedName>
    <definedName name="VALVULA_COMP_3_HF_ROSCADA_11" localSheetId="1">#REF!</definedName>
    <definedName name="VALVULA_COMP_3_HF_ROSCADA_11" localSheetId="5">#REF!</definedName>
    <definedName name="VALVULA_COMP_3_HF_ROSCADA_11" localSheetId="11">#REF!</definedName>
    <definedName name="VALVULA_COMP_3_HF_ROSCADA_11" localSheetId="2">#REF!</definedName>
    <definedName name="VALVULA_COMP_3_HF_ROSCADA_11" localSheetId="3">#REF!</definedName>
    <definedName name="VALVULA_COMP_3_HF_ROSCADA_11">#REF!</definedName>
    <definedName name="VALVULA_COMP_3_HF_ROSCADA_6" localSheetId="1">#REF!</definedName>
    <definedName name="VALVULA_COMP_3_HF_ROSCADA_6" localSheetId="5">#REF!</definedName>
    <definedName name="VALVULA_COMP_3_HF_ROSCADA_6" localSheetId="11">#REF!</definedName>
    <definedName name="VALVULA_COMP_3_HF_ROSCADA_6" localSheetId="2">#REF!</definedName>
    <definedName name="VALVULA_COMP_3_HF_ROSCADA_6" localSheetId="3">#REF!</definedName>
    <definedName name="VALVULA_COMP_3_HF_ROSCADA_6">#REF!</definedName>
    <definedName name="VALVULA_COMP_3_HF_ROSCADA_7" localSheetId="1">#REF!</definedName>
    <definedName name="VALVULA_COMP_3_HF_ROSCADA_7" localSheetId="5">#REF!</definedName>
    <definedName name="VALVULA_COMP_3_HF_ROSCADA_7" localSheetId="11">#REF!</definedName>
    <definedName name="VALVULA_COMP_3_HF_ROSCADA_7" localSheetId="2">#REF!</definedName>
    <definedName name="VALVULA_COMP_3_HF_ROSCADA_7" localSheetId="3">#REF!</definedName>
    <definedName name="VALVULA_COMP_3_HF_ROSCADA_7">#REF!</definedName>
    <definedName name="VALVULA_COMP_3_HF_ROSCADA_8" localSheetId="1">#REF!</definedName>
    <definedName name="VALVULA_COMP_3_HF_ROSCADA_8" localSheetId="5">#REF!</definedName>
    <definedName name="VALVULA_COMP_3_HF_ROSCADA_8" localSheetId="11">#REF!</definedName>
    <definedName name="VALVULA_COMP_3_HF_ROSCADA_8" localSheetId="2">#REF!</definedName>
    <definedName name="VALVULA_COMP_3_HF_ROSCADA_8" localSheetId="3">#REF!</definedName>
    <definedName name="VALVULA_COMP_3_HF_ROSCADA_8">#REF!</definedName>
    <definedName name="VALVULA_COMP_3_HF_ROSCADA_9" localSheetId="1">#REF!</definedName>
    <definedName name="VALVULA_COMP_3_HF_ROSCADA_9" localSheetId="5">#REF!</definedName>
    <definedName name="VALVULA_COMP_3_HF_ROSCADA_9" localSheetId="11">#REF!</definedName>
    <definedName name="VALVULA_COMP_3_HF_ROSCADA_9" localSheetId="2">#REF!</definedName>
    <definedName name="VALVULA_COMP_3_HF_ROSCADA_9" localSheetId="3">#REF!</definedName>
    <definedName name="VALVULA_COMP_3_HF_ROSCADA_9">#REF!</definedName>
    <definedName name="VALVULA_COMP_4_HF_PLATILLADA" localSheetId="1">#REF!</definedName>
    <definedName name="VALVULA_COMP_4_HF_PLATILLADA" localSheetId="5">#REF!</definedName>
    <definedName name="VALVULA_COMP_4_HF_PLATILLADA" localSheetId="11">#REF!</definedName>
    <definedName name="VALVULA_COMP_4_HF_PLATILLADA" localSheetId="2">#REF!</definedName>
    <definedName name="VALVULA_COMP_4_HF_PLATILLADA" localSheetId="3">#REF!</definedName>
    <definedName name="VALVULA_COMP_4_HF_PLATILLADA">#REF!</definedName>
    <definedName name="VALVULA_COMP_4_HF_PLATILLADA_10" localSheetId="1">#REF!</definedName>
    <definedName name="VALVULA_COMP_4_HF_PLATILLADA_10" localSheetId="5">#REF!</definedName>
    <definedName name="VALVULA_COMP_4_HF_PLATILLADA_10" localSheetId="11">#REF!</definedName>
    <definedName name="VALVULA_COMP_4_HF_PLATILLADA_10" localSheetId="2">#REF!</definedName>
    <definedName name="VALVULA_COMP_4_HF_PLATILLADA_10" localSheetId="3">#REF!</definedName>
    <definedName name="VALVULA_COMP_4_HF_PLATILLADA_10">#REF!</definedName>
    <definedName name="VALVULA_COMP_4_HF_PLATILLADA_11" localSheetId="1">#REF!</definedName>
    <definedName name="VALVULA_COMP_4_HF_PLATILLADA_11" localSheetId="5">#REF!</definedName>
    <definedName name="VALVULA_COMP_4_HF_PLATILLADA_11" localSheetId="11">#REF!</definedName>
    <definedName name="VALVULA_COMP_4_HF_PLATILLADA_11" localSheetId="2">#REF!</definedName>
    <definedName name="VALVULA_COMP_4_HF_PLATILLADA_11" localSheetId="3">#REF!</definedName>
    <definedName name="VALVULA_COMP_4_HF_PLATILLADA_11">#REF!</definedName>
    <definedName name="VALVULA_COMP_4_HF_PLATILLADA_6" localSheetId="1">#REF!</definedName>
    <definedName name="VALVULA_COMP_4_HF_PLATILLADA_6" localSheetId="5">#REF!</definedName>
    <definedName name="VALVULA_COMP_4_HF_PLATILLADA_6" localSheetId="11">#REF!</definedName>
    <definedName name="VALVULA_COMP_4_HF_PLATILLADA_6" localSheetId="2">#REF!</definedName>
    <definedName name="VALVULA_COMP_4_HF_PLATILLADA_6" localSheetId="3">#REF!</definedName>
    <definedName name="VALVULA_COMP_4_HF_PLATILLADA_6">#REF!</definedName>
    <definedName name="VALVULA_COMP_4_HF_PLATILLADA_7" localSheetId="1">#REF!</definedName>
    <definedName name="VALVULA_COMP_4_HF_PLATILLADA_7" localSheetId="5">#REF!</definedName>
    <definedName name="VALVULA_COMP_4_HF_PLATILLADA_7" localSheetId="11">#REF!</definedName>
    <definedName name="VALVULA_COMP_4_HF_PLATILLADA_7" localSheetId="2">#REF!</definedName>
    <definedName name="VALVULA_COMP_4_HF_PLATILLADA_7" localSheetId="3">#REF!</definedName>
    <definedName name="VALVULA_COMP_4_HF_PLATILLADA_7">#REF!</definedName>
    <definedName name="VALVULA_COMP_4_HF_PLATILLADA_8" localSheetId="1">#REF!</definedName>
    <definedName name="VALVULA_COMP_4_HF_PLATILLADA_8" localSheetId="5">#REF!</definedName>
    <definedName name="VALVULA_COMP_4_HF_PLATILLADA_8" localSheetId="11">#REF!</definedName>
    <definedName name="VALVULA_COMP_4_HF_PLATILLADA_8" localSheetId="2">#REF!</definedName>
    <definedName name="VALVULA_COMP_4_HF_PLATILLADA_8" localSheetId="3">#REF!</definedName>
    <definedName name="VALVULA_COMP_4_HF_PLATILLADA_8">#REF!</definedName>
    <definedName name="VALVULA_COMP_4_HF_PLATILLADA_9" localSheetId="1">#REF!</definedName>
    <definedName name="VALVULA_COMP_4_HF_PLATILLADA_9" localSheetId="5">#REF!</definedName>
    <definedName name="VALVULA_COMP_4_HF_PLATILLADA_9" localSheetId="11">#REF!</definedName>
    <definedName name="VALVULA_COMP_4_HF_PLATILLADA_9" localSheetId="2">#REF!</definedName>
    <definedName name="VALVULA_COMP_4_HF_PLATILLADA_9" localSheetId="3">#REF!</definedName>
    <definedName name="VALVULA_COMP_4_HF_PLATILLADA_9">#REF!</definedName>
    <definedName name="VALVULA_COMP_4_HF_ROSCADA" localSheetId="1">#REF!</definedName>
    <definedName name="VALVULA_COMP_4_HF_ROSCADA" localSheetId="5">#REF!</definedName>
    <definedName name="VALVULA_COMP_4_HF_ROSCADA" localSheetId="11">#REF!</definedName>
    <definedName name="VALVULA_COMP_4_HF_ROSCADA" localSheetId="2">#REF!</definedName>
    <definedName name="VALVULA_COMP_4_HF_ROSCADA" localSheetId="3">#REF!</definedName>
    <definedName name="VALVULA_COMP_4_HF_ROSCADA">#REF!</definedName>
    <definedName name="VALVULA_COMP_4_HF_ROSCADA_10" localSheetId="1">#REF!</definedName>
    <definedName name="VALVULA_COMP_4_HF_ROSCADA_10" localSheetId="5">#REF!</definedName>
    <definedName name="VALVULA_COMP_4_HF_ROSCADA_10" localSheetId="11">#REF!</definedName>
    <definedName name="VALVULA_COMP_4_HF_ROSCADA_10" localSheetId="2">#REF!</definedName>
    <definedName name="VALVULA_COMP_4_HF_ROSCADA_10" localSheetId="3">#REF!</definedName>
    <definedName name="VALVULA_COMP_4_HF_ROSCADA_10">#REF!</definedName>
    <definedName name="VALVULA_COMP_4_HF_ROSCADA_11" localSheetId="1">#REF!</definedName>
    <definedName name="VALVULA_COMP_4_HF_ROSCADA_11" localSheetId="5">#REF!</definedName>
    <definedName name="VALVULA_COMP_4_HF_ROSCADA_11" localSheetId="11">#REF!</definedName>
    <definedName name="VALVULA_COMP_4_HF_ROSCADA_11" localSheetId="2">#REF!</definedName>
    <definedName name="VALVULA_COMP_4_HF_ROSCADA_11" localSheetId="3">#REF!</definedName>
    <definedName name="VALVULA_COMP_4_HF_ROSCADA_11">#REF!</definedName>
    <definedName name="VALVULA_COMP_4_HF_ROSCADA_6" localSheetId="1">#REF!</definedName>
    <definedName name="VALVULA_COMP_4_HF_ROSCADA_6" localSheetId="5">#REF!</definedName>
    <definedName name="VALVULA_COMP_4_HF_ROSCADA_6" localSheetId="11">#REF!</definedName>
    <definedName name="VALVULA_COMP_4_HF_ROSCADA_6" localSheetId="2">#REF!</definedName>
    <definedName name="VALVULA_COMP_4_HF_ROSCADA_6" localSheetId="3">#REF!</definedName>
    <definedName name="VALVULA_COMP_4_HF_ROSCADA_6">#REF!</definedName>
    <definedName name="VALVULA_COMP_4_HF_ROSCADA_7" localSheetId="1">#REF!</definedName>
    <definedName name="VALVULA_COMP_4_HF_ROSCADA_7" localSheetId="5">#REF!</definedName>
    <definedName name="VALVULA_COMP_4_HF_ROSCADA_7" localSheetId="11">#REF!</definedName>
    <definedName name="VALVULA_COMP_4_HF_ROSCADA_7" localSheetId="2">#REF!</definedName>
    <definedName name="VALVULA_COMP_4_HF_ROSCADA_7" localSheetId="3">#REF!</definedName>
    <definedName name="VALVULA_COMP_4_HF_ROSCADA_7">#REF!</definedName>
    <definedName name="VALVULA_COMP_4_HF_ROSCADA_8" localSheetId="1">#REF!</definedName>
    <definedName name="VALVULA_COMP_4_HF_ROSCADA_8" localSheetId="5">#REF!</definedName>
    <definedName name="VALVULA_COMP_4_HF_ROSCADA_8" localSheetId="11">#REF!</definedName>
    <definedName name="VALVULA_COMP_4_HF_ROSCADA_8" localSheetId="2">#REF!</definedName>
    <definedName name="VALVULA_COMP_4_HF_ROSCADA_8" localSheetId="3">#REF!</definedName>
    <definedName name="VALVULA_COMP_4_HF_ROSCADA_8">#REF!</definedName>
    <definedName name="VALVULA_COMP_4_HF_ROSCADA_9" localSheetId="1">#REF!</definedName>
    <definedName name="VALVULA_COMP_4_HF_ROSCADA_9" localSheetId="5">#REF!</definedName>
    <definedName name="VALVULA_COMP_4_HF_ROSCADA_9" localSheetId="11">#REF!</definedName>
    <definedName name="VALVULA_COMP_4_HF_ROSCADA_9" localSheetId="2">#REF!</definedName>
    <definedName name="VALVULA_COMP_4_HF_ROSCADA_9" localSheetId="3">#REF!</definedName>
    <definedName name="VALVULA_COMP_4_HF_ROSCADA_9">#REF!</definedName>
    <definedName name="VALVULA_COMP_6_HF_PLATILLADA" localSheetId="1">#REF!</definedName>
    <definedName name="VALVULA_COMP_6_HF_PLATILLADA" localSheetId="5">#REF!</definedName>
    <definedName name="VALVULA_COMP_6_HF_PLATILLADA" localSheetId="11">#REF!</definedName>
    <definedName name="VALVULA_COMP_6_HF_PLATILLADA" localSheetId="2">#REF!</definedName>
    <definedName name="VALVULA_COMP_6_HF_PLATILLADA" localSheetId="3">#REF!</definedName>
    <definedName name="VALVULA_COMP_6_HF_PLATILLADA">#REF!</definedName>
    <definedName name="VALVULA_COMP_6_HF_PLATILLADA_10" localSheetId="1">#REF!</definedName>
    <definedName name="VALVULA_COMP_6_HF_PLATILLADA_10" localSheetId="5">#REF!</definedName>
    <definedName name="VALVULA_COMP_6_HF_PLATILLADA_10" localSheetId="11">#REF!</definedName>
    <definedName name="VALVULA_COMP_6_HF_PLATILLADA_10" localSheetId="2">#REF!</definedName>
    <definedName name="VALVULA_COMP_6_HF_PLATILLADA_10" localSheetId="3">#REF!</definedName>
    <definedName name="VALVULA_COMP_6_HF_PLATILLADA_10">#REF!</definedName>
    <definedName name="VALVULA_COMP_6_HF_PLATILLADA_11" localSheetId="1">#REF!</definedName>
    <definedName name="VALVULA_COMP_6_HF_PLATILLADA_11" localSheetId="5">#REF!</definedName>
    <definedName name="VALVULA_COMP_6_HF_PLATILLADA_11" localSheetId="11">#REF!</definedName>
    <definedName name="VALVULA_COMP_6_HF_PLATILLADA_11" localSheetId="2">#REF!</definedName>
    <definedName name="VALVULA_COMP_6_HF_PLATILLADA_11" localSheetId="3">#REF!</definedName>
    <definedName name="VALVULA_COMP_6_HF_PLATILLADA_11">#REF!</definedName>
    <definedName name="VALVULA_COMP_6_HF_PLATILLADA_6" localSheetId="1">#REF!</definedName>
    <definedName name="VALVULA_COMP_6_HF_PLATILLADA_6" localSheetId="5">#REF!</definedName>
    <definedName name="VALVULA_COMP_6_HF_PLATILLADA_6" localSheetId="11">#REF!</definedName>
    <definedName name="VALVULA_COMP_6_HF_PLATILLADA_6" localSheetId="2">#REF!</definedName>
    <definedName name="VALVULA_COMP_6_HF_PLATILLADA_6" localSheetId="3">#REF!</definedName>
    <definedName name="VALVULA_COMP_6_HF_PLATILLADA_6">#REF!</definedName>
    <definedName name="VALVULA_COMP_6_HF_PLATILLADA_7" localSheetId="1">#REF!</definedName>
    <definedName name="VALVULA_COMP_6_HF_PLATILLADA_7" localSheetId="5">#REF!</definedName>
    <definedName name="VALVULA_COMP_6_HF_PLATILLADA_7" localSheetId="11">#REF!</definedName>
    <definedName name="VALVULA_COMP_6_HF_PLATILLADA_7" localSheetId="2">#REF!</definedName>
    <definedName name="VALVULA_COMP_6_HF_PLATILLADA_7" localSheetId="3">#REF!</definedName>
    <definedName name="VALVULA_COMP_6_HF_PLATILLADA_7">#REF!</definedName>
    <definedName name="VALVULA_COMP_6_HF_PLATILLADA_8" localSheetId="1">#REF!</definedName>
    <definedName name="VALVULA_COMP_6_HF_PLATILLADA_8" localSheetId="5">#REF!</definedName>
    <definedName name="VALVULA_COMP_6_HF_PLATILLADA_8" localSheetId="11">#REF!</definedName>
    <definedName name="VALVULA_COMP_6_HF_PLATILLADA_8" localSheetId="2">#REF!</definedName>
    <definedName name="VALVULA_COMP_6_HF_PLATILLADA_8" localSheetId="3">#REF!</definedName>
    <definedName name="VALVULA_COMP_6_HF_PLATILLADA_8">#REF!</definedName>
    <definedName name="VALVULA_COMP_6_HF_PLATILLADA_9" localSheetId="1">#REF!</definedName>
    <definedName name="VALVULA_COMP_6_HF_PLATILLADA_9" localSheetId="5">#REF!</definedName>
    <definedName name="VALVULA_COMP_6_HF_PLATILLADA_9" localSheetId="11">#REF!</definedName>
    <definedName name="VALVULA_COMP_6_HF_PLATILLADA_9" localSheetId="2">#REF!</definedName>
    <definedName name="VALVULA_COMP_6_HF_PLATILLADA_9" localSheetId="3">#REF!</definedName>
    <definedName name="VALVULA_COMP_6_HF_PLATILLADA_9">#REF!</definedName>
    <definedName name="VALVULA_COMP_8_HF_PLATILLADA" localSheetId="1">#REF!</definedName>
    <definedName name="VALVULA_COMP_8_HF_PLATILLADA" localSheetId="5">#REF!</definedName>
    <definedName name="VALVULA_COMP_8_HF_PLATILLADA" localSheetId="11">#REF!</definedName>
    <definedName name="VALVULA_COMP_8_HF_PLATILLADA" localSheetId="2">#REF!</definedName>
    <definedName name="VALVULA_COMP_8_HF_PLATILLADA" localSheetId="3">#REF!</definedName>
    <definedName name="VALVULA_COMP_8_HF_PLATILLADA">#REF!</definedName>
    <definedName name="VALVULA_COMP_8_HF_PLATILLADA_10" localSheetId="1">#REF!</definedName>
    <definedName name="VALVULA_COMP_8_HF_PLATILLADA_10" localSheetId="5">#REF!</definedName>
    <definedName name="VALVULA_COMP_8_HF_PLATILLADA_10" localSheetId="11">#REF!</definedName>
    <definedName name="VALVULA_COMP_8_HF_PLATILLADA_10" localSheetId="2">#REF!</definedName>
    <definedName name="VALVULA_COMP_8_HF_PLATILLADA_10" localSheetId="3">#REF!</definedName>
    <definedName name="VALVULA_COMP_8_HF_PLATILLADA_10">#REF!</definedName>
    <definedName name="VALVULA_COMP_8_HF_PLATILLADA_11" localSheetId="1">#REF!</definedName>
    <definedName name="VALVULA_COMP_8_HF_PLATILLADA_11" localSheetId="5">#REF!</definedName>
    <definedName name="VALVULA_COMP_8_HF_PLATILLADA_11" localSheetId="11">#REF!</definedName>
    <definedName name="VALVULA_COMP_8_HF_PLATILLADA_11" localSheetId="2">#REF!</definedName>
    <definedName name="VALVULA_COMP_8_HF_PLATILLADA_11" localSheetId="3">#REF!</definedName>
    <definedName name="VALVULA_COMP_8_HF_PLATILLADA_11">#REF!</definedName>
    <definedName name="VALVULA_COMP_8_HF_PLATILLADA_6" localSheetId="1">#REF!</definedName>
    <definedName name="VALVULA_COMP_8_HF_PLATILLADA_6" localSheetId="5">#REF!</definedName>
    <definedName name="VALVULA_COMP_8_HF_PLATILLADA_6" localSheetId="11">#REF!</definedName>
    <definedName name="VALVULA_COMP_8_HF_PLATILLADA_6" localSheetId="2">#REF!</definedName>
    <definedName name="VALVULA_COMP_8_HF_PLATILLADA_6" localSheetId="3">#REF!</definedName>
    <definedName name="VALVULA_COMP_8_HF_PLATILLADA_6">#REF!</definedName>
    <definedName name="VALVULA_COMP_8_HF_PLATILLADA_7" localSheetId="1">#REF!</definedName>
    <definedName name="VALVULA_COMP_8_HF_PLATILLADA_7" localSheetId="5">#REF!</definedName>
    <definedName name="VALVULA_COMP_8_HF_PLATILLADA_7" localSheetId="11">#REF!</definedName>
    <definedName name="VALVULA_COMP_8_HF_PLATILLADA_7" localSheetId="2">#REF!</definedName>
    <definedName name="VALVULA_COMP_8_HF_PLATILLADA_7" localSheetId="3">#REF!</definedName>
    <definedName name="VALVULA_COMP_8_HF_PLATILLADA_7">#REF!</definedName>
    <definedName name="VALVULA_COMP_8_HF_PLATILLADA_8" localSheetId="1">#REF!</definedName>
    <definedName name="VALVULA_COMP_8_HF_PLATILLADA_8" localSheetId="5">#REF!</definedName>
    <definedName name="VALVULA_COMP_8_HF_PLATILLADA_8" localSheetId="11">#REF!</definedName>
    <definedName name="VALVULA_COMP_8_HF_PLATILLADA_8" localSheetId="2">#REF!</definedName>
    <definedName name="VALVULA_COMP_8_HF_PLATILLADA_8" localSheetId="3">#REF!</definedName>
    <definedName name="VALVULA_COMP_8_HF_PLATILLADA_8">#REF!</definedName>
    <definedName name="VALVULA_COMP_8_HF_PLATILLADA_9" localSheetId="1">#REF!</definedName>
    <definedName name="VALVULA_COMP_8_HF_PLATILLADA_9" localSheetId="5">#REF!</definedName>
    <definedName name="VALVULA_COMP_8_HF_PLATILLADA_9" localSheetId="11">#REF!</definedName>
    <definedName name="VALVULA_COMP_8_HF_PLATILLADA_9" localSheetId="2">#REF!</definedName>
    <definedName name="VALVULA_COMP_8_HF_PLATILLADA_9" localSheetId="3">#REF!</definedName>
    <definedName name="VALVULA_COMP_8_HF_PLATILLADA_9">#REF!</definedName>
    <definedName name="VARILLA" localSheetId="1">#REF!</definedName>
    <definedName name="VARILLA" localSheetId="5">#REF!</definedName>
    <definedName name="VARILLA" localSheetId="11">#REF!</definedName>
    <definedName name="VARILLA" localSheetId="2">#REF!</definedName>
    <definedName name="VARILLA">#REF!</definedName>
    <definedName name="VARILLA_BLOQUES_20" localSheetId="1">#REF!</definedName>
    <definedName name="VARILLA_BLOQUES_20" localSheetId="5">#REF!</definedName>
    <definedName name="VARILLA_BLOQUES_20" localSheetId="11">#REF!</definedName>
    <definedName name="VARILLA_BLOQUES_20" localSheetId="2">#REF!</definedName>
    <definedName name="VARILLA_BLOQUES_20" localSheetId="3">#REF!</definedName>
    <definedName name="VARILLA_BLOQUES_20">#REF!</definedName>
    <definedName name="VARILLA_BLOQUES_20_10" localSheetId="1">#REF!</definedName>
    <definedName name="VARILLA_BLOQUES_20_10" localSheetId="5">#REF!</definedName>
    <definedName name="VARILLA_BLOQUES_20_10" localSheetId="11">#REF!</definedName>
    <definedName name="VARILLA_BLOQUES_20_10" localSheetId="2">#REF!</definedName>
    <definedName name="VARILLA_BLOQUES_20_10" localSheetId="3">#REF!</definedName>
    <definedName name="VARILLA_BLOQUES_20_10">#REF!</definedName>
    <definedName name="VARILLA_BLOQUES_20_11" localSheetId="1">#REF!</definedName>
    <definedName name="VARILLA_BLOQUES_20_11" localSheetId="5">#REF!</definedName>
    <definedName name="VARILLA_BLOQUES_20_11" localSheetId="11">#REF!</definedName>
    <definedName name="VARILLA_BLOQUES_20_11" localSheetId="2">#REF!</definedName>
    <definedName name="VARILLA_BLOQUES_20_11" localSheetId="3">#REF!</definedName>
    <definedName name="VARILLA_BLOQUES_20_11">#REF!</definedName>
    <definedName name="VARILLA_BLOQUES_20_6" localSheetId="1">#REF!</definedName>
    <definedName name="VARILLA_BLOQUES_20_6" localSheetId="5">#REF!</definedName>
    <definedName name="VARILLA_BLOQUES_20_6" localSheetId="11">#REF!</definedName>
    <definedName name="VARILLA_BLOQUES_20_6" localSheetId="2">#REF!</definedName>
    <definedName name="VARILLA_BLOQUES_20_6" localSheetId="3">#REF!</definedName>
    <definedName name="VARILLA_BLOQUES_20_6">#REF!</definedName>
    <definedName name="VARILLA_BLOQUES_20_7" localSheetId="1">#REF!</definedName>
    <definedName name="VARILLA_BLOQUES_20_7" localSheetId="5">#REF!</definedName>
    <definedName name="VARILLA_BLOQUES_20_7" localSheetId="11">#REF!</definedName>
    <definedName name="VARILLA_BLOQUES_20_7" localSheetId="2">#REF!</definedName>
    <definedName name="VARILLA_BLOQUES_20_7" localSheetId="3">#REF!</definedName>
    <definedName name="VARILLA_BLOQUES_20_7">#REF!</definedName>
    <definedName name="VARILLA_BLOQUES_20_8" localSheetId="1">#REF!</definedName>
    <definedName name="VARILLA_BLOQUES_20_8" localSheetId="5">#REF!</definedName>
    <definedName name="VARILLA_BLOQUES_20_8" localSheetId="11">#REF!</definedName>
    <definedName name="VARILLA_BLOQUES_20_8" localSheetId="2">#REF!</definedName>
    <definedName name="VARILLA_BLOQUES_20_8" localSheetId="3">#REF!</definedName>
    <definedName name="VARILLA_BLOQUES_20_8">#REF!</definedName>
    <definedName name="VARILLA_BLOQUES_20_9" localSheetId="1">#REF!</definedName>
    <definedName name="VARILLA_BLOQUES_20_9" localSheetId="5">#REF!</definedName>
    <definedName name="VARILLA_BLOQUES_20_9" localSheetId="11">#REF!</definedName>
    <definedName name="VARILLA_BLOQUES_20_9" localSheetId="2">#REF!</definedName>
    <definedName name="VARILLA_BLOQUES_20_9" localSheetId="3">#REF!</definedName>
    <definedName name="VARILLA_BLOQUES_20_9">#REF!</definedName>
    <definedName name="VARILLA_BLOQUES_40" localSheetId="1">#REF!</definedName>
    <definedName name="VARILLA_BLOQUES_40" localSheetId="5">#REF!</definedName>
    <definedName name="VARILLA_BLOQUES_40" localSheetId="11">#REF!</definedName>
    <definedName name="VARILLA_BLOQUES_40" localSheetId="2">#REF!</definedName>
    <definedName name="VARILLA_BLOQUES_40" localSheetId="3">#REF!</definedName>
    <definedName name="VARILLA_BLOQUES_40">#REF!</definedName>
    <definedName name="VARILLA_BLOQUES_40_10" localSheetId="1">#REF!</definedName>
    <definedName name="VARILLA_BLOQUES_40_10" localSheetId="5">#REF!</definedName>
    <definedName name="VARILLA_BLOQUES_40_10" localSheetId="11">#REF!</definedName>
    <definedName name="VARILLA_BLOQUES_40_10" localSheetId="2">#REF!</definedName>
    <definedName name="VARILLA_BLOQUES_40_10" localSheetId="3">#REF!</definedName>
    <definedName name="VARILLA_BLOQUES_40_10">#REF!</definedName>
    <definedName name="VARILLA_BLOQUES_40_11" localSheetId="1">#REF!</definedName>
    <definedName name="VARILLA_BLOQUES_40_11" localSheetId="5">#REF!</definedName>
    <definedName name="VARILLA_BLOQUES_40_11" localSheetId="11">#REF!</definedName>
    <definedName name="VARILLA_BLOQUES_40_11" localSheetId="2">#REF!</definedName>
    <definedName name="VARILLA_BLOQUES_40_11" localSheetId="3">#REF!</definedName>
    <definedName name="VARILLA_BLOQUES_40_11">#REF!</definedName>
    <definedName name="VARILLA_BLOQUES_40_6" localSheetId="1">#REF!</definedName>
    <definedName name="VARILLA_BLOQUES_40_6" localSheetId="5">#REF!</definedName>
    <definedName name="VARILLA_BLOQUES_40_6" localSheetId="11">#REF!</definedName>
    <definedName name="VARILLA_BLOQUES_40_6" localSheetId="2">#REF!</definedName>
    <definedName name="VARILLA_BLOQUES_40_6" localSheetId="3">#REF!</definedName>
    <definedName name="VARILLA_BLOQUES_40_6">#REF!</definedName>
    <definedName name="VARILLA_BLOQUES_40_7" localSheetId="1">#REF!</definedName>
    <definedName name="VARILLA_BLOQUES_40_7" localSheetId="5">#REF!</definedName>
    <definedName name="VARILLA_BLOQUES_40_7" localSheetId="11">#REF!</definedName>
    <definedName name="VARILLA_BLOQUES_40_7" localSheetId="2">#REF!</definedName>
    <definedName name="VARILLA_BLOQUES_40_7" localSheetId="3">#REF!</definedName>
    <definedName name="VARILLA_BLOQUES_40_7">#REF!</definedName>
    <definedName name="VARILLA_BLOQUES_40_8" localSheetId="1">#REF!</definedName>
    <definedName name="VARILLA_BLOQUES_40_8" localSheetId="5">#REF!</definedName>
    <definedName name="VARILLA_BLOQUES_40_8" localSheetId="11">#REF!</definedName>
    <definedName name="VARILLA_BLOQUES_40_8" localSheetId="2">#REF!</definedName>
    <definedName name="VARILLA_BLOQUES_40_8" localSheetId="3">#REF!</definedName>
    <definedName name="VARILLA_BLOQUES_40_8">#REF!</definedName>
    <definedName name="VARILLA_BLOQUES_40_9" localSheetId="1">#REF!</definedName>
    <definedName name="VARILLA_BLOQUES_40_9" localSheetId="5">#REF!</definedName>
    <definedName name="VARILLA_BLOQUES_40_9" localSheetId="11">#REF!</definedName>
    <definedName name="VARILLA_BLOQUES_40_9" localSheetId="2">#REF!</definedName>
    <definedName name="VARILLA_BLOQUES_40_9" localSheetId="3">#REF!</definedName>
    <definedName name="VARILLA_BLOQUES_40_9">#REF!</definedName>
    <definedName name="VARILLA_BLOQUES_60" localSheetId="1">#REF!</definedName>
    <definedName name="VARILLA_BLOQUES_60" localSheetId="5">#REF!</definedName>
    <definedName name="VARILLA_BLOQUES_60" localSheetId="11">#REF!</definedName>
    <definedName name="VARILLA_BLOQUES_60" localSheetId="2">#REF!</definedName>
    <definedName name="VARILLA_BLOQUES_60" localSheetId="3">#REF!</definedName>
    <definedName name="VARILLA_BLOQUES_60">#REF!</definedName>
    <definedName name="VARILLA_BLOQUES_60_10" localSheetId="1">#REF!</definedName>
    <definedName name="VARILLA_BLOQUES_60_10" localSheetId="5">#REF!</definedName>
    <definedName name="VARILLA_BLOQUES_60_10" localSheetId="11">#REF!</definedName>
    <definedName name="VARILLA_BLOQUES_60_10" localSheetId="2">#REF!</definedName>
    <definedName name="VARILLA_BLOQUES_60_10" localSheetId="3">#REF!</definedName>
    <definedName name="VARILLA_BLOQUES_60_10">#REF!</definedName>
    <definedName name="VARILLA_BLOQUES_60_11" localSheetId="1">#REF!</definedName>
    <definedName name="VARILLA_BLOQUES_60_11" localSheetId="5">#REF!</definedName>
    <definedName name="VARILLA_BLOQUES_60_11" localSheetId="11">#REF!</definedName>
    <definedName name="VARILLA_BLOQUES_60_11" localSheetId="2">#REF!</definedName>
    <definedName name="VARILLA_BLOQUES_60_11" localSheetId="3">#REF!</definedName>
    <definedName name="VARILLA_BLOQUES_60_11">#REF!</definedName>
    <definedName name="VARILLA_BLOQUES_60_6" localSheetId="1">#REF!</definedName>
    <definedName name="VARILLA_BLOQUES_60_6" localSheetId="5">#REF!</definedName>
    <definedName name="VARILLA_BLOQUES_60_6" localSheetId="11">#REF!</definedName>
    <definedName name="VARILLA_BLOQUES_60_6" localSheetId="2">#REF!</definedName>
    <definedName name="VARILLA_BLOQUES_60_6" localSheetId="3">#REF!</definedName>
    <definedName name="VARILLA_BLOQUES_60_6">#REF!</definedName>
    <definedName name="VARILLA_BLOQUES_60_7" localSheetId="1">#REF!</definedName>
    <definedName name="VARILLA_BLOQUES_60_7" localSheetId="5">#REF!</definedName>
    <definedName name="VARILLA_BLOQUES_60_7" localSheetId="11">#REF!</definedName>
    <definedName name="VARILLA_BLOQUES_60_7" localSheetId="2">#REF!</definedName>
    <definedName name="VARILLA_BLOQUES_60_7" localSheetId="3">#REF!</definedName>
    <definedName name="VARILLA_BLOQUES_60_7">#REF!</definedName>
    <definedName name="VARILLA_BLOQUES_60_8" localSheetId="1">#REF!</definedName>
    <definedName name="VARILLA_BLOQUES_60_8" localSheetId="5">#REF!</definedName>
    <definedName name="VARILLA_BLOQUES_60_8" localSheetId="11">#REF!</definedName>
    <definedName name="VARILLA_BLOQUES_60_8" localSheetId="2">#REF!</definedName>
    <definedName name="VARILLA_BLOQUES_60_8" localSheetId="3">#REF!</definedName>
    <definedName name="VARILLA_BLOQUES_60_8">#REF!</definedName>
    <definedName name="VARILLA_BLOQUES_60_9" localSheetId="1">#REF!</definedName>
    <definedName name="VARILLA_BLOQUES_60_9" localSheetId="5">#REF!</definedName>
    <definedName name="VARILLA_BLOQUES_60_9" localSheetId="11">#REF!</definedName>
    <definedName name="VARILLA_BLOQUES_60_9" localSheetId="2">#REF!</definedName>
    <definedName name="VARILLA_BLOQUES_60_9" localSheetId="3">#REF!</definedName>
    <definedName name="VARILLA_BLOQUES_60_9">#REF!</definedName>
    <definedName name="VARILLA_BLOQUES_80" localSheetId="1">#REF!</definedName>
    <definedName name="VARILLA_BLOQUES_80" localSheetId="5">#REF!</definedName>
    <definedName name="VARILLA_BLOQUES_80" localSheetId="11">#REF!</definedName>
    <definedName name="VARILLA_BLOQUES_80" localSheetId="2">#REF!</definedName>
    <definedName name="VARILLA_BLOQUES_80" localSheetId="3">#REF!</definedName>
    <definedName name="VARILLA_BLOQUES_80">#REF!</definedName>
    <definedName name="VARILLA_BLOQUES_80_10" localSheetId="1">#REF!</definedName>
    <definedName name="VARILLA_BLOQUES_80_10" localSheetId="5">#REF!</definedName>
    <definedName name="VARILLA_BLOQUES_80_10" localSheetId="11">#REF!</definedName>
    <definedName name="VARILLA_BLOQUES_80_10" localSheetId="2">#REF!</definedName>
    <definedName name="VARILLA_BLOQUES_80_10" localSheetId="3">#REF!</definedName>
    <definedName name="VARILLA_BLOQUES_80_10">#REF!</definedName>
    <definedName name="VARILLA_BLOQUES_80_11" localSheetId="1">#REF!</definedName>
    <definedName name="VARILLA_BLOQUES_80_11" localSheetId="5">#REF!</definedName>
    <definedName name="VARILLA_BLOQUES_80_11" localSheetId="11">#REF!</definedName>
    <definedName name="VARILLA_BLOQUES_80_11" localSheetId="2">#REF!</definedName>
    <definedName name="VARILLA_BLOQUES_80_11" localSheetId="3">#REF!</definedName>
    <definedName name="VARILLA_BLOQUES_80_11">#REF!</definedName>
    <definedName name="VARILLA_BLOQUES_80_6" localSheetId="1">#REF!</definedName>
    <definedName name="VARILLA_BLOQUES_80_6" localSheetId="5">#REF!</definedName>
    <definedName name="VARILLA_BLOQUES_80_6" localSheetId="11">#REF!</definedName>
    <definedName name="VARILLA_BLOQUES_80_6" localSheetId="2">#REF!</definedName>
    <definedName name="VARILLA_BLOQUES_80_6" localSheetId="3">#REF!</definedName>
    <definedName name="VARILLA_BLOQUES_80_6">#REF!</definedName>
    <definedName name="VARILLA_BLOQUES_80_7" localSheetId="1">#REF!</definedName>
    <definedName name="VARILLA_BLOQUES_80_7" localSheetId="5">#REF!</definedName>
    <definedName name="VARILLA_BLOQUES_80_7" localSheetId="11">#REF!</definedName>
    <definedName name="VARILLA_BLOQUES_80_7" localSheetId="2">#REF!</definedName>
    <definedName name="VARILLA_BLOQUES_80_7" localSheetId="3">#REF!</definedName>
    <definedName name="VARILLA_BLOQUES_80_7">#REF!</definedName>
    <definedName name="VARILLA_BLOQUES_80_8" localSheetId="1">#REF!</definedName>
    <definedName name="VARILLA_BLOQUES_80_8" localSheetId="5">#REF!</definedName>
    <definedName name="VARILLA_BLOQUES_80_8" localSheetId="11">#REF!</definedName>
    <definedName name="VARILLA_BLOQUES_80_8" localSheetId="2">#REF!</definedName>
    <definedName name="VARILLA_BLOQUES_80_8" localSheetId="3">#REF!</definedName>
    <definedName name="VARILLA_BLOQUES_80_8">#REF!</definedName>
    <definedName name="VARILLA_BLOQUES_80_9" localSheetId="1">#REF!</definedName>
    <definedName name="VARILLA_BLOQUES_80_9" localSheetId="5">#REF!</definedName>
    <definedName name="VARILLA_BLOQUES_80_9" localSheetId="11">#REF!</definedName>
    <definedName name="VARILLA_BLOQUES_80_9" localSheetId="2">#REF!</definedName>
    <definedName name="VARILLA_BLOQUES_80_9" localSheetId="3">#REF!</definedName>
    <definedName name="VARILLA_BLOQUES_80_9">#REF!</definedName>
    <definedName name="varillas_3">#N/A</definedName>
    <definedName name="VCOLGANTE1590" localSheetId="1">#REF!</definedName>
    <definedName name="VCOLGANTE1590" localSheetId="5">#REF!</definedName>
    <definedName name="VCOLGANTE1590" localSheetId="7">#REF!</definedName>
    <definedName name="VCOLGANTE1590" localSheetId="11">#REF!</definedName>
    <definedName name="VCOLGANTE1590" localSheetId="2">#REF!</definedName>
    <definedName name="VCOLGANTE1590" localSheetId="3">#REF!</definedName>
    <definedName name="VCOLGANTE1590">#REF!</definedName>
    <definedName name="VCOLGANTE1590_6" localSheetId="1">#REF!</definedName>
    <definedName name="VCOLGANTE1590_6" localSheetId="5">#REF!</definedName>
    <definedName name="VCOLGANTE1590_6" localSheetId="11">#REF!</definedName>
    <definedName name="VCOLGANTE1590_6" localSheetId="2">#REF!</definedName>
    <definedName name="VCOLGANTE1590_6" localSheetId="3">#REF!</definedName>
    <definedName name="VCOLGANTE1590_6">#REF!</definedName>
    <definedName name="verja" localSheetId="1">#REF!</definedName>
    <definedName name="verja" localSheetId="5">#REF!</definedName>
    <definedName name="verja" localSheetId="11">#REF!</definedName>
    <definedName name="verja" localSheetId="2">#REF!</definedName>
    <definedName name="verja" localSheetId="3">#REF!</definedName>
    <definedName name="verja">#REF!</definedName>
    <definedName name="VIBRADO" localSheetId="1">#REF!</definedName>
    <definedName name="VIBRADO" localSheetId="5">#REF!</definedName>
    <definedName name="VIBRADO" localSheetId="11">#REF!</definedName>
    <definedName name="VIBRADO" localSheetId="2">#REF!</definedName>
    <definedName name="VIBRADO" localSheetId="3">#REF!</definedName>
    <definedName name="VIBRADO">#REF!</definedName>
    <definedName name="VIBRADO_10" localSheetId="1">#REF!</definedName>
    <definedName name="VIBRADO_10" localSheetId="5">#REF!</definedName>
    <definedName name="VIBRADO_10" localSheetId="11">#REF!</definedName>
    <definedName name="VIBRADO_10" localSheetId="2">#REF!</definedName>
    <definedName name="VIBRADO_10" localSheetId="3">#REF!</definedName>
    <definedName name="VIBRADO_10">#REF!</definedName>
    <definedName name="VIBRADO_11" localSheetId="1">#REF!</definedName>
    <definedName name="VIBRADO_11" localSheetId="5">#REF!</definedName>
    <definedName name="VIBRADO_11" localSheetId="11">#REF!</definedName>
    <definedName name="VIBRADO_11" localSheetId="2">#REF!</definedName>
    <definedName name="VIBRADO_11" localSheetId="3">#REF!</definedName>
    <definedName name="VIBRADO_11">#REF!</definedName>
    <definedName name="VIBRADO_6" localSheetId="1">#REF!</definedName>
    <definedName name="VIBRADO_6" localSheetId="5">#REF!</definedName>
    <definedName name="VIBRADO_6" localSheetId="11">#REF!</definedName>
    <definedName name="VIBRADO_6" localSheetId="2">#REF!</definedName>
    <definedName name="VIBRADO_6" localSheetId="3">#REF!</definedName>
    <definedName name="VIBRADO_6">#REF!</definedName>
    <definedName name="VIBRADO_7" localSheetId="1">#REF!</definedName>
    <definedName name="VIBRADO_7" localSheetId="5">#REF!</definedName>
    <definedName name="VIBRADO_7" localSheetId="11">#REF!</definedName>
    <definedName name="VIBRADO_7" localSheetId="2">#REF!</definedName>
    <definedName name="VIBRADO_7" localSheetId="3">#REF!</definedName>
    <definedName name="VIBRADO_7">#REF!</definedName>
    <definedName name="VIBRADO_8" localSheetId="1">#REF!</definedName>
    <definedName name="VIBRADO_8" localSheetId="5">#REF!</definedName>
    <definedName name="VIBRADO_8" localSheetId="11">#REF!</definedName>
    <definedName name="VIBRADO_8" localSheetId="2">#REF!</definedName>
    <definedName name="VIBRADO_8" localSheetId="3">#REF!</definedName>
    <definedName name="VIBRADO_8">#REF!</definedName>
    <definedName name="VIBRADO_9" localSheetId="1">#REF!</definedName>
    <definedName name="VIBRADO_9" localSheetId="5">#REF!</definedName>
    <definedName name="VIBRADO_9" localSheetId="11">#REF!</definedName>
    <definedName name="VIBRADO_9" localSheetId="2">#REF!</definedName>
    <definedName name="VIBRADO_9" localSheetId="3">#REF!</definedName>
    <definedName name="VIBRADO_9">#REF!</definedName>
    <definedName name="VIGASHP" localSheetId="1">#REF!</definedName>
    <definedName name="VIGASHP" localSheetId="5">#REF!</definedName>
    <definedName name="VIGASHP" localSheetId="11">#REF!</definedName>
    <definedName name="VIGASHP" localSheetId="2">#REF!</definedName>
    <definedName name="VIGASHP" localSheetId="3">#REF!</definedName>
    <definedName name="VIGASHP">#REF!</definedName>
    <definedName name="VIGASHP_3">"$#REF!.$B$109"</definedName>
    <definedName name="VIGASHP_8" localSheetId="1">#REF!</definedName>
    <definedName name="VIGASHP_8" localSheetId="5">#REF!</definedName>
    <definedName name="VIGASHP_8" localSheetId="11">#REF!</definedName>
    <definedName name="VIGASHP_8" localSheetId="2">#REF!</definedName>
    <definedName name="VIGASHP_8" localSheetId="3">#REF!</definedName>
    <definedName name="VIGASHP_8">#REF!</definedName>
    <definedName name="VIOLINADO" localSheetId="1">#REF!</definedName>
    <definedName name="VIOLINADO" localSheetId="5">#REF!</definedName>
    <definedName name="VIOLINADO" localSheetId="11">#REF!</definedName>
    <definedName name="VIOLINADO" localSheetId="2">#REF!</definedName>
    <definedName name="VIOLINADO" localSheetId="3">#REF!</definedName>
    <definedName name="VIOLINADO">#REF!</definedName>
    <definedName name="VIOLINADO_10" localSheetId="1">#REF!</definedName>
    <definedName name="VIOLINADO_10" localSheetId="5">#REF!</definedName>
    <definedName name="VIOLINADO_10" localSheetId="11">#REF!</definedName>
    <definedName name="VIOLINADO_10" localSheetId="2">#REF!</definedName>
    <definedName name="VIOLINADO_10" localSheetId="3">#REF!</definedName>
    <definedName name="VIOLINADO_10">#REF!</definedName>
    <definedName name="VIOLINADO_11" localSheetId="1">#REF!</definedName>
    <definedName name="VIOLINADO_11" localSheetId="5">#REF!</definedName>
    <definedName name="VIOLINADO_11" localSheetId="11">#REF!</definedName>
    <definedName name="VIOLINADO_11" localSheetId="2">#REF!</definedName>
    <definedName name="VIOLINADO_11" localSheetId="3">#REF!</definedName>
    <definedName name="VIOLINADO_11">#REF!</definedName>
    <definedName name="VIOLINADO_6" localSheetId="1">#REF!</definedName>
    <definedName name="VIOLINADO_6" localSheetId="5">#REF!</definedName>
    <definedName name="VIOLINADO_6" localSheetId="11">#REF!</definedName>
    <definedName name="VIOLINADO_6" localSheetId="2">#REF!</definedName>
    <definedName name="VIOLINADO_6" localSheetId="3">#REF!</definedName>
    <definedName name="VIOLINADO_6">#REF!</definedName>
    <definedName name="VIOLINADO_7" localSheetId="1">#REF!</definedName>
    <definedName name="VIOLINADO_7" localSheetId="5">#REF!</definedName>
    <definedName name="VIOLINADO_7" localSheetId="11">#REF!</definedName>
    <definedName name="VIOLINADO_7" localSheetId="2">#REF!</definedName>
    <definedName name="VIOLINADO_7" localSheetId="3">#REF!</definedName>
    <definedName name="VIOLINADO_7">#REF!</definedName>
    <definedName name="VIOLINADO_8" localSheetId="1">#REF!</definedName>
    <definedName name="VIOLINADO_8" localSheetId="5">#REF!</definedName>
    <definedName name="VIOLINADO_8" localSheetId="11">#REF!</definedName>
    <definedName name="VIOLINADO_8" localSheetId="2">#REF!</definedName>
    <definedName name="VIOLINADO_8" localSheetId="3">#REF!</definedName>
    <definedName name="VIOLINADO_8">#REF!</definedName>
    <definedName name="VIOLINADO_9" localSheetId="1">#REF!</definedName>
    <definedName name="VIOLINADO_9" localSheetId="5">#REF!</definedName>
    <definedName name="VIOLINADO_9" localSheetId="11">#REF!</definedName>
    <definedName name="VIOLINADO_9" localSheetId="2">#REF!</definedName>
    <definedName name="VIOLINADO_9" localSheetId="3">#REF!</definedName>
    <definedName name="VIOLINADO_9">#REF!</definedName>
    <definedName name="VUELO10" localSheetId="1">#REF!</definedName>
    <definedName name="VUELO10" localSheetId="5">#REF!</definedName>
    <definedName name="VUELO10" localSheetId="7">#REF!</definedName>
    <definedName name="VUELO10" localSheetId="11">#REF!</definedName>
    <definedName name="VUELO10" localSheetId="2">#REF!</definedName>
    <definedName name="VUELO10" localSheetId="3">#REF!</definedName>
    <definedName name="VUELO10">#REF!</definedName>
    <definedName name="VUELO10_6" localSheetId="1">#REF!</definedName>
    <definedName name="VUELO10_6" localSheetId="5">#REF!</definedName>
    <definedName name="VUELO10_6" localSheetId="11">#REF!</definedName>
    <definedName name="VUELO10_6" localSheetId="2">#REF!</definedName>
    <definedName name="VUELO10_6" localSheetId="3">#REF!</definedName>
    <definedName name="VUELO10_6">#REF!</definedName>
    <definedName name="w" localSheetId="1">#REF!</definedName>
    <definedName name="w" localSheetId="5">#REF!</definedName>
    <definedName name="w" localSheetId="11">#REF!</definedName>
    <definedName name="w" localSheetId="2">#REF!</definedName>
    <definedName name="w" localSheetId="3">#REF!</definedName>
    <definedName name="w">#REF!</definedName>
    <definedName name="Winche" localSheetId="1">#REF!</definedName>
    <definedName name="Winche" localSheetId="5">#REF!</definedName>
    <definedName name="Winche" localSheetId="11">#REF!</definedName>
    <definedName name="Winche" localSheetId="2">#REF!</definedName>
    <definedName name="Winche" localSheetId="3">#REF!</definedName>
    <definedName name="Winche">#REF!</definedName>
    <definedName name="Winche_10" localSheetId="1">#REF!</definedName>
    <definedName name="Winche_10" localSheetId="5">#REF!</definedName>
    <definedName name="Winche_10" localSheetId="11">#REF!</definedName>
    <definedName name="Winche_10" localSheetId="2">#REF!</definedName>
    <definedName name="Winche_10" localSheetId="3">#REF!</definedName>
    <definedName name="Winche_10">#REF!</definedName>
    <definedName name="Winche_11" localSheetId="1">#REF!</definedName>
    <definedName name="Winche_11" localSheetId="5">#REF!</definedName>
    <definedName name="Winche_11" localSheetId="11">#REF!</definedName>
    <definedName name="Winche_11" localSheetId="2">#REF!</definedName>
    <definedName name="Winche_11" localSheetId="3">#REF!</definedName>
    <definedName name="Winche_11">#REF!</definedName>
    <definedName name="Winche_6" localSheetId="1">#REF!</definedName>
    <definedName name="Winche_6" localSheetId="5">#REF!</definedName>
    <definedName name="Winche_6" localSheetId="11">#REF!</definedName>
    <definedName name="Winche_6" localSheetId="2">#REF!</definedName>
    <definedName name="Winche_6" localSheetId="3">#REF!</definedName>
    <definedName name="Winche_6">#REF!</definedName>
    <definedName name="Winche_7" localSheetId="1">#REF!</definedName>
    <definedName name="Winche_7" localSheetId="5">#REF!</definedName>
    <definedName name="Winche_7" localSheetId="11">#REF!</definedName>
    <definedName name="Winche_7" localSheetId="2">#REF!</definedName>
    <definedName name="Winche_7" localSheetId="3">#REF!</definedName>
    <definedName name="Winche_7">#REF!</definedName>
    <definedName name="Winche_8" localSheetId="1">#REF!</definedName>
    <definedName name="Winche_8" localSheetId="5">#REF!</definedName>
    <definedName name="Winche_8" localSheetId="11">#REF!</definedName>
    <definedName name="Winche_8" localSheetId="2">#REF!</definedName>
    <definedName name="Winche_8" localSheetId="3">#REF!</definedName>
    <definedName name="Winche_8">#REF!</definedName>
    <definedName name="Winche_9" localSheetId="1">#REF!</definedName>
    <definedName name="Winche_9" localSheetId="5">#REF!</definedName>
    <definedName name="Winche_9" localSheetId="11">#REF!</definedName>
    <definedName name="Winche_9" localSheetId="2">#REF!</definedName>
    <definedName name="Winche_9" localSheetId="3">#REF!</definedName>
    <definedName name="Winche_9">#REF!</definedName>
    <definedName name="WWW">[24]INS!$D$561</definedName>
    <definedName name="XXX" localSheetId="1">#REF!</definedName>
    <definedName name="XXX" localSheetId="5">#REF!</definedName>
    <definedName name="XXX" localSheetId="11">#REF!</definedName>
    <definedName name="XXX" localSheetId="2">#REF!</definedName>
    <definedName name="XXX">#REF!</definedName>
    <definedName name="YEE_PVC_DREN_2" localSheetId="1">#REF!</definedName>
    <definedName name="YEE_PVC_DREN_2" localSheetId="5">#REF!</definedName>
    <definedName name="YEE_PVC_DREN_2" localSheetId="11">#REF!</definedName>
    <definedName name="YEE_PVC_DREN_2" localSheetId="2">#REF!</definedName>
    <definedName name="YEE_PVC_DREN_2" localSheetId="3">#REF!</definedName>
    <definedName name="YEE_PVC_DREN_2">#REF!</definedName>
    <definedName name="YEE_PVC_DREN_2_10" localSheetId="1">#REF!</definedName>
    <definedName name="YEE_PVC_DREN_2_10" localSheetId="5">#REF!</definedName>
    <definedName name="YEE_PVC_DREN_2_10" localSheetId="11">#REF!</definedName>
    <definedName name="YEE_PVC_DREN_2_10" localSheetId="2">#REF!</definedName>
    <definedName name="YEE_PVC_DREN_2_10" localSheetId="3">#REF!</definedName>
    <definedName name="YEE_PVC_DREN_2_10">#REF!</definedName>
    <definedName name="YEE_PVC_DREN_2_11" localSheetId="1">#REF!</definedName>
    <definedName name="YEE_PVC_DREN_2_11" localSheetId="5">#REF!</definedName>
    <definedName name="YEE_PVC_DREN_2_11" localSheetId="11">#REF!</definedName>
    <definedName name="YEE_PVC_DREN_2_11" localSheetId="2">#REF!</definedName>
    <definedName name="YEE_PVC_DREN_2_11" localSheetId="3">#REF!</definedName>
    <definedName name="YEE_PVC_DREN_2_11">#REF!</definedName>
    <definedName name="YEE_PVC_DREN_2_6" localSheetId="1">#REF!</definedName>
    <definedName name="YEE_PVC_DREN_2_6" localSheetId="5">#REF!</definedName>
    <definedName name="YEE_PVC_DREN_2_6" localSheetId="11">#REF!</definedName>
    <definedName name="YEE_PVC_DREN_2_6" localSheetId="2">#REF!</definedName>
    <definedName name="YEE_PVC_DREN_2_6" localSheetId="3">#REF!</definedName>
    <definedName name="YEE_PVC_DREN_2_6">#REF!</definedName>
    <definedName name="YEE_PVC_DREN_2_7" localSheetId="1">#REF!</definedName>
    <definedName name="YEE_PVC_DREN_2_7" localSheetId="5">#REF!</definedName>
    <definedName name="YEE_PVC_DREN_2_7" localSheetId="11">#REF!</definedName>
    <definedName name="YEE_PVC_DREN_2_7" localSheetId="2">#REF!</definedName>
    <definedName name="YEE_PVC_DREN_2_7" localSheetId="3">#REF!</definedName>
    <definedName name="YEE_PVC_DREN_2_7">#REF!</definedName>
    <definedName name="YEE_PVC_DREN_2_8" localSheetId="1">#REF!</definedName>
    <definedName name="YEE_PVC_DREN_2_8" localSheetId="5">#REF!</definedName>
    <definedName name="YEE_PVC_DREN_2_8" localSheetId="11">#REF!</definedName>
    <definedName name="YEE_PVC_DREN_2_8" localSheetId="2">#REF!</definedName>
    <definedName name="YEE_PVC_DREN_2_8" localSheetId="3">#REF!</definedName>
    <definedName name="YEE_PVC_DREN_2_8">#REF!</definedName>
    <definedName name="YEE_PVC_DREN_2_9" localSheetId="1">#REF!</definedName>
    <definedName name="YEE_PVC_DREN_2_9" localSheetId="5">#REF!</definedName>
    <definedName name="YEE_PVC_DREN_2_9" localSheetId="11">#REF!</definedName>
    <definedName name="YEE_PVC_DREN_2_9" localSheetId="2">#REF!</definedName>
    <definedName name="YEE_PVC_DREN_2_9" localSheetId="3">#REF!</definedName>
    <definedName name="YEE_PVC_DREN_2_9">#REF!</definedName>
    <definedName name="YEE_PVC_DREN_3" localSheetId="1">#REF!</definedName>
    <definedName name="YEE_PVC_DREN_3" localSheetId="5">#REF!</definedName>
    <definedName name="YEE_PVC_DREN_3" localSheetId="11">#REF!</definedName>
    <definedName name="YEE_PVC_DREN_3" localSheetId="2">#REF!</definedName>
    <definedName name="YEE_PVC_DREN_3" localSheetId="3">#REF!</definedName>
    <definedName name="YEE_PVC_DREN_3">#REF!</definedName>
    <definedName name="YEE_PVC_DREN_3_10" localSheetId="1">#REF!</definedName>
    <definedName name="YEE_PVC_DREN_3_10" localSheetId="5">#REF!</definedName>
    <definedName name="YEE_PVC_DREN_3_10" localSheetId="11">#REF!</definedName>
    <definedName name="YEE_PVC_DREN_3_10" localSheetId="2">#REF!</definedName>
    <definedName name="YEE_PVC_DREN_3_10" localSheetId="3">#REF!</definedName>
    <definedName name="YEE_PVC_DREN_3_10">#REF!</definedName>
    <definedName name="YEE_PVC_DREN_3_11" localSheetId="1">#REF!</definedName>
    <definedName name="YEE_PVC_DREN_3_11" localSheetId="5">#REF!</definedName>
    <definedName name="YEE_PVC_DREN_3_11" localSheetId="11">#REF!</definedName>
    <definedName name="YEE_PVC_DREN_3_11" localSheetId="2">#REF!</definedName>
    <definedName name="YEE_PVC_DREN_3_11" localSheetId="3">#REF!</definedName>
    <definedName name="YEE_PVC_DREN_3_11">#REF!</definedName>
    <definedName name="YEE_PVC_DREN_3_6" localSheetId="1">#REF!</definedName>
    <definedName name="YEE_PVC_DREN_3_6" localSheetId="5">#REF!</definedName>
    <definedName name="YEE_PVC_DREN_3_6" localSheetId="11">#REF!</definedName>
    <definedName name="YEE_PVC_DREN_3_6" localSheetId="2">#REF!</definedName>
    <definedName name="YEE_PVC_DREN_3_6" localSheetId="3">#REF!</definedName>
    <definedName name="YEE_PVC_DREN_3_6">#REF!</definedName>
    <definedName name="YEE_PVC_DREN_3_7" localSheetId="1">#REF!</definedName>
    <definedName name="YEE_PVC_DREN_3_7" localSheetId="5">#REF!</definedName>
    <definedName name="YEE_PVC_DREN_3_7" localSheetId="11">#REF!</definedName>
    <definedName name="YEE_PVC_DREN_3_7" localSheetId="2">#REF!</definedName>
    <definedName name="YEE_PVC_DREN_3_7" localSheetId="3">#REF!</definedName>
    <definedName name="YEE_PVC_DREN_3_7">#REF!</definedName>
    <definedName name="YEE_PVC_DREN_3_8" localSheetId="1">#REF!</definedName>
    <definedName name="YEE_PVC_DREN_3_8" localSheetId="5">#REF!</definedName>
    <definedName name="YEE_PVC_DREN_3_8" localSheetId="11">#REF!</definedName>
    <definedName name="YEE_PVC_DREN_3_8" localSheetId="2">#REF!</definedName>
    <definedName name="YEE_PVC_DREN_3_8" localSheetId="3">#REF!</definedName>
    <definedName name="YEE_PVC_DREN_3_8">#REF!</definedName>
    <definedName name="YEE_PVC_DREN_3_9" localSheetId="1">#REF!</definedName>
    <definedName name="YEE_PVC_DREN_3_9" localSheetId="5">#REF!</definedName>
    <definedName name="YEE_PVC_DREN_3_9" localSheetId="11">#REF!</definedName>
    <definedName name="YEE_PVC_DREN_3_9" localSheetId="2">#REF!</definedName>
    <definedName name="YEE_PVC_DREN_3_9" localSheetId="3">#REF!</definedName>
    <definedName name="YEE_PVC_DREN_3_9">#REF!</definedName>
    <definedName name="YEE_PVC_DREN_4" localSheetId="1">#REF!</definedName>
    <definedName name="YEE_PVC_DREN_4" localSheetId="5">#REF!</definedName>
    <definedName name="YEE_PVC_DREN_4" localSheetId="11">#REF!</definedName>
    <definedName name="YEE_PVC_DREN_4" localSheetId="2">#REF!</definedName>
    <definedName name="YEE_PVC_DREN_4" localSheetId="3">#REF!</definedName>
    <definedName name="YEE_PVC_DREN_4">#REF!</definedName>
    <definedName name="YEE_PVC_DREN_4_10" localSheetId="1">#REF!</definedName>
    <definedName name="YEE_PVC_DREN_4_10" localSheetId="5">#REF!</definedName>
    <definedName name="YEE_PVC_DREN_4_10" localSheetId="11">#REF!</definedName>
    <definedName name="YEE_PVC_DREN_4_10" localSheetId="2">#REF!</definedName>
    <definedName name="YEE_PVC_DREN_4_10" localSheetId="3">#REF!</definedName>
    <definedName name="YEE_PVC_DREN_4_10">#REF!</definedName>
    <definedName name="YEE_PVC_DREN_4_11" localSheetId="1">#REF!</definedName>
    <definedName name="YEE_PVC_DREN_4_11" localSheetId="5">#REF!</definedName>
    <definedName name="YEE_PVC_DREN_4_11" localSheetId="11">#REF!</definedName>
    <definedName name="YEE_PVC_DREN_4_11" localSheetId="2">#REF!</definedName>
    <definedName name="YEE_PVC_DREN_4_11" localSheetId="3">#REF!</definedName>
    <definedName name="YEE_PVC_DREN_4_11">#REF!</definedName>
    <definedName name="YEE_PVC_DREN_4_6" localSheetId="1">#REF!</definedName>
    <definedName name="YEE_PVC_DREN_4_6" localSheetId="5">#REF!</definedName>
    <definedName name="YEE_PVC_DREN_4_6" localSheetId="11">#REF!</definedName>
    <definedName name="YEE_PVC_DREN_4_6" localSheetId="2">#REF!</definedName>
    <definedName name="YEE_PVC_DREN_4_6" localSheetId="3">#REF!</definedName>
    <definedName name="YEE_PVC_DREN_4_6">#REF!</definedName>
    <definedName name="YEE_PVC_DREN_4_7" localSheetId="1">#REF!</definedName>
    <definedName name="YEE_PVC_DREN_4_7" localSheetId="5">#REF!</definedName>
    <definedName name="YEE_PVC_DREN_4_7" localSheetId="11">#REF!</definedName>
    <definedName name="YEE_PVC_DREN_4_7" localSheetId="2">#REF!</definedName>
    <definedName name="YEE_PVC_DREN_4_7" localSheetId="3">#REF!</definedName>
    <definedName name="YEE_PVC_DREN_4_7">#REF!</definedName>
    <definedName name="YEE_PVC_DREN_4_8" localSheetId="1">#REF!</definedName>
    <definedName name="YEE_PVC_DREN_4_8" localSheetId="5">#REF!</definedName>
    <definedName name="YEE_PVC_DREN_4_8" localSheetId="11">#REF!</definedName>
    <definedName name="YEE_PVC_DREN_4_8" localSheetId="2">#REF!</definedName>
    <definedName name="YEE_PVC_DREN_4_8" localSheetId="3">#REF!</definedName>
    <definedName name="YEE_PVC_DREN_4_8">#REF!</definedName>
    <definedName name="YEE_PVC_DREN_4_9" localSheetId="1">#REF!</definedName>
    <definedName name="YEE_PVC_DREN_4_9" localSheetId="5">#REF!</definedName>
    <definedName name="YEE_PVC_DREN_4_9" localSheetId="11">#REF!</definedName>
    <definedName name="YEE_PVC_DREN_4_9" localSheetId="2">#REF!</definedName>
    <definedName name="YEE_PVC_DREN_4_9" localSheetId="3">#REF!</definedName>
    <definedName name="YEE_PVC_DREN_4_9">#REF!</definedName>
    <definedName name="YEE_PVC_DREN_4x2" localSheetId="1">#REF!</definedName>
    <definedName name="YEE_PVC_DREN_4x2" localSheetId="5">#REF!</definedName>
    <definedName name="YEE_PVC_DREN_4x2" localSheetId="11">#REF!</definedName>
    <definedName name="YEE_PVC_DREN_4x2" localSheetId="2">#REF!</definedName>
    <definedName name="YEE_PVC_DREN_4x2" localSheetId="3">#REF!</definedName>
    <definedName name="YEE_PVC_DREN_4x2">#REF!</definedName>
    <definedName name="YEE_PVC_DREN_4x2_10" localSheetId="1">#REF!</definedName>
    <definedName name="YEE_PVC_DREN_4x2_10" localSheetId="5">#REF!</definedName>
    <definedName name="YEE_PVC_DREN_4x2_10" localSheetId="11">#REF!</definedName>
    <definedName name="YEE_PVC_DREN_4x2_10" localSheetId="2">#REF!</definedName>
    <definedName name="YEE_PVC_DREN_4x2_10" localSheetId="3">#REF!</definedName>
    <definedName name="YEE_PVC_DREN_4x2_10">#REF!</definedName>
    <definedName name="YEE_PVC_DREN_4x2_11" localSheetId="1">#REF!</definedName>
    <definedName name="YEE_PVC_DREN_4x2_11" localSheetId="5">#REF!</definedName>
    <definedName name="YEE_PVC_DREN_4x2_11" localSheetId="11">#REF!</definedName>
    <definedName name="YEE_PVC_DREN_4x2_11" localSheetId="2">#REF!</definedName>
    <definedName name="YEE_PVC_DREN_4x2_11" localSheetId="3">#REF!</definedName>
    <definedName name="YEE_PVC_DREN_4x2_11">#REF!</definedName>
    <definedName name="YEE_PVC_DREN_4x2_6" localSheetId="1">#REF!</definedName>
    <definedName name="YEE_PVC_DREN_4x2_6" localSheetId="5">#REF!</definedName>
    <definedName name="YEE_PVC_DREN_4x2_6" localSheetId="11">#REF!</definedName>
    <definedName name="YEE_PVC_DREN_4x2_6" localSheetId="2">#REF!</definedName>
    <definedName name="YEE_PVC_DREN_4x2_6" localSheetId="3">#REF!</definedName>
    <definedName name="YEE_PVC_DREN_4x2_6">#REF!</definedName>
    <definedName name="YEE_PVC_DREN_4x2_7" localSheetId="1">#REF!</definedName>
    <definedName name="YEE_PVC_DREN_4x2_7" localSheetId="5">#REF!</definedName>
    <definedName name="YEE_PVC_DREN_4x2_7" localSheetId="11">#REF!</definedName>
    <definedName name="YEE_PVC_DREN_4x2_7" localSheetId="2">#REF!</definedName>
    <definedName name="YEE_PVC_DREN_4x2_7" localSheetId="3">#REF!</definedName>
    <definedName name="YEE_PVC_DREN_4x2_7">#REF!</definedName>
    <definedName name="YEE_PVC_DREN_4x2_8" localSheetId="1">#REF!</definedName>
    <definedName name="YEE_PVC_DREN_4x2_8" localSheetId="5">#REF!</definedName>
    <definedName name="YEE_PVC_DREN_4x2_8" localSheetId="11">#REF!</definedName>
    <definedName name="YEE_PVC_DREN_4x2_8" localSheetId="2">#REF!</definedName>
    <definedName name="YEE_PVC_DREN_4x2_8" localSheetId="3">#REF!</definedName>
    <definedName name="YEE_PVC_DREN_4x2_8">#REF!</definedName>
    <definedName name="YEE_PVC_DREN_4x2_9" localSheetId="1">#REF!</definedName>
    <definedName name="YEE_PVC_DREN_4x2_9" localSheetId="5">#REF!</definedName>
    <definedName name="YEE_PVC_DREN_4x2_9" localSheetId="11">#REF!</definedName>
    <definedName name="YEE_PVC_DREN_4x2_9" localSheetId="2">#REF!</definedName>
    <definedName name="YEE_PVC_DREN_4x2_9" localSheetId="3">#REF!</definedName>
    <definedName name="YEE_PVC_DREN_4x2_9">#REF!</definedName>
    <definedName name="YYYY" localSheetId="1">#REF!</definedName>
    <definedName name="YYYY" localSheetId="5">#REF!</definedName>
    <definedName name="YYYY" localSheetId="11">#REF!</definedName>
    <definedName name="YYYY" localSheetId="2">#REF!</definedName>
    <definedName name="YYYY">#REF!</definedName>
    <definedName name="ZC1_6" localSheetId="1">#REF!</definedName>
    <definedName name="ZC1_6" localSheetId="5">#REF!</definedName>
    <definedName name="ZC1_6" localSheetId="11">#REF!</definedName>
    <definedName name="ZC1_6" localSheetId="2">#REF!</definedName>
    <definedName name="ZC1_6" localSheetId="3">#REF!</definedName>
    <definedName name="ZC1_6">#REF!</definedName>
    <definedName name="ZE1_6" localSheetId="1">#REF!</definedName>
    <definedName name="ZE1_6" localSheetId="5">#REF!</definedName>
    <definedName name="ZE1_6" localSheetId="11">#REF!</definedName>
    <definedName name="ZE1_6" localSheetId="2">#REF!</definedName>
    <definedName name="ZE1_6" localSheetId="3">#REF!</definedName>
    <definedName name="ZE1_6">#REF!</definedName>
    <definedName name="ZE2_6" localSheetId="1">#REF!</definedName>
    <definedName name="ZE2_6" localSheetId="5">#REF!</definedName>
    <definedName name="ZE2_6" localSheetId="11">#REF!</definedName>
    <definedName name="ZE2_6" localSheetId="2">#REF!</definedName>
    <definedName name="ZE2_6" localSheetId="3">#REF!</definedName>
    <definedName name="ZE2_6">#REF!</definedName>
    <definedName name="ZE3_6" localSheetId="1">#REF!</definedName>
    <definedName name="ZE3_6" localSheetId="5">#REF!</definedName>
    <definedName name="ZE3_6" localSheetId="11">#REF!</definedName>
    <definedName name="ZE3_6" localSheetId="2">#REF!</definedName>
    <definedName name="ZE3_6" localSheetId="3">#REF!</definedName>
    <definedName name="ZE3_6">#REF!</definedName>
    <definedName name="ZE4_6" localSheetId="1">#REF!</definedName>
    <definedName name="ZE4_6" localSheetId="5">#REF!</definedName>
    <definedName name="ZE4_6" localSheetId="11">#REF!</definedName>
    <definedName name="ZE4_6" localSheetId="2">#REF!</definedName>
    <definedName name="ZE4_6" localSheetId="3">#REF!</definedName>
    <definedName name="ZE4_6">#REF!</definedName>
    <definedName name="ZE5_6" localSheetId="1">#REF!</definedName>
    <definedName name="ZE5_6" localSheetId="5">#REF!</definedName>
    <definedName name="ZE5_6" localSheetId="11">#REF!</definedName>
    <definedName name="ZE5_6" localSheetId="2">#REF!</definedName>
    <definedName name="ZE5_6" localSheetId="3">#REF!</definedName>
    <definedName name="ZE5_6">#REF!</definedName>
    <definedName name="ZE6_6" localSheetId="1">#REF!</definedName>
    <definedName name="ZE6_6" localSheetId="5">#REF!</definedName>
    <definedName name="ZE6_6" localSheetId="11">#REF!</definedName>
    <definedName name="ZE6_6" localSheetId="2">#REF!</definedName>
    <definedName name="ZE6_6" localSheetId="3">#REF!</definedName>
    <definedName name="ZE6_6">#REF!</definedName>
    <definedName name="ZINC_CAL26_3x6" localSheetId="1">#REF!</definedName>
    <definedName name="ZINC_CAL26_3x6" localSheetId="5">#REF!</definedName>
    <definedName name="ZINC_CAL26_3x6" localSheetId="11">#REF!</definedName>
    <definedName name="ZINC_CAL26_3x6" localSheetId="2">#REF!</definedName>
    <definedName name="ZINC_CAL26_3x6" localSheetId="3">#REF!</definedName>
    <definedName name="ZINC_CAL26_3x6">#REF!</definedName>
    <definedName name="ZINC_CAL26_3x6_10" localSheetId="1">#REF!</definedName>
    <definedName name="ZINC_CAL26_3x6_10" localSheetId="5">#REF!</definedName>
    <definedName name="ZINC_CAL26_3x6_10" localSheetId="11">#REF!</definedName>
    <definedName name="ZINC_CAL26_3x6_10" localSheetId="2">#REF!</definedName>
    <definedName name="ZINC_CAL26_3x6_10" localSheetId="3">#REF!</definedName>
    <definedName name="ZINC_CAL26_3x6_10">#REF!</definedName>
    <definedName name="ZINC_CAL26_3x6_11" localSheetId="1">#REF!</definedName>
    <definedName name="ZINC_CAL26_3x6_11" localSheetId="5">#REF!</definedName>
    <definedName name="ZINC_CAL26_3x6_11" localSheetId="11">#REF!</definedName>
    <definedName name="ZINC_CAL26_3x6_11" localSheetId="2">#REF!</definedName>
    <definedName name="ZINC_CAL26_3x6_11" localSheetId="3">#REF!</definedName>
    <definedName name="ZINC_CAL26_3x6_11">#REF!</definedName>
    <definedName name="ZINC_CAL26_3x6_6" localSheetId="1">#REF!</definedName>
    <definedName name="ZINC_CAL26_3x6_6" localSheetId="5">#REF!</definedName>
    <definedName name="ZINC_CAL26_3x6_6" localSheetId="11">#REF!</definedName>
    <definedName name="ZINC_CAL26_3x6_6" localSheetId="2">#REF!</definedName>
    <definedName name="ZINC_CAL26_3x6_6" localSheetId="3">#REF!</definedName>
    <definedName name="ZINC_CAL26_3x6_6">#REF!</definedName>
    <definedName name="ZINC_CAL26_3x6_7" localSheetId="1">#REF!</definedName>
    <definedName name="ZINC_CAL26_3x6_7" localSheetId="5">#REF!</definedName>
    <definedName name="ZINC_CAL26_3x6_7" localSheetId="11">#REF!</definedName>
    <definedName name="ZINC_CAL26_3x6_7" localSheetId="2">#REF!</definedName>
    <definedName name="ZINC_CAL26_3x6_7" localSheetId="3">#REF!</definedName>
    <definedName name="ZINC_CAL26_3x6_7">#REF!</definedName>
    <definedName name="ZINC_CAL26_3x6_8" localSheetId="1">#REF!</definedName>
    <definedName name="ZINC_CAL26_3x6_8" localSheetId="5">#REF!</definedName>
    <definedName name="ZINC_CAL26_3x6_8" localSheetId="11">#REF!</definedName>
    <definedName name="ZINC_CAL26_3x6_8" localSheetId="2">#REF!</definedName>
    <definedName name="ZINC_CAL26_3x6_8" localSheetId="3">#REF!</definedName>
    <definedName name="ZINC_CAL26_3x6_8">#REF!</definedName>
    <definedName name="ZINC_CAL26_3x6_9" localSheetId="1">#REF!</definedName>
    <definedName name="ZINC_CAL26_3x6_9" localSheetId="5">#REF!</definedName>
    <definedName name="ZINC_CAL26_3x6_9" localSheetId="11">#REF!</definedName>
    <definedName name="ZINC_CAL26_3x6_9" localSheetId="2">#REF!</definedName>
    <definedName name="ZINC_CAL26_3x6_9" localSheetId="3">#REF!</definedName>
    <definedName name="ZINC_CAL26_3x6_9">#REF!</definedName>
    <definedName name="ZOCALO_8x34" localSheetId="1">#REF!</definedName>
    <definedName name="ZOCALO_8x34" localSheetId="5">#REF!</definedName>
    <definedName name="ZOCALO_8x34" localSheetId="11">#REF!</definedName>
    <definedName name="ZOCALO_8x34" localSheetId="2">#REF!</definedName>
    <definedName name="ZOCALO_8x34" localSheetId="3">#REF!</definedName>
    <definedName name="ZOCALO_8x34">#REF!</definedName>
    <definedName name="ZOCALO_8x34_10" localSheetId="1">#REF!</definedName>
    <definedName name="ZOCALO_8x34_10" localSheetId="5">#REF!</definedName>
    <definedName name="ZOCALO_8x34_10" localSheetId="11">#REF!</definedName>
    <definedName name="ZOCALO_8x34_10" localSheetId="2">#REF!</definedName>
    <definedName name="ZOCALO_8x34_10" localSheetId="3">#REF!</definedName>
    <definedName name="ZOCALO_8x34_10">#REF!</definedName>
    <definedName name="ZOCALO_8x34_11" localSheetId="1">#REF!</definedName>
    <definedName name="ZOCALO_8x34_11" localSheetId="5">#REF!</definedName>
    <definedName name="ZOCALO_8x34_11" localSheetId="11">#REF!</definedName>
    <definedName name="ZOCALO_8x34_11" localSheetId="2">#REF!</definedName>
    <definedName name="ZOCALO_8x34_11" localSheetId="3">#REF!</definedName>
    <definedName name="ZOCALO_8x34_11">#REF!</definedName>
    <definedName name="ZOCALO_8x34_6" localSheetId="1">#REF!</definedName>
    <definedName name="ZOCALO_8x34_6" localSheetId="5">#REF!</definedName>
    <definedName name="ZOCALO_8x34_6" localSheetId="11">#REF!</definedName>
    <definedName name="ZOCALO_8x34_6" localSheetId="2">#REF!</definedName>
    <definedName name="ZOCALO_8x34_6" localSheetId="3">#REF!</definedName>
    <definedName name="ZOCALO_8x34_6">#REF!</definedName>
    <definedName name="ZOCALO_8x34_7" localSheetId="1">#REF!</definedName>
    <definedName name="ZOCALO_8x34_7" localSheetId="5">#REF!</definedName>
    <definedName name="ZOCALO_8x34_7" localSheetId="11">#REF!</definedName>
    <definedName name="ZOCALO_8x34_7" localSheetId="2">#REF!</definedName>
    <definedName name="ZOCALO_8x34_7" localSheetId="3">#REF!</definedName>
    <definedName name="ZOCALO_8x34_7">#REF!</definedName>
    <definedName name="ZOCALO_8x34_8" localSheetId="1">#REF!</definedName>
    <definedName name="ZOCALO_8x34_8" localSheetId="5">#REF!</definedName>
    <definedName name="ZOCALO_8x34_8" localSheetId="11">#REF!</definedName>
    <definedName name="ZOCALO_8x34_8" localSheetId="2">#REF!</definedName>
    <definedName name="ZOCALO_8x34_8" localSheetId="3">#REF!</definedName>
    <definedName name="ZOCALO_8x34_8">#REF!</definedName>
    <definedName name="ZOCALO_8x34_9" localSheetId="1">#REF!</definedName>
    <definedName name="ZOCALO_8x34_9" localSheetId="5">#REF!</definedName>
    <definedName name="ZOCALO_8x34_9" localSheetId="11">#REF!</definedName>
    <definedName name="ZOCALO_8x34_9" localSheetId="2">#REF!</definedName>
    <definedName name="ZOCALO_8x34_9" localSheetId="3">#REF!</definedName>
    <definedName name="ZOCALO_8x34_9">#REF!</definedName>
  </definedNames>
  <calcPr calcId="162913"/>
</workbook>
</file>

<file path=xl/calcChain.xml><?xml version="1.0" encoding="utf-8"?>
<calcChain xmlns="http://schemas.openxmlformats.org/spreadsheetml/2006/main">
  <c r="F468" i="38" l="1"/>
  <c r="F705" i="38"/>
  <c r="F578" i="38" l="1"/>
  <c r="F177" i="38" l="1"/>
  <c r="F178" i="38"/>
  <c r="F179" i="38"/>
  <c r="F180" i="38"/>
  <c r="F181" i="38"/>
  <c r="F182" i="38"/>
  <c r="F183" i="38"/>
  <c r="F184" i="38"/>
  <c r="F185" i="38"/>
  <c r="F640" i="38"/>
  <c r="F639" i="38"/>
  <c r="F638" i="38"/>
  <c r="F637" i="38"/>
  <c r="F636" i="38"/>
  <c r="F635" i="38"/>
  <c r="A635" i="38"/>
  <c r="A636" i="38" s="1"/>
  <c r="A637" i="38" s="1"/>
  <c r="A638" i="38" s="1"/>
  <c r="A639" i="38" s="1"/>
  <c r="A640" i="38" s="1"/>
  <c r="F583" i="38"/>
  <c r="F582" i="38"/>
  <c r="F581" i="38"/>
  <c r="F580" i="38"/>
  <c r="F579" i="38"/>
  <c r="F525" i="38"/>
  <c r="F524" i="38"/>
  <c r="F523" i="38"/>
  <c r="F522" i="38"/>
  <c r="F521" i="38"/>
  <c r="A521" i="38"/>
  <c r="A522" i="38" s="1"/>
  <c r="A523" i="38" s="1"/>
  <c r="A524" i="38" s="1"/>
  <c r="A525" i="38" s="1"/>
  <c r="F520" i="38"/>
  <c r="F187" i="38" l="1"/>
  <c r="F189" i="38" l="1"/>
  <c r="F699" i="38"/>
  <c r="F695" i="38"/>
  <c r="F682" i="38"/>
  <c r="F681" i="38"/>
  <c r="F678" i="38"/>
  <c r="F677" i="38"/>
  <c r="F676" i="38"/>
  <c r="F675" i="38"/>
  <c r="F671" i="38"/>
  <c r="F670" i="38"/>
  <c r="F669" i="38"/>
  <c r="F668" i="38"/>
  <c r="F667" i="38"/>
  <c r="F666" i="38"/>
  <c r="F665" i="38"/>
  <c r="F664" i="38"/>
  <c r="F661" i="38"/>
  <c r="F660" i="38"/>
  <c r="F659" i="38"/>
  <c r="F658" i="38"/>
  <c r="F657" i="38"/>
  <c r="F656" i="38"/>
  <c r="F655" i="38"/>
  <c r="F654" i="38"/>
  <c r="F653" i="38"/>
  <c r="F652" i="38"/>
  <c r="F651" i="38"/>
  <c r="F650" i="38"/>
  <c r="F649" i="38"/>
  <c r="F644" i="38"/>
  <c r="F643" i="38"/>
  <c r="F642" i="38"/>
  <c r="F634" i="38"/>
  <c r="F633" i="38"/>
  <c r="F632" i="38"/>
  <c r="F629" i="38"/>
  <c r="F628" i="38"/>
  <c r="F627" i="38"/>
  <c r="F626" i="38"/>
  <c r="F625" i="38"/>
  <c r="F624" i="38"/>
  <c r="F623" i="38"/>
  <c r="F622" i="38"/>
  <c r="F621" i="38"/>
  <c r="F620" i="38"/>
  <c r="F619" i="38"/>
  <c r="F618" i="38"/>
  <c r="A618" i="38"/>
  <c r="A619" i="38" s="1"/>
  <c r="A620" i="38" s="1"/>
  <c r="A621" i="38" s="1"/>
  <c r="A622" i="38" s="1"/>
  <c r="A623" i="38" s="1"/>
  <c r="A624" i="38" s="1"/>
  <c r="A625" i="38" s="1"/>
  <c r="F617" i="38"/>
  <c r="F614" i="38"/>
  <c r="F611" i="38"/>
  <c r="F610" i="38"/>
  <c r="F607" i="38"/>
  <c r="F604" i="38"/>
  <c r="F601" i="38"/>
  <c r="F600" i="38"/>
  <c r="F599" i="38"/>
  <c r="F598" i="38"/>
  <c r="F597" i="38"/>
  <c r="F596" i="38"/>
  <c r="F595" i="38"/>
  <c r="F592" i="38"/>
  <c r="F587" i="38"/>
  <c r="F586" i="38"/>
  <c r="F585" i="38"/>
  <c r="F577" i="38"/>
  <c r="F576" i="38"/>
  <c r="A576" i="38"/>
  <c r="A577" i="38" s="1"/>
  <c r="F575" i="38"/>
  <c r="F572" i="38"/>
  <c r="F571" i="38"/>
  <c r="F570" i="38"/>
  <c r="F569" i="38"/>
  <c r="F568" i="38"/>
  <c r="F567" i="38"/>
  <c r="F566" i="38"/>
  <c r="F565" i="38"/>
  <c r="F564" i="38"/>
  <c r="F563" i="38"/>
  <c r="F562" i="38"/>
  <c r="F561" i="38"/>
  <c r="A561" i="38"/>
  <c r="A562" i="38" s="1"/>
  <c r="A563" i="38" s="1"/>
  <c r="A564" i="38" s="1"/>
  <c r="A565" i="38" s="1"/>
  <c r="A566" i="38" s="1"/>
  <c r="A567" i="38" s="1"/>
  <c r="A568" i="38" s="1"/>
  <c r="F560" i="38"/>
  <c r="F557" i="38"/>
  <c r="F556" i="38"/>
  <c r="F553" i="38"/>
  <c r="F550" i="38"/>
  <c r="F547" i="38"/>
  <c r="F544" i="38"/>
  <c r="F543" i="38"/>
  <c r="F542" i="38"/>
  <c r="F541" i="38"/>
  <c r="F540" i="38"/>
  <c r="F539" i="38"/>
  <c r="F538" i="38"/>
  <c r="F535" i="38"/>
  <c r="F529" i="38"/>
  <c r="F528" i="38"/>
  <c r="F527" i="38"/>
  <c r="F517" i="38"/>
  <c r="F516" i="38"/>
  <c r="F513" i="38"/>
  <c r="F512" i="38"/>
  <c r="F511" i="38"/>
  <c r="F510" i="38"/>
  <c r="F509" i="38"/>
  <c r="F508" i="38"/>
  <c r="F505" i="38"/>
  <c r="F504" i="38"/>
  <c r="F501" i="38"/>
  <c r="F500" i="38"/>
  <c r="F497" i="38"/>
  <c r="F496" i="38"/>
  <c r="F495" i="38"/>
  <c r="F494" i="38"/>
  <c r="F493" i="38"/>
  <c r="F492" i="38"/>
  <c r="F491" i="38"/>
  <c r="F488" i="38"/>
  <c r="F487" i="38"/>
  <c r="A487" i="38"/>
  <c r="A488" i="38" s="1"/>
  <c r="F486" i="38"/>
  <c r="F483" i="38"/>
  <c r="F481" i="38"/>
  <c r="F480" i="38"/>
  <c r="F479" i="38"/>
  <c r="F478" i="38"/>
  <c r="F477" i="38"/>
  <c r="F476" i="38"/>
  <c r="F475" i="38"/>
  <c r="F471" i="38"/>
  <c r="F470" i="38"/>
  <c r="F467" i="38"/>
  <c r="F466" i="38"/>
  <c r="F465" i="38"/>
  <c r="F464" i="38"/>
  <c r="F463" i="38"/>
  <c r="F462" i="38"/>
  <c r="C459" i="38"/>
  <c r="F458" i="38"/>
  <c r="F457" i="38"/>
  <c r="F456" i="38"/>
  <c r="F454" i="38"/>
  <c r="F453" i="38"/>
  <c r="F452" i="38"/>
  <c r="F451" i="38"/>
  <c r="F450" i="38"/>
  <c r="F449" i="38"/>
  <c r="F448" i="38"/>
  <c r="F447" i="38"/>
  <c r="F445" i="38"/>
  <c r="F444" i="38"/>
  <c r="F443" i="38"/>
  <c r="F442" i="38"/>
  <c r="F441" i="38"/>
  <c r="F440" i="38"/>
  <c r="F439" i="38"/>
  <c r="F438" i="38"/>
  <c r="F436" i="38"/>
  <c r="F435" i="38"/>
  <c r="F434" i="38"/>
  <c r="F433" i="38"/>
  <c r="F432" i="38"/>
  <c r="F431" i="38"/>
  <c r="F430" i="38"/>
  <c r="F429" i="38"/>
  <c r="F427" i="38"/>
  <c r="F426" i="38"/>
  <c r="F425" i="38"/>
  <c r="F424" i="38"/>
  <c r="F423" i="38"/>
  <c r="F422" i="38"/>
  <c r="F421" i="38"/>
  <c r="F420" i="38"/>
  <c r="F418" i="38"/>
  <c r="F417" i="38"/>
  <c r="F416" i="38"/>
  <c r="F415" i="38"/>
  <c r="F414" i="38"/>
  <c r="F413" i="38"/>
  <c r="F412" i="38"/>
  <c r="F411" i="38"/>
  <c r="F409" i="38"/>
  <c r="F408" i="38"/>
  <c r="F407" i="38"/>
  <c r="F406" i="38"/>
  <c r="F405" i="38"/>
  <c r="F404" i="38"/>
  <c r="F403" i="38"/>
  <c r="F402" i="38"/>
  <c r="F401" i="38"/>
  <c r="F400" i="38"/>
  <c r="F399" i="38"/>
  <c r="F398" i="38"/>
  <c r="F397" i="38"/>
  <c r="F396" i="38"/>
  <c r="F395" i="38"/>
  <c r="F394" i="38"/>
  <c r="F393" i="38"/>
  <c r="F392" i="38"/>
  <c r="F391" i="38"/>
  <c r="F390" i="38"/>
  <c r="F388" i="38"/>
  <c r="F387" i="38"/>
  <c r="F386" i="38"/>
  <c r="F385" i="38"/>
  <c r="F384" i="38"/>
  <c r="F383" i="38"/>
  <c r="F382" i="38"/>
  <c r="F381" i="38"/>
  <c r="F380" i="38"/>
  <c r="F379" i="38"/>
  <c r="F378" i="38"/>
  <c r="F377" i="38"/>
  <c r="F376" i="38"/>
  <c r="F375" i="38"/>
  <c r="F374" i="38"/>
  <c r="F373" i="38"/>
  <c r="F372" i="38"/>
  <c r="F371" i="38"/>
  <c r="F370" i="38"/>
  <c r="F369" i="38"/>
  <c r="F368" i="38"/>
  <c r="F367" i="38"/>
  <c r="F366" i="38"/>
  <c r="F365" i="38"/>
  <c r="F364" i="38"/>
  <c r="F363" i="38"/>
  <c r="F362" i="38"/>
  <c r="F361" i="38"/>
  <c r="F360" i="38"/>
  <c r="F359" i="38"/>
  <c r="F358" i="38"/>
  <c r="F357" i="38"/>
  <c r="F356" i="38"/>
  <c r="F355" i="38"/>
  <c r="F354" i="38"/>
  <c r="F353" i="38"/>
  <c r="F352" i="38"/>
  <c r="F351" i="38"/>
  <c r="F350" i="38"/>
  <c r="F349" i="38"/>
  <c r="F348" i="38"/>
  <c r="F347" i="38"/>
  <c r="F346" i="38"/>
  <c r="F345" i="38"/>
  <c r="F344" i="38"/>
  <c r="F343" i="38"/>
  <c r="F342" i="38"/>
  <c r="F341" i="38"/>
  <c r="F340" i="38"/>
  <c r="F339" i="38"/>
  <c r="F338" i="38"/>
  <c r="F337" i="38"/>
  <c r="F336" i="38"/>
  <c r="F335" i="38"/>
  <c r="F334" i="38"/>
  <c r="F333" i="38"/>
  <c r="F332" i="38"/>
  <c r="F331" i="38"/>
  <c r="F330" i="38"/>
  <c r="F329" i="38"/>
  <c r="F328" i="38"/>
  <c r="F327" i="38"/>
  <c r="F326" i="38"/>
  <c r="F325" i="38"/>
  <c r="F324" i="38"/>
  <c r="F323" i="38"/>
  <c r="F322" i="38"/>
  <c r="F321" i="38"/>
  <c r="F320" i="38"/>
  <c r="F319" i="38"/>
  <c r="F318" i="38"/>
  <c r="F317" i="38"/>
  <c r="F316" i="38"/>
  <c r="F315" i="38"/>
  <c r="F314" i="38"/>
  <c r="F313" i="38"/>
  <c r="F312" i="38"/>
  <c r="F311" i="38"/>
  <c r="F310" i="38"/>
  <c r="F309" i="38"/>
  <c r="F308" i="38"/>
  <c r="F307" i="38"/>
  <c r="F306" i="38"/>
  <c r="F305" i="38"/>
  <c r="F304" i="38"/>
  <c r="F303" i="38"/>
  <c r="F302" i="38"/>
  <c r="F301" i="38"/>
  <c r="F300" i="38"/>
  <c r="F299" i="38"/>
  <c r="F298" i="38"/>
  <c r="F297" i="38"/>
  <c r="F296" i="38"/>
  <c r="F295" i="38"/>
  <c r="F294" i="38"/>
  <c r="F293" i="38"/>
  <c r="F292" i="38"/>
  <c r="F291" i="38"/>
  <c r="F289" i="38"/>
  <c r="F288" i="38"/>
  <c r="F287" i="38"/>
  <c r="F286" i="38"/>
  <c r="F285" i="38"/>
  <c r="F284" i="38"/>
  <c r="F283" i="38"/>
  <c r="F282" i="38"/>
  <c r="F281" i="38"/>
  <c r="F280" i="38"/>
  <c r="F279" i="38"/>
  <c r="F278" i="38"/>
  <c r="F277" i="38"/>
  <c r="F276" i="38"/>
  <c r="F274" i="38"/>
  <c r="F273" i="38"/>
  <c r="F271" i="38"/>
  <c r="F270" i="38"/>
  <c r="F269" i="38"/>
  <c r="F268" i="38"/>
  <c r="F267" i="38"/>
  <c r="F266" i="38"/>
  <c r="F265" i="38"/>
  <c r="F264" i="38"/>
  <c r="F263" i="38"/>
  <c r="F262" i="38"/>
  <c r="F261" i="38"/>
  <c r="F260" i="38"/>
  <c r="F259" i="38"/>
  <c r="F258" i="38"/>
  <c r="F257" i="38"/>
  <c r="F256" i="38"/>
  <c r="F255" i="38"/>
  <c r="F254" i="38"/>
  <c r="F253" i="38"/>
  <c r="F252" i="38"/>
  <c r="F251" i="38"/>
  <c r="F250" i="38"/>
  <c r="F249" i="38"/>
  <c r="F247" i="38"/>
  <c r="F245" i="38"/>
  <c r="F244" i="38"/>
  <c r="F241" i="38"/>
  <c r="F240" i="38"/>
  <c r="F239" i="38"/>
  <c r="F238" i="38"/>
  <c r="F237" i="38"/>
  <c r="F236" i="38"/>
  <c r="F235" i="38"/>
  <c r="F234" i="38"/>
  <c r="F233" i="38"/>
  <c r="F232" i="38"/>
  <c r="F231" i="38"/>
  <c r="F230" i="38"/>
  <c r="F229" i="38"/>
  <c r="F228" i="38"/>
  <c r="F226" i="38"/>
  <c r="A226" i="38"/>
  <c r="F225" i="38"/>
  <c r="F224" i="38"/>
  <c r="F222" i="38"/>
  <c r="F221" i="38"/>
  <c r="F220" i="38"/>
  <c r="F219" i="38"/>
  <c r="F218" i="38"/>
  <c r="F217" i="38"/>
  <c r="F214" i="38"/>
  <c r="F213" i="38"/>
  <c r="F212" i="38"/>
  <c r="F211" i="38"/>
  <c r="F210" i="38"/>
  <c r="F207" i="38"/>
  <c r="E197" i="38"/>
  <c r="E196" i="38"/>
  <c r="F163" i="38"/>
  <c r="F162" i="38"/>
  <c r="F159" i="38"/>
  <c r="F158" i="38"/>
  <c r="F157" i="38"/>
  <c r="F155" i="38"/>
  <c r="F154" i="38"/>
  <c r="F153" i="38"/>
  <c r="F152" i="38"/>
  <c r="F151" i="38"/>
  <c r="F150" i="38"/>
  <c r="F149" i="38"/>
  <c r="F148" i="38"/>
  <c r="F147" i="38"/>
  <c r="F143" i="38"/>
  <c r="F142" i="38"/>
  <c r="F141" i="38"/>
  <c r="F140" i="38"/>
  <c r="F139" i="38"/>
  <c r="F138" i="38"/>
  <c r="F137" i="38"/>
  <c r="F136" i="38"/>
  <c r="F135" i="38"/>
  <c r="F133" i="38"/>
  <c r="F132" i="38"/>
  <c r="F131" i="38"/>
  <c r="F130" i="38"/>
  <c r="F129" i="38"/>
  <c r="F128" i="38"/>
  <c r="F127" i="38"/>
  <c r="F126" i="38"/>
  <c r="F125" i="38"/>
  <c r="F124" i="38"/>
  <c r="F123" i="38"/>
  <c r="F122" i="38"/>
  <c r="F121" i="38"/>
  <c r="F120" i="38"/>
  <c r="F119" i="38"/>
  <c r="F118" i="38"/>
  <c r="F117" i="38"/>
  <c r="F116" i="38"/>
  <c r="F115" i="38"/>
  <c r="F114" i="38"/>
  <c r="F113" i="38"/>
  <c r="F112" i="38"/>
  <c r="F111" i="38"/>
  <c r="F110" i="38"/>
  <c r="F109" i="38"/>
  <c r="F108" i="38"/>
  <c r="F107" i="38"/>
  <c r="F106" i="38"/>
  <c r="F105" i="38"/>
  <c r="F104" i="38"/>
  <c r="F103" i="38"/>
  <c r="F102" i="38"/>
  <c r="F101" i="38"/>
  <c r="F100" i="38"/>
  <c r="F97" i="38"/>
  <c r="F96" i="38"/>
  <c r="F95" i="38"/>
  <c r="F94" i="38"/>
  <c r="F93" i="38"/>
  <c r="F92" i="38"/>
  <c r="F91" i="38"/>
  <c r="A91" i="38"/>
  <c r="A92" i="38" s="1"/>
  <c r="A93" i="38" s="1"/>
  <c r="A94" i="38" s="1"/>
  <c r="A95" i="38" s="1"/>
  <c r="A96" i="38" s="1"/>
  <c r="F90" i="38"/>
  <c r="F88" i="38"/>
  <c r="F87" i="38"/>
  <c r="F86" i="38"/>
  <c r="F85" i="38"/>
  <c r="F84" i="38"/>
  <c r="F83" i="38"/>
  <c r="F82" i="38"/>
  <c r="F81" i="38"/>
  <c r="F80" i="38"/>
  <c r="F79" i="38"/>
  <c r="F78" i="38"/>
  <c r="F77" i="38"/>
  <c r="F76" i="38"/>
  <c r="F75" i="38"/>
  <c r="F74" i="38"/>
  <c r="F73" i="38"/>
  <c r="F72" i="38"/>
  <c r="F71" i="38"/>
  <c r="F70" i="38"/>
  <c r="F69" i="38"/>
  <c r="F68" i="38"/>
  <c r="F67" i="38"/>
  <c r="F66" i="38"/>
  <c r="F65" i="38"/>
  <c r="F64" i="38"/>
  <c r="F63" i="38"/>
  <c r="F62" i="38"/>
  <c r="F61" i="38"/>
  <c r="F60" i="38"/>
  <c r="F59" i="38"/>
  <c r="F58" i="38"/>
  <c r="F57" i="38"/>
  <c r="F56" i="38"/>
  <c r="F55" i="38"/>
  <c r="F54" i="38"/>
  <c r="F53" i="38"/>
  <c r="F52" i="38"/>
  <c r="F51" i="38"/>
  <c r="F50" i="38"/>
  <c r="F49" i="38"/>
  <c r="F47" i="38"/>
  <c r="F46" i="38"/>
  <c r="F45" i="38"/>
  <c r="F44" i="38"/>
  <c r="F43" i="38"/>
  <c r="A43" i="38"/>
  <c r="A44" i="38" s="1"/>
  <c r="A45" i="38" s="1"/>
  <c r="A46" i="38" s="1"/>
  <c r="F42" i="38"/>
  <c r="F41" i="38"/>
  <c r="F40" i="38"/>
  <c r="F39" i="38"/>
  <c r="F38" i="38"/>
  <c r="F37" i="38"/>
  <c r="F36" i="38"/>
  <c r="F35" i="38"/>
  <c r="F34" i="38"/>
  <c r="F33" i="38"/>
  <c r="F32" i="38"/>
  <c r="F31" i="38"/>
  <c r="F30" i="38"/>
  <c r="F29" i="38"/>
  <c r="F28" i="38"/>
  <c r="F27" i="38"/>
  <c r="F26" i="38"/>
  <c r="F23" i="38"/>
  <c r="F21" i="38"/>
  <c r="F20" i="38"/>
  <c r="F19" i="38"/>
  <c r="F17" i="38"/>
  <c r="F16" i="38"/>
  <c r="F197" i="38" l="1"/>
  <c r="F459" i="38"/>
  <c r="F196" i="38"/>
  <c r="F683" i="38"/>
  <c r="F199" i="38"/>
  <c r="A578" i="38"/>
  <c r="A579" i="38" s="1"/>
  <c r="A580" i="38" s="1"/>
  <c r="A581" i="38" s="1"/>
  <c r="A582" i="38" s="1"/>
  <c r="A583" i="38" s="1"/>
  <c r="F246" i="38"/>
  <c r="F160" i="38"/>
  <c r="F164" i="38"/>
  <c r="F645" i="38"/>
  <c r="F242" i="38"/>
  <c r="F531" i="38"/>
  <c r="F588" i="38"/>
  <c r="F201" i="38" l="1"/>
  <c r="F248" i="38"/>
  <c r="F469" i="38"/>
  <c r="F166" i="38"/>
  <c r="F679" i="38" l="1"/>
  <c r="F674" i="38" l="1"/>
  <c r="F680" i="38" l="1"/>
  <c r="F685" i="38" l="1"/>
  <c r="F688" i="38" s="1"/>
  <c r="F690" i="38" s="1"/>
  <c r="F702" i="38" s="1"/>
  <c r="F693" i="38" l="1"/>
  <c r="F692" i="38"/>
  <c r="F701" i="38" s="1"/>
  <c r="F700" i="38"/>
  <c r="F697" i="38"/>
  <c r="F696" i="38"/>
  <c r="F706" i="38" l="1"/>
  <c r="F707" i="38" s="1"/>
  <c r="F708" i="38" l="1"/>
  <c r="F60" i="28" l="1"/>
  <c r="C51" i="28"/>
  <c r="F51" i="28" s="1"/>
  <c r="C50" i="28"/>
  <c r="F50" i="28" s="1"/>
  <c r="C49" i="28"/>
  <c r="F49" i="28" s="1"/>
  <c r="C48" i="28"/>
  <c r="F48" i="28" s="1"/>
  <c r="C47" i="28"/>
  <c r="F47" i="28" s="1"/>
  <c r="C46" i="28"/>
  <c r="F46" i="28" s="1"/>
  <c r="C45" i="28"/>
  <c r="F45" i="28" s="1"/>
  <c r="C44" i="28"/>
  <c r="F44" i="28" s="1"/>
  <c r="C43" i="28"/>
  <c r="F43" i="28" s="1"/>
  <c r="C42" i="28"/>
  <c r="F42" i="28" s="1"/>
  <c r="C41" i="28"/>
  <c r="F41" i="28" s="1"/>
  <c r="C40" i="28"/>
  <c r="F40" i="28" s="1"/>
  <c r="C39" i="28"/>
  <c r="F39" i="28" s="1"/>
  <c r="C38" i="28"/>
  <c r="F38" i="28" s="1"/>
  <c r="C37" i="28"/>
  <c r="F37" i="28" s="1"/>
  <c r="C35" i="28"/>
  <c r="F35" i="28" s="1"/>
  <c r="O23" i="28"/>
  <c r="L23" i="28"/>
  <c r="I23" i="28"/>
  <c r="F23" i="28"/>
  <c r="O22" i="28"/>
  <c r="L22" i="28"/>
  <c r="I22" i="28"/>
  <c r="F22" i="28"/>
  <c r="O21" i="28"/>
  <c r="L21" i="28"/>
  <c r="I21" i="28"/>
  <c r="F21" i="28"/>
  <c r="O20" i="28"/>
  <c r="L20" i="28"/>
  <c r="I20" i="28"/>
  <c r="F20" i="28"/>
  <c r="O19" i="28"/>
  <c r="L19" i="28"/>
  <c r="I19" i="28"/>
  <c r="F19" i="28"/>
  <c r="O18" i="28"/>
  <c r="L18" i="28"/>
  <c r="I18" i="28"/>
  <c r="F18" i="28"/>
  <c r="O17" i="28"/>
  <c r="L17" i="28"/>
  <c r="I17" i="28"/>
  <c r="F17" i="28"/>
  <c r="O16" i="28"/>
  <c r="L16" i="28"/>
  <c r="I16" i="28"/>
  <c r="F16" i="28"/>
  <c r="O15" i="28"/>
  <c r="L15" i="28"/>
  <c r="I15" i="28"/>
  <c r="F15" i="28"/>
  <c r="O14" i="28"/>
  <c r="L14" i="28"/>
  <c r="I14" i="28"/>
  <c r="F14" i="28"/>
  <c r="O13" i="28"/>
  <c r="L13" i="28"/>
  <c r="H13" i="28"/>
  <c r="I13" i="28" s="1"/>
  <c r="F13" i="28"/>
  <c r="O12" i="28"/>
  <c r="L12" i="28"/>
  <c r="H12" i="28"/>
  <c r="I12" i="28" s="1"/>
  <c r="F12" i="28"/>
  <c r="O11" i="28"/>
  <c r="L11" i="28"/>
  <c r="H11" i="28"/>
  <c r="I11" i="28" s="1"/>
  <c r="E11" i="28"/>
  <c r="F11" i="28" s="1"/>
  <c r="O10" i="28"/>
  <c r="L10" i="28"/>
  <c r="H10" i="28"/>
  <c r="I10" i="28" s="1"/>
  <c r="E10" i="28"/>
  <c r="F10" i="28" s="1"/>
  <c r="O9" i="28"/>
  <c r="L9" i="28"/>
  <c r="H9" i="28"/>
  <c r="I9" i="28" s="1"/>
  <c r="E9" i="28"/>
  <c r="F9" i="28" s="1"/>
  <c r="H8" i="28"/>
  <c r="E8" i="28"/>
  <c r="C8" i="28"/>
  <c r="C36" i="28" s="1"/>
  <c r="F36" i="28" s="1"/>
  <c r="O7" i="28"/>
  <c r="L7" i="28"/>
  <c r="I7" i="28"/>
  <c r="F7" i="28"/>
  <c r="F8" i="28" l="1"/>
  <c r="F26" i="28"/>
  <c r="I57" i="28" s="1"/>
  <c r="L8" i="28"/>
  <c r="L26" i="28" s="1"/>
  <c r="C24" i="28"/>
  <c r="I8" i="28"/>
  <c r="I26" i="28" s="1"/>
  <c r="O8" i="28"/>
  <c r="O26" i="28" s="1"/>
  <c r="I58" i="28" l="1"/>
  <c r="I59" i="28"/>
  <c r="I56" i="28"/>
  <c r="I28" i="28"/>
  <c r="I60" i="28"/>
  <c r="I30" i="28" l="1"/>
  <c r="D16" i="27"/>
  <c r="E16" i="27" s="1"/>
  <c r="E11" i="26" l="1"/>
  <c r="E10" i="26"/>
  <c r="E9" i="26"/>
  <c r="E8" i="26"/>
  <c r="F60" i="26" l="1"/>
  <c r="C51" i="26"/>
  <c r="F51" i="26" s="1"/>
  <c r="C50" i="26"/>
  <c r="F50" i="26" s="1"/>
  <c r="C49" i="26"/>
  <c r="F49" i="26" s="1"/>
  <c r="C48" i="26"/>
  <c r="F48" i="26" s="1"/>
  <c r="C47" i="26"/>
  <c r="F47" i="26" s="1"/>
  <c r="C46" i="26"/>
  <c r="F46" i="26" s="1"/>
  <c r="C45" i="26"/>
  <c r="F45" i="26" s="1"/>
  <c r="C44" i="26"/>
  <c r="F44" i="26" s="1"/>
  <c r="C43" i="26"/>
  <c r="F43" i="26" s="1"/>
  <c r="C42" i="26"/>
  <c r="F42" i="26" s="1"/>
  <c r="C41" i="26"/>
  <c r="F41" i="26" s="1"/>
  <c r="C40" i="26"/>
  <c r="F40" i="26" s="1"/>
  <c r="C39" i="26"/>
  <c r="C38" i="26"/>
  <c r="C37" i="26"/>
  <c r="C36" i="26"/>
  <c r="C35" i="26"/>
  <c r="F35" i="26" s="1"/>
  <c r="C24" i="26"/>
  <c r="O23" i="26"/>
  <c r="L23" i="26"/>
  <c r="I23" i="26"/>
  <c r="F23" i="26"/>
  <c r="O22" i="26"/>
  <c r="L22" i="26"/>
  <c r="I22" i="26"/>
  <c r="F22" i="26"/>
  <c r="O21" i="26"/>
  <c r="L21" i="26"/>
  <c r="I21" i="26"/>
  <c r="F21" i="26"/>
  <c r="O20" i="26"/>
  <c r="L20" i="26"/>
  <c r="I20" i="26"/>
  <c r="F20" i="26"/>
  <c r="O19" i="26"/>
  <c r="L19" i="26"/>
  <c r="I19" i="26"/>
  <c r="F19" i="26"/>
  <c r="O18" i="26"/>
  <c r="L18" i="26"/>
  <c r="I18" i="26"/>
  <c r="F18" i="26"/>
  <c r="O17" i="26"/>
  <c r="L17" i="26"/>
  <c r="I17" i="26"/>
  <c r="F17" i="26"/>
  <c r="O16" i="26"/>
  <c r="L16" i="26"/>
  <c r="I16" i="26"/>
  <c r="F16" i="26"/>
  <c r="O15" i="26"/>
  <c r="L15" i="26"/>
  <c r="I15" i="26"/>
  <c r="F15" i="26"/>
  <c r="O14" i="26"/>
  <c r="L14" i="26"/>
  <c r="I14" i="26"/>
  <c r="F14" i="26"/>
  <c r="O13" i="26"/>
  <c r="L13" i="26"/>
  <c r="H13" i="26"/>
  <c r="I13" i="26" s="1"/>
  <c r="F13" i="26"/>
  <c r="O12" i="26"/>
  <c r="L12" i="26"/>
  <c r="H12" i="26"/>
  <c r="I12" i="26" s="1"/>
  <c r="F12" i="26"/>
  <c r="O11" i="26"/>
  <c r="L11" i="26"/>
  <c r="H11" i="26"/>
  <c r="I11" i="26" s="1"/>
  <c r="F11" i="26"/>
  <c r="O10" i="26"/>
  <c r="L10" i="26"/>
  <c r="H10" i="26"/>
  <c r="I10" i="26" s="1"/>
  <c r="F10" i="26"/>
  <c r="O9" i="26"/>
  <c r="L9" i="26"/>
  <c r="H9" i="26"/>
  <c r="I9" i="26" s="1"/>
  <c r="F9" i="26"/>
  <c r="O8" i="26"/>
  <c r="L8" i="26"/>
  <c r="H8" i="26"/>
  <c r="I8" i="26" s="1"/>
  <c r="F8" i="26"/>
  <c r="O7" i="26"/>
  <c r="L7" i="26"/>
  <c r="I7" i="26"/>
  <c r="F7" i="26"/>
  <c r="F36" i="26" l="1"/>
  <c r="F37" i="26"/>
  <c r="F38" i="26"/>
  <c r="F39" i="26"/>
  <c r="I26" i="26"/>
  <c r="L26" i="26"/>
  <c r="F26" i="26"/>
  <c r="I59" i="26" s="1"/>
  <c r="O26" i="26"/>
  <c r="I57" i="26" l="1"/>
  <c r="I28" i="26"/>
  <c r="I58" i="26"/>
  <c r="I30" i="26"/>
  <c r="I56" i="26"/>
  <c r="B471" i="24"/>
  <c r="E471" i="24" s="1"/>
  <c r="B470" i="24"/>
  <c r="B465" i="24"/>
  <c r="E465" i="24" s="1"/>
  <c r="B464" i="24"/>
  <c r="B459" i="24"/>
  <c r="B453" i="24"/>
  <c r="E453" i="24" s="1"/>
  <c r="B452" i="24"/>
  <c r="D447" i="24"/>
  <c r="B447" i="24"/>
  <c r="B446" i="24"/>
  <c r="D441" i="24"/>
  <c r="B441" i="24"/>
  <c r="B440" i="24"/>
  <c r="B435" i="24"/>
  <c r="E431" i="24"/>
  <c r="D430" i="24"/>
  <c r="E430" i="24" s="1"/>
  <c r="D429" i="24"/>
  <c r="E429" i="24" s="1"/>
  <c r="E425" i="24"/>
  <c r="E424" i="24"/>
  <c r="E423" i="24"/>
  <c r="E419" i="24"/>
  <c r="E418" i="24"/>
  <c r="E413" i="24"/>
  <c r="E412" i="24"/>
  <c r="E411" i="24"/>
  <c r="D406" i="24"/>
  <c r="E406" i="24" s="1"/>
  <c r="E405" i="24"/>
  <c r="E404" i="24"/>
  <c r="E403" i="24"/>
  <c r="E402" i="24"/>
  <c r="E397" i="24"/>
  <c r="E396" i="24"/>
  <c r="E395" i="24"/>
  <c r="E394" i="24"/>
  <c r="E389" i="24"/>
  <c r="E388" i="24"/>
  <c r="E386" i="24"/>
  <c r="E385" i="24"/>
  <c r="E380" i="24"/>
  <c r="E378" i="24"/>
  <c r="E377" i="24"/>
  <c r="E372" i="24"/>
  <c r="E371" i="24"/>
  <c r="E370" i="24"/>
  <c r="E365" i="24"/>
  <c r="E364" i="24"/>
  <c r="E363" i="24"/>
  <c r="E357" i="24"/>
  <c r="E349" i="24"/>
  <c r="D348" i="24"/>
  <c r="E348" i="24" s="1"/>
  <c r="E347" i="24"/>
  <c r="E341" i="24"/>
  <c r="E339" i="24"/>
  <c r="E334" i="24"/>
  <c r="E333" i="24"/>
  <c r="E332" i="24"/>
  <c r="E330" i="24"/>
  <c r="E325" i="24"/>
  <c r="E324" i="24"/>
  <c r="E322" i="24"/>
  <c r="E316" i="24"/>
  <c r="E308" i="24"/>
  <c r="D306" i="24"/>
  <c r="E306" i="24" s="1"/>
  <c r="E302" i="24"/>
  <c r="D300" i="24"/>
  <c r="E300" i="24" s="1"/>
  <c r="E297" i="24"/>
  <c r="E296" i="24"/>
  <c r="E295" i="24"/>
  <c r="E294" i="24"/>
  <c r="E293" i="24"/>
  <c r="E292" i="24"/>
  <c r="E291" i="24"/>
  <c r="E290" i="24"/>
  <c r="D387" i="24" s="1"/>
  <c r="E387" i="24" s="1"/>
  <c r="E289" i="24"/>
  <c r="D355" i="24" s="1"/>
  <c r="E355" i="24" s="1"/>
  <c r="E279" i="24"/>
  <c r="B278" i="24"/>
  <c r="G277" i="24"/>
  <c r="H277" i="24" s="1"/>
  <c r="E277" i="24"/>
  <c r="B275" i="24"/>
  <c r="H274" i="24"/>
  <c r="K274" i="24" s="1"/>
  <c r="B274" i="24"/>
  <c r="N273" i="24"/>
  <c r="H273" i="24"/>
  <c r="K273" i="24" s="1"/>
  <c r="B272" i="24"/>
  <c r="B271" i="24"/>
  <c r="H270" i="24"/>
  <c r="K270" i="24" s="1"/>
  <c r="B270" i="24"/>
  <c r="H269" i="24"/>
  <c r="K269" i="24" s="1"/>
  <c r="E269" i="24"/>
  <c r="B268" i="24"/>
  <c r="B267" i="24"/>
  <c r="H266" i="24"/>
  <c r="K266" i="24" s="1"/>
  <c r="B266" i="24"/>
  <c r="H265" i="24"/>
  <c r="K265" i="24" s="1"/>
  <c r="L265" i="24" s="1"/>
  <c r="M265" i="24" s="1"/>
  <c r="B265" i="24"/>
  <c r="E263" i="24"/>
  <c r="B255" i="24"/>
  <c r="B251" i="24"/>
  <c r="E250" i="24"/>
  <c r="B247" i="24"/>
  <c r="B248" i="24" s="1"/>
  <c r="D245" i="24"/>
  <c r="E245" i="24" s="1"/>
  <c r="D236" i="24"/>
  <c r="E236" i="24" s="1"/>
  <c r="B234" i="24"/>
  <c r="D231" i="24"/>
  <c r="B230" i="24"/>
  <c r="E229" i="24"/>
  <c r="B226" i="24"/>
  <c r="B228" i="24" s="1"/>
  <c r="K224" i="24"/>
  <c r="E224" i="24"/>
  <c r="K223" i="24"/>
  <c r="E216" i="24"/>
  <c r="E215" i="24"/>
  <c r="B214" i="24"/>
  <c r="E211" i="24"/>
  <c r="B210" i="24"/>
  <c r="E209" i="24"/>
  <c r="B206" i="24"/>
  <c r="B207" i="24" s="1"/>
  <c r="E204" i="24"/>
  <c r="E196" i="24"/>
  <c r="D195" i="24"/>
  <c r="E195" i="24" s="1"/>
  <c r="D194" i="24"/>
  <c r="E194" i="24" s="1"/>
  <c r="B189" i="24"/>
  <c r="E189" i="24" s="1"/>
  <c r="B188" i="24"/>
  <c r="B190" i="24" s="1"/>
  <c r="B192" i="24" s="1"/>
  <c r="E192" i="24" s="1"/>
  <c r="E187" i="24"/>
  <c r="B186" i="24"/>
  <c r="D208" i="24"/>
  <c r="D228" i="24" s="1"/>
  <c r="D249" i="24" s="1"/>
  <c r="B184" i="24"/>
  <c r="B183" i="24"/>
  <c r="D206" i="24"/>
  <c r="D226" i="24" s="1"/>
  <c r="D247" i="24" s="1"/>
  <c r="B182" i="24"/>
  <c r="B185" i="24" s="1"/>
  <c r="E185" i="24" s="1"/>
  <c r="E179" i="24"/>
  <c r="E178" i="24"/>
  <c r="D171" i="24"/>
  <c r="E171" i="24" s="1"/>
  <c r="B170" i="24"/>
  <c r="E167" i="24"/>
  <c r="E166" i="24"/>
  <c r="B164" i="24"/>
  <c r="B163" i="24"/>
  <c r="B161" i="24"/>
  <c r="B160" i="24"/>
  <c r="B159" i="24"/>
  <c r="E158" i="24"/>
  <c r="B157" i="24"/>
  <c r="E152" i="24"/>
  <c r="E145" i="24"/>
  <c r="B144" i="24"/>
  <c r="D142" i="24"/>
  <c r="E142" i="24" s="1"/>
  <c r="B140" i="24"/>
  <c r="B139" i="24"/>
  <c r="B137" i="24"/>
  <c r="B136" i="24"/>
  <c r="B135" i="24"/>
  <c r="E134" i="24"/>
  <c r="B133" i="24"/>
  <c r="B131" i="24"/>
  <c r="B130" i="24"/>
  <c r="B132" i="24" s="1"/>
  <c r="E128" i="24"/>
  <c r="E117" i="24"/>
  <c r="E116" i="24"/>
  <c r="E115" i="24"/>
  <c r="E114" i="24"/>
  <c r="B111" i="24"/>
  <c r="E111" i="24" s="1"/>
  <c r="B110" i="24"/>
  <c r="E110" i="24" s="1"/>
  <c r="C108" i="24"/>
  <c r="C109" i="24" s="1"/>
  <c r="B107" i="24"/>
  <c r="E107" i="24" s="1"/>
  <c r="E104" i="24"/>
  <c r="E103" i="24"/>
  <c r="E102" i="24"/>
  <c r="E101" i="24"/>
  <c r="E100" i="24"/>
  <c r="B99" i="24"/>
  <c r="B95" i="24"/>
  <c r="B94" i="24"/>
  <c r="B92" i="24"/>
  <c r="B91" i="24"/>
  <c r="B90" i="24"/>
  <c r="E89" i="24"/>
  <c r="B88" i="24"/>
  <c r="B86" i="24"/>
  <c r="B85" i="24"/>
  <c r="B87" i="24" s="1"/>
  <c r="E83" i="24"/>
  <c r="E74" i="24"/>
  <c r="D73" i="24"/>
  <c r="D99" i="24" s="1"/>
  <c r="D144" i="24" s="1"/>
  <c r="D170" i="24" s="1"/>
  <c r="D214" i="24" s="1"/>
  <c r="D234" i="24" s="1"/>
  <c r="B73" i="24"/>
  <c r="D72" i="24"/>
  <c r="E72" i="24" s="1"/>
  <c r="D71" i="24"/>
  <c r="E71" i="24" s="1"/>
  <c r="D70" i="24"/>
  <c r="E70" i="24" s="1"/>
  <c r="D69" i="24"/>
  <c r="D97" i="24" s="1"/>
  <c r="E97" i="24" s="1"/>
  <c r="B67" i="24"/>
  <c r="B66" i="24"/>
  <c r="B64" i="24"/>
  <c r="B63" i="24"/>
  <c r="B62" i="24"/>
  <c r="E61" i="24"/>
  <c r="B60" i="24"/>
  <c r="B58" i="24"/>
  <c r="B57" i="24"/>
  <c r="B59" i="24" s="1"/>
  <c r="B55" i="24"/>
  <c r="E55" i="24" s="1"/>
  <c r="B54" i="24"/>
  <c r="E54" i="24" s="1"/>
  <c r="E53" i="24"/>
  <c r="G46" i="24"/>
  <c r="E45" i="24"/>
  <c r="B44" i="24"/>
  <c r="E43" i="24"/>
  <c r="B41" i="24"/>
  <c r="H40" i="24"/>
  <c r="K40" i="24" s="1"/>
  <c r="B40" i="24"/>
  <c r="N39" i="24"/>
  <c r="H39" i="24"/>
  <c r="K39" i="24" s="1"/>
  <c r="B38" i="24"/>
  <c r="B37" i="24"/>
  <c r="H36" i="24"/>
  <c r="K36" i="24" s="1"/>
  <c r="B36" i="24"/>
  <c r="H35" i="24"/>
  <c r="K35" i="24" s="1"/>
  <c r="E35" i="24"/>
  <c r="F34" i="24"/>
  <c r="B34" i="24"/>
  <c r="D33" i="24"/>
  <c r="D267" i="24" s="1"/>
  <c r="B33" i="24"/>
  <c r="H32" i="24"/>
  <c r="K32" i="24" s="1"/>
  <c r="D32" i="24"/>
  <c r="D266" i="24" s="1"/>
  <c r="B32" i="24"/>
  <c r="H31" i="24"/>
  <c r="K31" i="24" s="1"/>
  <c r="D31" i="24"/>
  <c r="D265" i="24" s="1"/>
  <c r="B31" i="24"/>
  <c r="E29" i="24"/>
  <c r="G24" i="24"/>
  <c r="E23" i="24"/>
  <c r="M22" i="24"/>
  <c r="E22" i="24"/>
  <c r="B21" i="24"/>
  <c r="M20" i="24"/>
  <c r="M21" i="24" s="1"/>
  <c r="I20" i="24"/>
  <c r="J20" i="24" s="1"/>
  <c r="H20" i="24"/>
  <c r="F20" i="24"/>
  <c r="G20" i="24" s="1"/>
  <c r="E20" i="24"/>
  <c r="B18" i="24"/>
  <c r="H17" i="24"/>
  <c r="K17" i="24" s="1"/>
  <c r="B17" i="24"/>
  <c r="H16" i="24"/>
  <c r="K16" i="24" s="1"/>
  <c r="B15" i="24"/>
  <c r="H13" i="24"/>
  <c r="K13" i="24" s="1"/>
  <c r="H12" i="24"/>
  <c r="K12" i="24" s="1"/>
  <c r="B12" i="24"/>
  <c r="E11" i="24"/>
  <c r="B10" i="24"/>
  <c r="H9" i="24"/>
  <c r="K9" i="24" s="1"/>
  <c r="B9" i="24"/>
  <c r="E9" i="24" s="1"/>
  <c r="H8" i="24"/>
  <c r="K8" i="24" s="1"/>
  <c r="B8" i="24"/>
  <c r="E8" i="24" s="1"/>
  <c r="B7" i="24"/>
  <c r="E7" i="24" s="1"/>
  <c r="H5" i="24"/>
  <c r="K5" i="24" s="1"/>
  <c r="E5" i="24"/>
  <c r="H4" i="24"/>
  <c r="K4" i="24" s="1"/>
  <c r="L4" i="24" s="1"/>
  <c r="M4" i="24" s="1"/>
  <c r="L8" i="24" l="1"/>
  <c r="M8" i="24" s="1"/>
  <c r="F450" i="24" s="1"/>
  <c r="L269" i="24"/>
  <c r="M269" i="24" s="1"/>
  <c r="I60" i="26"/>
  <c r="E247" i="24"/>
  <c r="E342" i="24"/>
  <c r="D345" i="24" s="1"/>
  <c r="E345" i="24" s="1"/>
  <c r="L31" i="24"/>
  <c r="M31" i="24" s="1"/>
  <c r="F458" i="24" s="1"/>
  <c r="E99" i="24"/>
  <c r="E265" i="24"/>
  <c r="L12" i="24"/>
  <c r="M12" i="24" s="1"/>
  <c r="F440" i="24" s="1"/>
  <c r="L39" i="24"/>
  <c r="M39" i="24" s="1"/>
  <c r="F463" i="24" s="1"/>
  <c r="E267" i="24"/>
  <c r="E266" i="24"/>
  <c r="E33" i="24"/>
  <c r="E73" i="24"/>
  <c r="B112" i="24"/>
  <c r="E112" i="24" s="1"/>
  <c r="B249" i="24"/>
  <c r="E426" i="24"/>
  <c r="D440" i="24" s="1"/>
  <c r="E440" i="24" s="1"/>
  <c r="E441" i="24"/>
  <c r="L16" i="24"/>
  <c r="M16" i="24" s="1"/>
  <c r="F446" i="24" s="1"/>
  <c r="E249" i="24"/>
  <c r="D257" i="24"/>
  <c r="E257" i="24" s="1"/>
  <c r="E31" i="24"/>
  <c r="E32" i="24"/>
  <c r="L35" i="24"/>
  <c r="M35" i="24" s="1"/>
  <c r="F470" i="24" s="1"/>
  <c r="E170" i="24"/>
  <c r="B227" i="24"/>
  <c r="L273" i="24"/>
  <c r="M273" i="24" s="1"/>
  <c r="D315" i="24"/>
  <c r="E315" i="24" s="1"/>
  <c r="E447" i="24"/>
  <c r="D183" i="24"/>
  <c r="E183" i="24" s="1"/>
  <c r="D255" i="24"/>
  <c r="E234" i="24"/>
  <c r="E214" i="24"/>
  <c r="D58" i="24"/>
  <c r="D86" i="24" s="1"/>
  <c r="E86" i="24" s="1"/>
  <c r="D98" i="24"/>
  <c r="E144" i="24"/>
  <c r="D235" i="24"/>
  <c r="E168" i="24"/>
  <c r="E182" i="24"/>
  <c r="D446" i="24"/>
  <c r="E446" i="24" s="1"/>
  <c r="D435" i="24"/>
  <c r="E435" i="24" s="1"/>
  <c r="D57" i="24"/>
  <c r="D85" i="24" s="1"/>
  <c r="D130" i="24" s="1"/>
  <c r="D154" i="24" s="1"/>
  <c r="E154" i="24" s="1"/>
  <c r="D59" i="24"/>
  <c r="D87" i="24" s="1"/>
  <c r="E69" i="24"/>
  <c r="B108" i="24"/>
  <c r="B113" i="24"/>
  <c r="E113" i="24" s="1"/>
  <c r="E190" i="24"/>
  <c r="E188" i="24"/>
  <c r="B191" i="24"/>
  <c r="E191" i="24" s="1"/>
  <c r="E206" i="24"/>
  <c r="B208" i="24"/>
  <c r="E208" i="24" s="1"/>
  <c r="E228" i="24"/>
  <c r="D252" i="24"/>
  <c r="E252" i="24" s="1"/>
  <c r="E231" i="24"/>
  <c r="E255" i="24"/>
  <c r="D356" i="24"/>
  <c r="E356" i="24" s="1"/>
  <c r="D346" i="24"/>
  <c r="E346" i="24" s="1"/>
  <c r="E303" i="24"/>
  <c r="E309" i="24"/>
  <c r="D314" i="24"/>
  <c r="E314" i="24" s="1"/>
  <c r="D323" i="24"/>
  <c r="E323" i="24" s="1"/>
  <c r="D379" i="24"/>
  <c r="E379" i="24" s="1"/>
  <c r="E432" i="24"/>
  <c r="E130" i="24"/>
  <c r="E226" i="24"/>
  <c r="E350" i="24" l="1"/>
  <c r="E351" i="24" s="1"/>
  <c r="D452" i="24"/>
  <c r="D459" i="24" s="1"/>
  <c r="E58" i="24"/>
  <c r="D331" i="24"/>
  <c r="E331" i="24" s="1"/>
  <c r="D313" i="24"/>
  <c r="E313" i="24" s="1"/>
  <c r="D256" i="24"/>
  <c r="E256" i="24" s="1"/>
  <c r="E235" i="24"/>
  <c r="D143" i="24"/>
  <c r="E143" i="24" s="1"/>
  <c r="E98" i="24"/>
  <c r="D169" i="24"/>
  <c r="E169" i="24" s="1"/>
  <c r="E85" i="24"/>
  <c r="E57" i="24"/>
  <c r="D354" i="24"/>
  <c r="E354" i="24" s="1"/>
  <c r="D321" i="24"/>
  <c r="E321" i="24" s="1"/>
  <c r="D312" i="24"/>
  <c r="E312" i="24" s="1"/>
  <c r="B109" i="24"/>
  <c r="D132" i="24"/>
  <c r="D109" i="24"/>
  <c r="E452" i="24"/>
  <c r="D131" i="24"/>
  <c r="D108" i="24"/>
  <c r="E108" i="24" s="1"/>
  <c r="E59" i="24"/>
  <c r="E87" i="24"/>
  <c r="D155" i="24" l="1"/>
  <c r="E131" i="24"/>
  <c r="D464" i="24"/>
  <c r="E459" i="24"/>
  <c r="D156" i="24"/>
  <c r="E156" i="24" s="1"/>
  <c r="E132" i="24"/>
  <c r="E326" i="24"/>
  <c r="E327" i="24" s="1"/>
  <c r="E335" i="24"/>
  <c r="E336" i="24" s="1"/>
  <c r="D10" i="24" s="1"/>
  <c r="D417" i="24"/>
  <c r="E417" i="24" s="1"/>
  <c r="E420" i="24" s="1"/>
  <c r="D384" i="24"/>
  <c r="E384" i="24" s="1"/>
  <c r="E390" i="24" s="1"/>
  <c r="D376" i="24"/>
  <c r="E376" i="24" s="1"/>
  <c r="E381" i="24" s="1"/>
  <c r="D17" i="24" s="1"/>
  <c r="D369" i="24"/>
  <c r="E369" i="24" s="1"/>
  <c r="E373" i="24" s="1"/>
  <c r="D362" i="24"/>
  <c r="E362" i="24" s="1"/>
  <c r="E366" i="24" s="1"/>
  <c r="E109" i="24"/>
  <c r="E317" i="24"/>
  <c r="E318" i="24" s="1"/>
  <c r="E358" i="24"/>
  <c r="E359" i="24" s="1"/>
  <c r="D451" i="24" l="1"/>
  <c r="D434" i="24"/>
  <c r="D34" i="24"/>
  <c r="E10" i="24"/>
  <c r="D410" i="24"/>
  <c r="E410" i="24" s="1"/>
  <c r="E414" i="24" s="1"/>
  <c r="D393" i="24"/>
  <c r="E393" i="24" s="1"/>
  <c r="E398" i="24" s="1"/>
  <c r="D401" i="24"/>
  <c r="E401" i="24" s="1"/>
  <c r="E407" i="24" s="1"/>
  <c r="D40" i="24"/>
  <c r="D274" i="24"/>
  <c r="E274" i="24" s="1"/>
  <c r="E17" i="24"/>
  <c r="D44" i="24"/>
  <c r="D21" i="24"/>
  <c r="E21" i="24" s="1"/>
  <c r="E464" i="24"/>
  <c r="D470" i="24"/>
  <c r="E470" i="24" s="1"/>
  <c r="D184" i="24"/>
  <c r="E155" i="24"/>
  <c r="D207" i="24" l="1"/>
  <c r="E184" i="24"/>
  <c r="D66" i="24"/>
  <c r="E40" i="24"/>
  <c r="D41" i="24"/>
  <c r="D18" i="24"/>
  <c r="E18" i="24" s="1"/>
  <c r="E434" i="24"/>
  <c r="E436" i="24" s="1"/>
  <c r="D12" i="24" s="1"/>
  <c r="E12" i="24" s="1"/>
  <c r="D439" i="24"/>
  <c r="D278" i="24"/>
  <c r="E278" i="24" s="1"/>
  <c r="E44" i="24"/>
  <c r="D268" i="24"/>
  <c r="E268" i="24" s="1"/>
  <c r="D60" i="24"/>
  <c r="E34" i="24"/>
  <c r="D458" i="24"/>
  <c r="E451" i="24"/>
  <c r="E454" i="24" s="1"/>
  <c r="D15" i="24" s="1"/>
  <c r="E15" i="24" s="1"/>
  <c r="E458" i="24" l="1"/>
  <c r="E460" i="24" s="1"/>
  <c r="D36" i="24" s="1"/>
  <c r="D463" i="24"/>
  <c r="D88" i="24"/>
  <c r="E60" i="24"/>
  <c r="E439" i="24"/>
  <c r="E442" i="24" s="1"/>
  <c r="D13" i="24" s="1"/>
  <c r="E13" i="24" s="1"/>
  <c r="D445" i="24"/>
  <c r="E445" i="24" s="1"/>
  <c r="E448" i="24" s="1"/>
  <c r="D14" i="24" s="1"/>
  <c r="E14" i="24" s="1"/>
  <c r="D275" i="24"/>
  <c r="E275" i="24" s="1"/>
  <c r="D67" i="24"/>
  <c r="E41" i="24"/>
  <c r="D94" i="24"/>
  <c r="E66" i="24"/>
  <c r="D227" i="24"/>
  <c r="E207" i="24"/>
  <c r="E24" i="24" l="1"/>
  <c r="D248" i="24"/>
  <c r="E248" i="24" s="1"/>
  <c r="E227" i="24"/>
  <c r="D139" i="24"/>
  <c r="E94" i="24"/>
  <c r="D95" i="24"/>
  <c r="E67" i="24"/>
  <c r="D469" i="24"/>
  <c r="E469" i="24" s="1"/>
  <c r="E472" i="24" s="1"/>
  <c r="D38" i="24" s="1"/>
  <c r="E463" i="24"/>
  <c r="E466" i="24" s="1"/>
  <c r="D37" i="24" s="1"/>
  <c r="D133" i="24"/>
  <c r="E88" i="24"/>
  <c r="D270" i="24"/>
  <c r="E270" i="24" s="1"/>
  <c r="D62" i="24"/>
  <c r="E36" i="24"/>
  <c r="D90" i="24" l="1"/>
  <c r="E62" i="24"/>
  <c r="D271" i="24"/>
  <c r="E271" i="24" s="1"/>
  <c r="D63" i="24"/>
  <c r="E37" i="24"/>
  <c r="D140" i="24"/>
  <c r="E95" i="24"/>
  <c r="D163" i="24"/>
  <c r="E163" i="24" s="1"/>
  <c r="E139" i="24"/>
  <c r="D186" i="24"/>
  <c r="E186" i="24" s="1"/>
  <c r="E197" i="24" s="1"/>
  <c r="D157" i="24"/>
  <c r="E157" i="24" s="1"/>
  <c r="E133" i="24"/>
  <c r="D272" i="24"/>
  <c r="E272" i="24" s="1"/>
  <c r="D64" i="24"/>
  <c r="E38" i="24"/>
  <c r="E46" i="24" s="1"/>
  <c r="E280" i="24" l="1"/>
  <c r="D92" i="24"/>
  <c r="E64" i="24"/>
  <c r="D164" i="24"/>
  <c r="E164" i="24" s="1"/>
  <c r="E140" i="24"/>
  <c r="D91" i="24"/>
  <c r="E63" i="24"/>
  <c r="D135" i="24"/>
  <c r="E90" i="24"/>
  <c r="D159" i="24" l="1"/>
  <c r="E135" i="24"/>
  <c r="D136" i="24"/>
  <c r="E91" i="24"/>
  <c r="D137" i="24"/>
  <c r="E92" i="24"/>
  <c r="E75" i="24"/>
  <c r="E118" i="24" l="1"/>
  <c r="D160" i="24"/>
  <c r="E160" i="24" s="1"/>
  <c r="E136" i="24"/>
  <c r="D210" i="24"/>
  <c r="E159" i="24"/>
  <c r="D161" i="24"/>
  <c r="E137" i="24"/>
  <c r="E146" i="24" l="1"/>
  <c r="D212" i="24"/>
  <c r="E161" i="24"/>
  <c r="E172" i="24" s="1"/>
  <c r="D230" i="24"/>
  <c r="E210" i="24"/>
  <c r="D251" i="24" l="1"/>
  <c r="E251" i="24" s="1"/>
  <c r="E230" i="24"/>
  <c r="E212" i="24"/>
  <c r="E217" i="24" s="1"/>
  <c r="D232" i="24"/>
  <c r="D253" i="24" l="1"/>
  <c r="E253" i="24" s="1"/>
  <c r="E258" i="24" s="1"/>
  <c r="E232" i="24"/>
  <c r="E237" i="24" s="1"/>
  <c r="BL19" i="23" l="1"/>
  <c r="BL20" i="23"/>
  <c r="BL21" i="23"/>
  <c r="BL22" i="23"/>
  <c r="BL23" i="23"/>
  <c r="BL24" i="23"/>
  <c r="BL25" i="23"/>
  <c r="BL26" i="23"/>
  <c r="BL27" i="23"/>
  <c r="BL28" i="23"/>
  <c r="BL29" i="23"/>
  <c r="BL30" i="23"/>
  <c r="BL31" i="23"/>
  <c r="BL32" i="23"/>
  <c r="BL33" i="23"/>
  <c r="BL34" i="23"/>
  <c r="BL35" i="23"/>
  <c r="BL36" i="23"/>
  <c r="BL37" i="23"/>
  <c r="BL38" i="23"/>
  <c r="BL39" i="23"/>
  <c r="BL40" i="23"/>
  <c r="BL41" i="23"/>
  <c r="BL42" i="23"/>
  <c r="BL43" i="23"/>
  <c r="BL44" i="23"/>
  <c r="BL45" i="23"/>
  <c r="BL46" i="23"/>
  <c r="BL47" i="23"/>
  <c r="BL48" i="23"/>
  <c r="BL49" i="23"/>
  <c r="BL50" i="23"/>
  <c r="BL51" i="23"/>
  <c r="BL52" i="23"/>
  <c r="BL53" i="23"/>
  <c r="BL54" i="23"/>
  <c r="BL55" i="23"/>
  <c r="BL56" i="23"/>
  <c r="BL57" i="23"/>
  <c r="BL58" i="23"/>
  <c r="BL59" i="23"/>
  <c r="BL60" i="23"/>
  <c r="BL61" i="23"/>
  <c r="BL62" i="23"/>
  <c r="BL63" i="23"/>
  <c r="BL64" i="23"/>
  <c r="BL65" i="23"/>
  <c r="BL66" i="23"/>
  <c r="BL67" i="23"/>
  <c r="BL68" i="23"/>
  <c r="BL69" i="23"/>
  <c r="BL70" i="23"/>
  <c r="BL71" i="23"/>
  <c r="BL72" i="23"/>
  <c r="BL73" i="23"/>
  <c r="BL74" i="23"/>
  <c r="BL75" i="23"/>
  <c r="BL76" i="23"/>
  <c r="BL77" i="23"/>
  <c r="BL78" i="23"/>
  <c r="BL79" i="23"/>
  <c r="BL80" i="23"/>
  <c r="BL81" i="23"/>
  <c r="BL82" i="23"/>
  <c r="BL83" i="23"/>
  <c r="BL84" i="23"/>
  <c r="BL85" i="23"/>
  <c r="BL86" i="23"/>
  <c r="BL87" i="23"/>
  <c r="BL88" i="23"/>
  <c r="BL89" i="23"/>
  <c r="BL90" i="23"/>
  <c r="BL91" i="23"/>
  <c r="BL92" i="23"/>
  <c r="BL93" i="23"/>
  <c r="BL94" i="23"/>
  <c r="BL95" i="23"/>
  <c r="BL96" i="23"/>
  <c r="BL97" i="23"/>
  <c r="BL98" i="23"/>
  <c r="BL99" i="23"/>
  <c r="BL100" i="23"/>
  <c r="BL101" i="23"/>
  <c r="BL102" i="23"/>
  <c r="BL103" i="23"/>
  <c r="BL104" i="23"/>
  <c r="BL105" i="23"/>
  <c r="BL106" i="23"/>
  <c r="BL107" i="23"/>
  <c r="BL108" i="23"/>
  <c r="BL109" i="23"/>
  <c r="BL110" i="23"/>
  <c r="BL111" i="23"/>
  <c r="BL112" i="23"/>
  <c r="BL113" i="23"/>
  <c r="BL114" i="23"/>
  <c r="BL115" i="23"/>
  <c r="BL116" i="23"/>
  <c r="BL117" i="23"/>
  <c r="BL118" i="23"/>
  <c r="BL119" i="23"/>
  <c r="BL120" i="23"/>
  <c r="BL121" i="23"/>
  <c r="BL122" i="23"/>
  <c r="BL123" i="23"/>
  <c r="BL124" i="23"/>
  <c r="BL125" i="23"/>
  <c r="BL126" i="23"/>
  <c r="BL127" i="23"/>
  <c r="BL128" i="23"/>
  <c r="BL129" i="23"/>
  <c r="BL130" i="23"/>
  <c r="BL131" i="23"/>
  <c r="BL132" i="23"/>
  <c r="BL133" i="23"/>
  <c r="BL134" i="23"/>
  <c r="BL135" i="23"/>
  <c r="BL136" i="23"/>
  <c r="BL137" i="23"/>
  <c r="BL138" i="23"/>
  <c r="BL139" i="23"/>
  <c r="BL140" i="23"/>
  <c r="BL141" i="23"/>
  <c r="BL142" i="23"/>
  <c r="BL143" i="23"/>
  <c r="BL144" i="23"/>
  <c r="BL145" i="23"/>
  <c r="BL146" i="23"/>
  <c r="BL147" i="23"/>
  <c r="BL148" i="23"/>
  <c r="BL149" i="23"/>
  <c r="BL150" i="23"/>
  <c r="BL151" i="23"/>
  <c r="BL152" i="23"/>
  <c r="BL153" i="23"/>
  <c r="BL154" i="23"/>
  <c r="BL155" i="23"/>
  <c r="BL156" i="23"/>
  <c r="BL157" i="23"/>
  <c r="BL158" i="23"/>
  <c r="BL159" i="23"/>
  <c r="BL160" i="23"/>
  <c r="BL161" i="23"/>
  <c r="BL162" i="23"/>
  <c r="BL163" i="23"/>
  <c r="BL164" i="23"/>
  <c r="BL165" i="23"/>
  <c r="BL166" i="23"/>
  <c r="BL167" i="23"/>
  <c r="BL168" i="23"/>
  <c r="BL169" i="23"/>
  <c r="BL170" i="23"/>
  <c r="BL171" i="23"/>
  <c r="BL172" i="23"/>
  <c r="BL173" i="23"/>
  <c r="BL174" i="23"/>
  <c r="BL175" i="23"/>
  <c r="BL176" i="23"/>
  <c r="BL177" i="23"/>
  <c r="BL178" i="23"/>
  <c r="BL179" i="23"/>
  <c r="BL180" i="23"/>
  <c r="BL181" i="23"/>
  <c r="BL182" i="23"/>
  <c r="BL183" i="23"/>
  <c r="BL184" i="23"/>
  <c r="BL185" i="23"/>
  <c r="BL186" i="23"/>
  <c r="BL187" i="23"/>
  <c r="BL188" i="23"/>
  <c r="BL189" i="23"/>
  <c r="BL190" i="23"/>
  <c r="BL191" i="23"/>
  <c r="BL192" i="23"/>
  <c r="BL193" i="23"/>
  <c r="BL194" i="23"/>
  <c r="BL195" i="23"/>
  <c r="BL196" i="23"/>
  <c r="BL197" i="23"/>
  <c r="BL198" i="23"/>
  <c r="BL199" i="23"/>
  <c r="BL200" i="23"/>
  <c r="BL201" i="23"/>
  <c r="BL202" i="23"/>
  <c r="BL203" i="23"/>
  <c r="BL204" i="23"/>
  <c r="BL205" i="23"/>
  <c r="BL206" i="23"/>
  <c r="BL207" i="23"/>
  <c r="BL208" i="23"/>
  <c r="BL209" i="23"/>
  <c r="BL210" i="23"/>
  <c r="BL211" i="23"/>
  <c r="BL212" i="23"/>
  <c r="BL213" i="23"/>
  <c r="BL214" i="23"/>
  <c r="BL215" i="23"/>
  <c r="BL216" i="23"/>
  <c r="BL217" i="23"/>
  <c r="BL218" i="23"/>
  <c r="BL219" i="23"/>
  <c r="BL220" i="23"/>
  <c r="BL221" i="23"/>
  <c r="BL222" i="23"/>
  <c r="BL223" i="23"/>
  <c r="BL224" i="23"/>
  <c r="BL225" i="23"/>
  <c r="BL226" i="23"/>
  <c r="BL227" i="23"/>
  <c r="BL228" i="23"/>
  <c r="BL229" i="23"/>
  <c r="BL230" i="23"/>
  <c r="BL231" i="23"/>
  <c r="BL232" i="23"/>
  <c r="BL233" i="23"/>
  <c r="BL234" i="23"/>
  <c r="BL235" i="23"/>
  <c r="BL236" i="23"/>
  <c r="BL237" i="23"/>
  <c r="BL238" i="23"/>
  <c r="BL239" i="23"/>
  <c r="BL240" i="23"/>
  <c r="BL241" i="23"/>
  <c r="BL242" i="23"/>
  <c r="BL243" i="23"/>
  <c r="BL244" i="23"/>
  <c r="BL245" i="23"/>
  <c r="BL246" i="23"/>
  <c r="BL247" i="23"/>
  <c r="BL248" i="23"/>
  <c r="BL249" i="23"/>
  <c r="BL250" i="23"/>
  <c r="BL251" i="23"/>
  <c r="BL252" i="23"/>
  <c r="BL253" i="23"/>
  <c r="BL254" i="23"/>
  <c r="BL255" i="23"/>
  <c r="BL256" i="23"/>
  <c r="BL257" i="23"/>
  <c r="BL258" i="23"/>
  <c r="BL259" i="23"/>
  <c r="BL260" i="23"/>
  <c r="BL261" i="23"/>
  <c r="BL262" i="23"/>
  <c r="BL263" i="23"/>
  <c r="BL264" i="23"/>
  <c r="BL265" i="23"/>
  <c r="BL266" i="23"/>
  <c r="BL267" i="23"/>
  <c r="BL268" i="23"/>
  <c r="BL269" i="23"/>
  <c r="BL270" i="23"/>
  <c r="BL271" i="23"/>
  <c r="BL272" i="23"/>
  <c r="BL273" i="23"/>
  <c r="BL274" i="23"/>
  <c r="BL275" i="23"/>
  <c r="BL276" i="23"/>
  <c r="BL277" i="23"/>
  <c r="BL278" i="23"/>
  <c r="BL279" i="23"/>
  <c r="BL280" i="23"/>
  <c r="BL281" i="23"/>
  <c r="BL282" i="23"/>
  <c r="BL283" i="23"/>
  <c r="BL284" i="23"/>
  <c r="BL285" i="23"/>
  <c r="BL286" i="23"/>
  <c r="BL287" i="23"/>
  <c r="BL288" i="23"/>
  <c r="BL289" i="23"/>
  <c r="BL290" i="23"/>
  <c r="BL291" i="23"/>
  <c r="BL292" i="23"/>
  <c r="BL293" i="23"/>
  <c r="BL294" i="23"/>
  <c r="BL295" i="23"/>
  <c r="BL296" i="23"/>
  <c r="BL297" i="23"/>
  <c r="BL298" i="23"/>
  <c r="BL299" i="23"/>
  <c r="BL300" i="23"/>
  <c r="BL301" i="23"/>
  <c r="BL302" i="23"/>
  <c r="BL303" i="23"/>
  <c r="BL304" i="23"/>
  <c r="BL305" i="23"/>
  <c r="BL306" i="23"/>
  <c r="BL307" i="23"/>
  <c r="BL308" i="23"/>
  <c r="BL309" i="23"/>
  <c r="BL310" i="23"/>
  <c r="BL311" i="23"/>
  <c r="BL312" i="23"/>
  <c r="BL313" i="23"/>
  <c r="BL314" i="23"/>
  <c r="BL315" i="23"/>
  <c r="BL316" i="23"/>
  <c r="BL317" i="23"/>
  <c r="BL318" i="23"/>
  <c r="BL319" i="23"/>
  <c r="BL320" i="23"/>
  <c r="BL321" i="23"/>
  <c r="BL322" i="23"/>
  <c r="BL323" i="23"/>
  <c r="BL324" i="23"/>
  <c r="BL325" i="23"/>
  <c r="BL326" i="23"/>
  <c r="BL327" i="23"/>
  <c r="BL328" i="23"/>
  <c r="BL329" i="23"/>
  <c r="BL330" i="23"/>
  <c r="BL331" i="23"/>
  <c r="BL332" i="23"/>
  <c r="BL333" i="23"/>
  <c r="BL334" i="23"/>
  <c r="BL335" i="23"/>
  <c r="BL336" i="23"/>
  <c r="BL337" i="23"/>
  <c r="BL338" i="23"/>
  <c r="BL339" i="23"/>
  <c r="BL340" i="23"/>
  <c r="BL341" i="23"/>
  <c r="BL342" i="23"/>
  <c r="BL343" i="23"/>
  <c r="BL344" i="23"/>
  <c r="BL345" i="23"/>
  <c r="BL346" i="23"/>
  <c r="BL347" i="23"/>
  <c r="BL348" i="23"/>
  <c r="BL349" i="23"/>
  <c r="BL350" i="23"/>
  <c r="BL351" i="23"/>
  <c r="BL352" i="23"/>
  <c r="BL353" i="23"/>
  <c r="BL354" i="23"/>
  <c r="BL355" i="23"/>
  <c r="BL356" i="23"/>
  <c r="BL357" i="23"/>
  <c r="BL358" i="23"/>
  <c r="BL359" i="23"/>
  <c r="BL360" i="23"/>
  <c r="BL361" i="23"/>
  <c r="BL362" i="23"/>
  <c r="BL363" i="23"/>
  <c r="BL364" i="23"/>
  <c r="BL365" i="23"/>
  <c r="BL366" i="23"/>
  <c r="BL367" i="23"/>
  <c r="BL368" i="23"/>
  <c r="BL369" i="23"/>
  <c r="BL370" i="23"/>
  <c r="BL371" i="23"/>
  <c r="BL372" i="23"/>
  <c r="BL373" i="23"/>
  <c r="BL374" i="23"/>
  <c r="BL375" i="23"/>
  <c r="BL376" i="23"/>
  <c r="BL377" i="23"/>
  <c r="BL378" i="23"/>
  <c r="BL379" i="23"/>
  <c r="BL380" i="23"/>
  <c r="BL381" i="23"/>
  <c r="BL382" i="23"/>
  <c r="BL383" i="23"/>
  <c r="BL384" i="23"/>
  <c r="BL385" i="23"/>
  <c r="BL386" i="23"/>
  <c r="BL387" i="23"/>
  <c r="BL388" i="23"/>
  <c r="BL389" i="23"/>
  <c r="BL390" i="23"/>
  <c r="BL391" i="23"/>
  <c r="BL392" i="23"/>
  <c r="BL393" i="23"/>
  <c r="BL394" i="23"/>
  <c r="BL395" i="23"/>
  <c r="BL396" i="23"/>
  <c r="BL397" i="23"/>
  <c r="BL398" i="23"/>
  <c r="BL399" i="23"/>
  <c r="BL400" i="23"/>
  <c r="BL401" i="23"/>
  <c r="BL402" i="23"/>
  <c r="BL403" i="23"/>
  <c r="BL404" i="23"/>
  <c r="BL405" i="23"/>
  <c r="BL406" i="23"/>
  <c r="BL407" i="23"/>
  <c r="BL408" i="23"/>
  <c r="BL409" i="23"/>
  <c r="BL410" i="23"/>
  <c r="BL411" i="23"/>
  <c r="BL412" i="23"/>
  <c r="BL413" i="23"/>
  <c r="BL414" i="23"/>
  <c r="BL415" i="23"/>
  <c r="BL416" i="23"/>
  <c r="BL417" i="23"/>
  <c r="BL418" i="23"/>
  <c r="BL419" i="23"/>
  <c r="BL420" i="23"/>
  <c r="BL421" i="23"/>
  <c r="BL422" i="23"/>
  <c r="BL423" i="23"/>
  <c r="BL424" i="23"/>
  <c r="BL425" i="23"/>
  <c r="BL426" i="23"/>
  <c r="BL427" i="23"/>
  <c r="BL428" i="23"/>
  <c r="BL429" i="23"/>
  <c r="BL430" i="23"/>
  <c r="BL431" i="23"/>
  <c r="BL432" i="23"/>
  <c r="BL433" i="23"/>
  <c r="BL434" i="23"/>
  <c r="BL435" i="23"/>
  <c r="BL436" i="23"/>
  <c r="BL437" i="23"/>
  <c r="BL438" i="23"/>
  <c r="BL439" i="23"/>
  <c r="BL440" i="23"/>
  <c r="BL441" i="23"/>
  <c r="BL442" i="23"/>
  <c r="BL8" i="23"/>
  <c r="BL9" i="23"/>
  <c r="BL10" i="23"/>
  <c r="BL11" i="23"/>
  <c r="BL12" i="23"/>
  <c r="BL13" i="23"/>
  <c r="BL14" i="23"/>
  <c r="BL15" i="23"/>
  <c r="BL16" i="23"/>
  <c r="BL17" i="23"/>
  <c r="BL18" i="23"/>
  <c r="BL7" i="23"/>
  <c r="BN103" i="23"/>
  <c r="BN102" i="23"/>
  <c r="BN101" i="23"/>
  <c r="BN100" i="23"/>
  <c r="BN99" i="23"/>
  <c r="BN98" i="23"/>
  <c r="BN97" i="23"/>
  <c r="BN96" i="23"/>
  <c r="BN95" i="23"/>
  <c r="BN94" i="23"/>
  <c r="BN93" i="23"/>
  <c r="BN92" i="23"/>
  <c r="BN91" i="23"/>
  <c r="BN90" i="23"/>
  <c r="BN89" i="23"/>
  <c r="BN88" i="23"/>
  <c r="BN87" i="23"/>
  <c r="BN86" i="23"/>
  <c r="BN85" i="23"/>
  <c r="BN84" i="23"/>
  <c r="BN83" i="23"/>
  <c r="BN82" i="23"/>
  <c r="BN81" i="23"/>
  <c r="BN80" i="23"/>
  <c r="BN79" i="23"/>
  <c r="BN78" i="23"/>
  <c r="BN77" i="23"/>
  <c r="BN76" i="23"/>
  <c r="BN75" i="23"/>
  <c r="BN74" i="23"/>
  <c r="BN73" i="23"/>
  <c r="BN72" i="23"/>
  <c r="BN71" i="23"/>
  <c r="BN70" i="23"/>
  <c r="BN69" i="23"/>
  <c r="BN68" i="23"/>
  <c r="BN67" i="23"/>
  <c r="BN66" i="23"/>
  <c r="BN65" i="23"/>
  <c r="BN64" i="23"/>
  <c r="BN63" i="23"/>
  <c r="BN62" i="23"/>
  <c r="BN61" i="23"/>
  <c r="BN60" i="23"/>
  <c r="BN59" i="23"/>
  <c r="BN58" i="23"/>
  <c r="BN57" i="23"/>
  <c r="BN56" i="23"/>
  <c r="BN55" i="23"/>
  <c r="BN54" i="23"/>
  <c r="BN53" i="23"/>
  <c r="BN52" i="23"/>
  <c r="BN51" i="23"/>
  <c r="BN50" i="23"/>
  <c r="BN49" i="23"/>
  <c r="BN48" i="23"/>
  <c r="BN47" i="23"/>
  <c r="BN46" i="23"/>
  <c r="BN45" i="23"/>
  <c r="BN44" i="23"/>
  <c r="BN43" i="23"/>
  <c r="BN42" i="23"/>
  <c r="BN41" i="23"/>
  <c r="BN40" i="23"/>
  <c r="BN39" i="23"/>
  <c r="BN38" i="23"/>
  <c r="BN37" i="23"/>
  <c r="BN36" i="23"/>
  <c r="BN35" i="23"/>
  <c r="BN34" i="23"/>
  <c r="BN33" i="23"/>
  <c r="BN32" i="23"/>
  <c r="BN31" i="23"/>
  <c r="BN30" i="23"/>
  <c r="BN29" i="23"/>
  <c r="BN28" i="23"/>
  <c r="BN27" i="23"/>
  <c r="BN26" i="23"/>
  <c r="BN25" i="23"/>
  <c r="BN24" i="23"/>
  <c r="BN23" i="23"/>
  <c r="BN22" i="23"/>
  <c r="BN21" i="23"/>
  <c r="BN20" i="23"/>
  <c r="BN19" i="23"/>
  <c r="BN18" i="23"/>
  <c r="BN17" i="23"/>
  <c r="BN16" i="23"/>
  <c r="BN15" i="23"/>
  <c r="BN14" i="23"/>
  <c r="BN13" i="23"/>
  <c r="BN12" i="23"/>
  <c r="BN11" i="23"/>
  <c r="BN10" i="23"/>
  <c r="BN9" i="23"/>
  <c r="BN8" i="23"/>
  <c r="BS9" i="23" l="1"/>
  <c r="BO8" i="23"/>
  <c r="D229" i="11" l="1"/>
  <c r="H229" i="11" s="1"/>
  <c r="H235" i="11" s="1"/>
  <c r="F60" i="17" l="1"/>
  <c r="C51" i="17"/>
  <c r="F51" i="17" s="1"/>
  <c r="C50" i="17"/>
  <c r="F50" i="17" s="1"/>
  <c r="C49" i="17"/>
  <c r="F49" i="17" s="1"/>
  <c r="C48" i="17"/>
  <c r="F48" i="17" s="1"/>
  <c r="C47" i="17"/>
  <c r="F47" i="17" s="1"/>
  <c r="C46" i="17"/>
  <c r="F46" i="17" s="1"/>
  <c r="C45" i="17"/>
  <c r="F45" i="17" s="1"/>
  <c r="C44" i="17"/>
  <c r="F44" i="17" s="1"/>
  <c r="C43" i="17"/>
  <c r="F43" i="17" s="1"/>
  <c r="C42" i="17"/>
  <c r="F42" i="17" s="1"/>
  <c r="C41" i="17"/>
  <c r="F41" i="17" s="1"/>
  <c r="C40" i="17"/>
  <c r="F40" i="17" s="1"/>
  <c r="C39" i="17"/>
  <c r="F39" i="17" s="1"/>
  <c r="C38" i="17"/>
  <c r="F38" i="17" s="1"/>
  <c r="C37" i="17"/>
  <c r="F37" i="17" s="1"/>
  <c r="C36" i="17"/>
  <c r="F36" i="17" s="1"/>
  <c r="C35" i="17"/>
  <c r="F35" i="17" s="1"/>
  <c r="C24" i="17"/>
  <c r="O23" i="17"/>
  <c r="L23" i="17"/>
  <c r="I23" i="17"/>
  <c r="F23" i="17"/>
  <c r="O22" i="17"/>
  <c r="L22" i="17"/>
  <c r="I22" i="17"/>
  <c r="F22" i="17"/>
  <c r="O21" i="17"/>
  <c r="L21" i="17"/>
  <c r="I21" i="17"/>
  <c r="F21" i="17"/>
  <c r="O20" i="17"/>
  <c r="L20" i="17"/>
  <c r="I20" i="17"/>
  <c r="F20" i="17"/>
  <c r="O19" i="17"/>
  <c r="L19" i="17"/>
  <c r="I19" i="17"/>
  <c r="F19" i="17"/>
  <c r="O18" i="17"/>
  <c r="L18" i="17"/>
  <c r="I18" i="17"/>
  <c r="F18" i="17"/>
  <c r="O17" i="17"/>
  <c r="L17" i="17"/>
  <c r="I17" i="17"/>
  <c r="F17" i="17"/>
  <c r="O16" i="17"/>
  <c r="L16" i="17"/>
  <c r="I16" i="17"/>
  <c r="F16" i="17"/>
  <c r="O15" i="17"/>
  <c r="L15" i="17"/>
  <c r="I15" i="17"/>
  <c r="F15" i="17"/>
  <c r="O14" i="17"/>
  <c r="L14" i="17"/>
  <c r="I14" i="17"/>
  <c r="F14" i="17"/>
  <c r="O13" i="17"/>
  <c r="L13" i="17"/>
  <c r="H13" i="17"/>
  <c r="I13" i="17" s="1"/>
  <c r="F13" i="17"/>
  <c r="O12" i="17"/>
  <c r="L12" i="17"/>
  <c r="H12" i="17"/>
  <c r="I12" i="17" s="1"/>
  <c r="F12" i="17"/>
  <c r="O11" i="17"/>
  <c r="L11" i="17"/>
  <c r="H11" i="17"/>
  <c r="I11" i="17" s="1"/>
  <c r="E11" i="17"/>
  <c r="F11" i="17" s="1"/>
  <c r="O10" i="17"/>
  <c r="L10" i="17"/>
  <c r="H10" i="17"/>
  <c r="I10" i="17" s="1"/>
  <c r="E10" i="17"/>
  <c r="F10" i="17" s="1"/>
  <c r="O9" i="17"/>
  <c r="L9" i="17"/>
  <c r="H9" i="17"/>
  <c r="I9" i="17" s="1"/>
  <c r="E9" i="17"/>
  <c r="F9" i="17" s="1"/>
  <c r="O8" i="17"/>
  <c r="L8" i="17"/>
  <c r="H8" i="17"/>
  <c r="I8" i="17" s="1"/>
  <c r="E8" i="17"/>
  <c r="F8" i="17" s="1"/>
  <c r="O7" i="17"/>
  <c r="L7" i="17"/>
  <c r="I7" i="17"/>
  <c r="F7" i="17"/>
  <c r="O26" i="17" l="1"/>
  <c r="F26" i="17"/>
  <c r="I59" i="17" s="1"/>
  <c r="L26" i="17"/>
  <c r="I26" i="17"/>
  <c r="I56" i="17" l="1"/>
  <c r="I57" i="17"/>
  <c r="I28" i="17"/>
  <c r="I30" i="17" s="1"/>
  <c r="I58" i="17"/>
  <c r="I60" i="17" l="1"/>
  <c r="I148" i="11" l="1"/>
  <c r="J150" i="11" s="1"/>
  <c r="BH13" i="23" l="1"/>
  <c r="H700" i="11" l="1"/>
  <c r="I700" i="11"/>
  <c r="F697" i="11" l="1"/>
  <c r="H697" i="11" s="1"/>
  <c r="F699" i="11"/>
  <c r="H699" i="11" s="1"/>
  <c r="F698" i="11"/>
  <c r="H698" i="11" s="1"/>
  <c r="G700" i="11"/>
  <c r="H705" i="11"/>
  <c r="H706" i="11"/>
  <c r="H704" i="11"/>
  <c r="G698" i="11"/>
  <c r="G697" i="11"/>
  <c r="C691" i="11"/>
  <c r="F710" i="11" l="1"/>
  <c r="H710" i="11" s="1"/>
  <c r="H707" i="11"/>
  <c r="H701" i="11"/>
  <c r="F709" i="11"/>
  <c r="H709" i="11" s="1"/>
  <c r="H711" i="11" l="1"/>
  <c r="H713" i="11" s="1"/>
  <c r="H144" i="11"/>
  <c r="F83" i="11"/>
  <c r="H83" i="11" s="1"/>
  <c r="F84" i="11" s="1"/>
  <c r="H84" i="11" s="1"/>
  <c r="F78" i="11"/>
  <c r="H78" i="11" s="1"/>
  <c r="F79" i="11" s="1"/>
  <c r="H79" i="11" s="1"/>
  <c r="H82" i="11"/>
  <c r="H77" i="11"/>
  <c r="H73" i="11"/>
  <c r="H72" i="11"/>
  <c r="C63" i="11"/>
  <c r="B63" i="11"/>
  <c r="G59" i="11"/>
  <c r="D59" i="11"/>
  <c r="G58" i="11"/>
  <c r="H58" i="11" s="1"/>
  <c r="G54" i="11"/>
  <c r="H54" i="11" s="1"/>
  <c r="G53" i="11"/>
  <c r="H53" i="11" s="1"/>
  <c r="G52" i="11"/>
  <c r="H52" i="11" s="1"/>
  <c r="H49" i="11"/>
  <c r="H48" i="11"/>
  <c r="H59" i="11" l="1"/>
  <c r="H61" i="11" s="1"/>
  <c r="H74" i="11"/>
  <c r="H85" i="11"/>
  <c r="H80" i="11"/>
  <c r="H683" i="11"/>
  <c r="H682" i="11"/>
  <c r="H677" i="11" s="1"/>
  <c r="H676" i="11" s="1"/>
  <c r="G677" i="11"/>
  <c r="G676" i="11"/>
  <c r="H87" i="11" l="1"/>
  <c r="H684" i="11"/>
  <c r="F686" i="11"/>
  <c r="H686" i="11" s="1"/>
  <c r="H678" i="11"/>
  <c r="H688" i="11" l="1"/>
  <c r="D38" i="11"/>
  <c r="F39" i="11" s="1"/>
  <c r="H39" i="11" s="1"/>
  <c r="H37" i="11"/>
  <c r="H34" i="11"/>
  <c r="H33" i="11"/>
  <c r="H30" i="11"/>
  <c r="H29" i="11"/>
  <c r="D668" i="11"/>
  <c r="H668" i="11" s="1"/>
  <c r="C657" i="11"/>
  <c r="B657" i="11"/>
  <c r="H663" i="11"/>
  <c r="F664" i="11" s="1"/>
  <c r="H664" i="11" s="1"/>
  <c r="H662" i="11"/>
  <c r="H38" i="11" l="1"/>
  <c r="H41" i="11" s="1"/>
  <c r="H665" i="11"/>
  <c r="H666" i="11" s="1"/>
  <c r="H670" i="11" s="1"/>
  <c r="H313" i="11"/>
  <c r="H312" i="11"/>
  <c r="H307" i="11"/>
  <c r="H306" i="11"/>
  <c r="H305" i="11"/>
  <c r="H304" i="11"/>
  <c r="H286" i="11"/>
  <c r="H285" i="11"/>
  <c r="H280" i="11"/>
  <c r="H279" i="11"/>
  <c r="H278" i="11"/>
  <c r="H277" i="11"/>
  <c r="H338" i="11"/>
  <c r="H339" i="11" s="1"/>
  <c r="D448" i="11"/>
  <c r="H448" i="11" s="1"/>
  <c r="H443" i="11"/>
  <c r="F444" i="11" s="1"/>
  <c r="H444" i="11" s="1"/>
  <c r="H442" i="11"/>
  <c r="C439" i="11"/>
  <c r="B439" i="11"/>
  <c r="H445" i="11" l="1"/>
  <c r="H446" i="11" s="1"/>
  <c r="H450" i="11" s="1"/>
  <c r="H281" i="11"/>
  <c r="H282" i="11" s="1"/>
  <c r="F289" i="11" s="1"/>
  <c r="H289" i="11" s="1"/>
  <c r="H290" i="11" s="1"/>
  <c r="H287" i="11"/>
  <c r="H308" i="11"/>
  <c r="H309" i="11" s="1"/>
  <c r="F316" i="11" s="1"/>
  <c r="H316" i="11" s="1"/>
  <c r="H317" i="11" s="1"/>
  <c r="H314" i="11"/>
  <c r="H292" i="11" l="1"/>
  <c r="H319" i="11"/>
  <c r="F390" i="11"/>
  <c r="H390" i="11" s="1"/>
  <c r="H389" i="11"/>
  <c r="D386" i="11"/>
  <c r="H386" i="11" s="1"/>
  <c r="H387" i="11" s="1"/>
  <c r="H381" i="11"/>
  <c r="H380" i="11"/>
  <c r="H379" i="11"/>
  <c r="H378" i="11"/>
  <c r="H377" i="11"/>
  <c r="H376" i="11"/>
  <c r="H375" i="11"/>
  <c r="F366" i="11"/>
  <c r="H366" i="11" s="1"/>
  <c r="H365" i="11"/>
  <c r="D362" i="11"/>
  <c r="H362" i="11" s="1"/>
  <c r="H363" i="11" s="1"/>
  <c r="H357" i="11"/>
  <c r="H356" i="11"/>
  <c r="H355" i="11"/>
  <c r="H354" i="11"/>
  <c r="H353" i="11"/>
  <c r="H352" i="11"/>
  <c r="H351" i="11"/>
  <c r="H341" i="11"/>
  <c r="H333" i="11"/>
  <c r="H332" i="11"/>
  <c r="H331" i="11"/>
  <c r="H330" i="11"/>
  <c r="H329" i="11"/>
  <c r="H328" i="11"/>
  <c r="H327" i="11"/>
  <c r="F342" i="11"/>
  <c r="H342" i="11" s="1"/>
  <c r="H391" i="11" l="1"/>
  <c r="H392" i="11" s="1"/>
  <c r="H334" i="11"/>
  <c r="H335" i="11" s="1"/>
  <c r="H367" i="11"/>
  <c r="H368" i="11" s="1"/>
  <c r="H358" i="11"/>
  <c r="H359" i="11" s="1"/>
  <c r="H382" i="11"/>
  <c r="H383" i="11" s="1"/>
  <c r="H393" i="11" s="1"/>
  <c r="H343" i="11"/>
  <c r="H344" i="11" s="1"/>
  <c r="H369" i="11" l="1"/>
  <c r="H345" i="11"/>
  <c r="C631" i="11" l="1"/>
  <c r="B631" i="11"/>
  <c r="C605" i="11"/>
  <c r="B605" i="11"/>
  <c r="C578" i="11"/>
  <c r="B578" i="11"/>
  <c r="C552" i="11"/>
  <c r="B552" i="11"/>
  <c r="C525" i="11"/>
  <c r="B525" i="11"/>
  <c r="C437" i="11" l="1"/>
  <c r="B437" i="11"/>
  <c r="H651" i="11"/>
  <c r="F650" i="11"/>
  <c r="H650" i="11" s="1"/>
  <c r="H649" i="11"/>
  <c r="K647" i="11"/>
  <c r="F647" i="11"/>
  <c r="H647" i="11" s="1"/>
  <c r="K646" i="11"/>
  <c r="F646" i="11"/>
  <c r="H646" i="11" s="1"/>
  <c r="K645" i="11"/>
  <c r="F645" i="11"/>
  <c r="H645" i="11" s="1"/>
  <c r="K644" i="11"/>
  <c r="F644" i="11"/>
  <c r="H644" i="11" s="1"/>
  <c r="K643" i="11"/>
  <c r="F643" i="11"/>
  <c r="H643" i="11" s="1"/>
  <c r="H639" i="11"/>
  <c r="H638" i="11"/>
  <c r="I635" i="11"/>
  <c r="D635" i="11" s="1"/>
  <c r="H625" i="11"/>
  <c r="F624" i="11"/>
  <c r="H624" i="11" s="1"/>
  <c r="H623" i="11"/>
  <c r="K621" i="11"/>
  <c r="F621" i="11"/>
  <c r="H621" i="11" s="1"/>
  <c r="K620" i="11"/>
  <c r="F620" i="11"/>
  <c r="H620" i="11" s="1"/>
  <c r="K619" i="11"/>
  <c r="F619" i="11"/>
  <c r="H619" i="11" s="1"/>
  <c r="K618" i="11"/>
  <c r="F618" i="11"/>
  <c r="H618" i="11" s="1"/>
  <c r="K617" i="11"/>
  <c r="F617" i="11"/>
  <c r="H617" i="11" s="1"/>
  <c r="H613" i="11"/>
  <c r="H612" i="11"/>
  <c r="I609" i="11"/>
  <c r="D609" i="11" s="1"/>
  <c r="H598" i="11"/>
  <c r="F597" i="11"/>
  <c r="H597" i="11" s="1"/>
  <c r="H596" i="11"/>
  <c r="F594" i="11"/>
  <c r="H594" i="11" s="1"/>
  <c r="F593" i="11"/>
  <c r="H593" i="11" s="1"/>
  <c r="F592" i="11"/>
  <c r="H592" i="11" s="1"/>
  <c r="F591" i="11"/>
  <c r="H591" i="11" s="1"/>
  <c r="F590" i="11"/>
  <c r="H590" i="11" s="1"/>
  <c r="H586" i="11"/>
  <c r="H585" i="11"/>
  <c r="D583" i="11"/>
  <c r="D584" i="11" s="1"/>
  <c r="H584" i="11" s="1"/>
  <c r="I582" i="11"/>
  <c r="H582" i="11"/>
  <c r="H571" i="11"/>
  <c r="F570" i="11"/>
  <c r="H570" i="11" s="1"/>
  <c r="H569" i="11"/>
  <c r="F567" i="11"/>
  <c r="H567" i="11" s="1"/>
  <c r="F566" i="11"/>
  <c r="H566" i="11" s="1"/>
  <c r="F565" i="11"/>
  <c r="H565" i="11" s="1"/>
  <c r="F564" i="11"/>
  <c r="H564" i="11" s="1"/>
  <c r="H560" i="11"/>
  <c r="H559" i="11"/>
  <c r="D557" i="11"/>
  <c r="D558" i="11" s="1"/>
  <c r="H558" i="11" s="1"/>
  <c r="I556" i="11"/>
  <c r="H556" i="11"/>
  <c r="H544" i="11"/>
  <c r="F543" i="11"/>
  <c r="H543" i="11" s="1"/>
  <c r="H542" i="11"/>
  <c r="F540" i="11"/>
  <c r="H540" i="11" s="1"/>
  <c r="F539" i="11"/>
  <c r="H539" i="11" s="1"/>
  <c r="F538" i="11"/>
  <c r="H538" i="11" s="1"/>
  <c r="F537" i="11"/>
  <c r="H537" i="11" s="1"/>
  <c r="H533" i="11"/>
  <c r="H532" i="11"/>
  <c r="D530" i="11"/>
  <c r="H530" i="11" s="1"/>
  <c r="I529" i="11"/>
  <c r="H529" i="11"/>
  <c r="H519" i="11"/>
  <c r="F518" i="11"/>
  <c r="H518" i="11" s="1"/>
  <c r="H517" i="11"/>
  <c r="F515" i="11"/>
  <c r="H515" i="11" s="1"/>
  <c r="F514" i="11"/>
  <c r="H514" i="11" s="1"/>
  <c r="F513" i="11"/>
  <c r="H513" i="11" s="1"/>
  <c r="F512" i="11"/>
  <c r="H512" i="11" s="1"/>
  <c r="H508" i="11"/>
  <c r="H507" i="11"/>
  <c r="D505" i="11"/>
  <c r="H505" i="11" s="1"/>
  <c r="H504" i="11"/>
  <c r="H494" i="11"/>
  <c r="F493" i="11"/>
  <c r="H493" i="11" s="1"/>
  <c r="H492" i="11"/>
  <c r="F490" i="11"/>
  <c r="H490" i="11" s="1"/>
  <c r="F489" i="11"/>
  <c r="H489" i="11" s="1"/>
  <c r="F488" i="11"/>
  <c r="H488" i="11" s="1"/>
  <c r="H487" i="11"/>
  <c r="H483" i="11"/>
  <c r="H482" i="11"/>
  <c r="D480" i="11"/>
  <c r="D481" i="11" s="1"/>
  <c r="H481" i="11" s="1"/>
  <c r="H479" i="11"/>
  <c r="F469" i="11"/>
  <c r="H469" i="11" s="1"/>
  <c r="H468" i="11"/>
  <c r="F467" i="11"/>
  <c r="H467" i="11" s="1"/>
  <c r="H466" i="11"/>
  <c r="F465" i="11"/>
  <c r="H465" i="11" s="1"/>
  <c r="H461" i="11"/>
  <c r="H460" i="11"/>
  <c r="H459" i="11"/>
  <c r="J457" i="11"/>
  <c r="D457" i="11"/>
  <c r="D458" i="11" s="1"/>
  <c r="H458" i="11" s="1"/>
  <c r="J456" i="11"/>
  <c r="K456" i="11" s="1"/>
  <c r="H456" i="11"/>
  <c r="H434" i="11"/>
  <c r="H433" i="11"/>
  <c r="H432" i="11"/>
  <c r="H431" i="11"/>
  <c r="H430" i="11"/>
  <c r="H429" i="11"/>
  <c r="D427" i="11"/>
  <c r="H427" i="11" s="1"/>
  <c r="H421" i="11"/>
  <c r="H420" i="11"/>
  <c r="H419" i="11"/>
  <c r="H418" i="11"/>
  <c r="H417" i="11"/>
  <c r="H416" i="11"/>
  <c r="D414" i="11"/>
  <c r="H414" i="11" s="1"/>
  <c r="H408" i="11"/>
  <c r="H407" i="11"/>
  <c r="H406" i="11"/>
  <c r="H405" i="11"/>
  <c r="H404" i="11"/>
  <c r="H403" i="11"/>
  <c r="D401" i="11"/>
  <c r="D402" i="11" s="1"/>
  <c r="H402" i="11" s="1"/>
  <c r="I583" i="11" l="1"/>
  <c r="H583" i="11"/>
  <c r="H587" i="11" s="1"/>
  <c r="H557" i="11"/>
  <c r="H561" i="11" s="1"/>
  <c r="D428" i="11"/>
  <c r="H428" i="11" s="1"/>
  <c r="H435" i="11" s="1"/>
  <c r="H457" i="11"/>
  <c r="H462" i="11" s="1"/>
  <c r="H480" i="11"/>
  <c r="H484" i="11" s="1"/>
  <c r="H573" i="11"/>
  <c r="K622" i="11"/>
  <c r="I505" i="11"/>
  <c r="I457" i="11"/>
  <c r="H471" i="11"/>
  <c r="D506" i="11"/>
  <c r="H506" i="11" s="1"/>
  <c r="H509" i="11" s="1"/>
  <c r="I530" i="11"/>
  <c r="J530" i="11" s="1"/>
  <c r="H600" i="11"/>
  <c r="K648" i="11"/>
  <c r="H521" i="11"/>
  <c r="H496" i="11"/>
  <c r="I610" i="11"/>
  <c r="H609" i="11"/>
  <c r="D610" i="11"/>
  <c r="H610" i="11" s="1"/>
  <c r="H546" i="11"/>
  <c r="H627" i="11"/>
  <c r="D636" i="11"/>
  <c r="H636" i="11" s="1"/>
  <c r="I636" i="11"/>
  <c r="H635" i="11"/>
  <c r="H653" i="11"/>
  <c r="I480" i="11"/>
  <c r="D531" i="11"/>
  <c r="H531" i="11" s="1"/>
  <c r="H534" i="11" s="1"/>
  <c r="H401" i="11"/>
  <c r="H409" i="11" s="1"/>
  <c r="D415" i="11"/>
  <c r="H415" i="11" s="1"/>
  <c r="H422" i="11" s="1"/>
  <c r="C294" i="11"/>
  <c r="H258" i="11"/>
  <c r="C239" i="11"/>
  <c r="B239" i="11"/>
  <c r="H257" i="11"/>
  <c r="H252" i="11"/>
  <c r="H251" i="11"/>
  <c r="H250" i="11"/>
  <c r="H249" i="11"/>
  <c r="D216" i="11"/>
  <c r="F198" i="11"/>
  <c r="H202" i="11"/>
  <c r="H193" i="11"/>
  <c r="H192" i="11"/>
  <c r="H177" i="11"/>
  <c r="H176" i="11"/>
  <c r="H175" i="11"/>
  <c r="H171" i="11"/>
  <c r="H170" i="11"/>
  <c r="H169" i="11"/>
  <c r="H156" i="11"/>
  <c r="H155" i="11"/>
  <c r="H154" i="11"/>
  <c r="H150" i="11"/>
  <c r="H149" i="11"/>
  <c r="H148" i="11"/>
  <c r="H145" i="11"/>
  <c r="H127" i="11"/>
  <c r="H134" i="11"/>
  <c r="H133" i="11"/>
  <c r="H130" i="11"/>
  <c r="H115" i="11"/>
  <c r="H114" i="11"/>
  <c r="H113" i="11"/>
  <c r="F98" i="11"/>
  <c r="H98" i="11" s="1"/>
  <c r="H105" i="11"/>
  <c r="H102" i="11"/>
  <c r="F5" i="12"/>
  <c r="J6" i="12"/>
  <c r="G68" i="12" s="1"/>
  <c r="F74" i="12"/>
  <c r="L74" i="12" s="1"/>
  <c r="M74" i="12" s="1"/>
  <c r="G73" i="12"/>
  <c r="H73" i="12" s="1"/>
  <c r="F73" i="12"/>
  <c r="F72" i="12"/>
  <c r="L72" i="12" s="1"/>
  <c r="M72" i="12" s="1"/>
  <c r="F71" i="12"/>
  <c r="M70" i="12"/>
  <c r="F69" i="12"/>
  <c r="L69" i="12" s="1"/>
  <c r="M69" i="12" s="1"/>
  <c r="F68" i="12"/>
  <c r="L68" i="12" s="1"/>
  <c r="M68" i="12" s="1"/>
  <c r="F67" i="12"/>
  <c r="F66" i="12"/>
  <c r="L66" i="12" s="1"/>
  <c r="M66" i="12" s="1"/>
  <c r="F65" i="12"/>
  <c r="M64" i="12"/>
  <c r="M63" i="12"/>
  <c r="M62" i="12"/>
  <c r="M61" i="12"/>
  <c r="F60" i="12"/>
  <c r="L60" i="12" s="1"/>
  <c r="M60" i="12" s="1"/>
  <c r="F59" i="12"/>
  <c r="F58" i="12"/>
  <c r="L58" i="12" s="1"/>
  <c r="M58" i="12" s="1"/>
  <c r="F57" i="12"/>
  <c r="L57" i="12" s="1"/>
  <c r="M57" i="12" s="1"/>
  <c r="M56" i="12"/>
  <c r="F55" i="12"/>
  <c r="L55" i="12" s="1"/>
  <c r="M55" i="12" s="1"/>
  <c r="F54" i="12"/>
  <c r="F53" i="12"/>
  <c r="L53" i="12" s="1"/>
  <c r="M53" i="12" s="1"/>
  <c r="F52" i="12"/>
  <c r="M51" i="12"/>
  <c r="F50" i="12"/>
  <c r="F49" i="12"/>
  <c r="L49" i="12" s="1"/>
  <c r="M49" i="12" s="1"/>
  <c r="F48" i="12"/>
  <c r="L48" i="12" s="1"/>
  <c r="M48" i="12" s="1"/>
  <c r="F47" i="12"/>
  <c r="L47" i="12" s="1"/>
  <c r="M47" i="12" s="1"/>
  <c r="F46" i="12"/>
  <c r="F197" i="11" s="1"/>
  <c r="H197" i="11" s="1"/>
  <c r="F45" i="12"/>
  <c r="L45" i="12" s="1"/>
  <c r="M45" i="12" s="1"/>
  <c r="F44" i="12"/>
  <c r="F43" i="12"/>
  <c r="L43" i="12" s="1"/>
  <c r="M43" i="12" s="1"/>
  <c r="F42" i="12"/>
  <c r="F41" i="12"/>
  <c r="L41" i="12" s="1"/>
  <c r="M41" i="12" s="1"/>
  <c r="F40" i="12"/>
  <c r="F39" i="12"/>
  <c r="L39" i="12" s="1"/>
  <c r="M39" i="12" s="1"/>
  <c r="F38" i="12"/>
  <c r="L38" i="12" s="1"/>
  <c r="M38" i="12" s="1"/>
  <c r="M37" i="12"/>
  <c r="F36" i="12"/>
  <c r="L36" i="12" s="1"/>
  <c r="M36" i="12" s="1"/>
  <c r="F35" i="12"/>
  <c r="F34" i="12"/>
  <c r="L34" i="12" s="1"/>
  <c r="M34" i="12" s="1"/>
  <c r="F33" i="12"/>
  <c r="F32" i="12"/>
  <c r="L32" i="12" s="1"/>
  <c r="M32" i="12" s="1"/>
  <c r="M31" i="12"/>
  <c r="F30" i="12"/>
  <c r="L30" i="12" s="1"/>
  <c r="M30" i="12" s="1"/>
  <c r="F29" i="12"/>
  <c r="L29" i="12" s="1"/>
  <c r="M29" i="12" s="1"/>
  <c r="F28" i="12"/>
  <c r="L28" i="12" s="1"/>
  <c r="M28" i="12" s="1"/>
  <c r="F27" i="12"/>
  <c r="L27" i="12" s="1"/>
  <c r="M27" i="12" s="1"/>
  <c r="F26" i="12"/>
  <c r="L26" i="12" s="1"/>
  <c r="M26" i="12" s="1"/>
  <c r="F25" i="12"/>
  <c r="L25" i="12" s="1"/>
  <c r="M25" i="12" s="1"/>
  <c r="M24" i="12"/>
  <c r="F23" i="12"/>
  <c r="L23" i="12" s="1"/>
  <c r="M23" i="12" s="1"/>
  <c r="F22" i="12"/>
  <c r="F21" i="12"/>
  <c r="L21" i="12" s="1"/>
  <c r="M21" i="12" s="1"/>
  <c r="F20" i="12"/>
  <c r="F19" i="12"/>
  <c r="L19" i="12" s="1"/>
  <c r="M19" i="12" s="1"/>
  <c r="F18" i="12"/>
  <c r="F17" i="12"/>
  <c r="L17" i="12" s="1"/>
  <c r="M17" i="12" s="1"/>
  <c r="F16" i="12"/>
  <c r="F15" i="12"/>
  <c r="L15" i="12" s="1"/>
  <c r="M15" i="12" s="1"/>
  <c r="F14" i="12"/>
  <c r="F13" i="12"/>
  <c r="F12" i="12"/>
  <c r="F11" i="12"/>
  <c r="L11" i="12" s="1"/>
  <c r="M11" i="12" s="1"/>
  <c r="F10" i="12"/>
  <c r="F9" i="12"/>
  <c r="L9" i="12" s="1"/>
  <c r="M9" i="12" s="1"/>
  <c r="F8" i="12"/>
  <c r="F7" i="12"/>
  <c r="L7" i="12" s="1"/>
  <c r="M7" i="12" s="1"/>
  <c r="F6" i="12"/>
  <c r="L6" i="12" s="1"/>
  <c r="M6" i="12" s="1"/>
  <c r="H16" i="11"/>
  <c r="H9" i="11"/>
  <c r="H13" i="11"/>
  <c r="H12" i="11"/>
  <c r="H19" i="11" l="1"/>
  <c r="H20" i="11" s="1"/>
  <c r="F99" i="11"/>
  <c r="H99" i="11" s="1"/>
  <c r="H108" i="11" s="1"/>
  <c r="H198" i="11"/>
  <c r="F199" i="11" s="1"/>
  <c r="H199" i="11" s="1"/>
  <c r="H200" i="11" s="1"/>
  <c r="F203" i="11"/>
  <c r="H203" i="11" s="1"/>
  <c r="F204" i="11" s="1"/>
  <c r="H204" i="11" s="1"/>
  <c r="H205" i="11" s="1"/>
  <c r="G74" i="12"/>
  <c r="H74" i="12" s="1"/>
  <c r="I74" i="12" s="1"/>
  <c r="G71" i="12"/>
  <c r="H71" i="12" s="1"/>
  <c r="H136" i="11"/>
  <c r="H137" i="11" s="1"/>
  <c r="H216" i="11"/>
  <c r="H222" i="11" s="1"/>
  <c r="H151" i="11"/>
  <c r="L46" i="12"/>
  <c r="M46" i="12" s="1"/>
  <c r="G12" i="12"/>
  <c r="H12" i="12" s="1"/>
  <c r="G20" i="12"/>
  <c r="H20" i="12" s="1"/>
  <c r="G29" i="12"/>
  <c r="H29" i="12" s="1"/>
  <c r="G39" i="12"/>
  <c r="G47" i="12"/>
  <c r="G57" i="12"/>
  <c r="H57" i="12" s="1"/>
  <c r="G69" i="12"/>
  <c r="H69" i="12" s="1"/>
  <c r="G8" i="12"/>
  <c r="H8" i="12" s="1"/>
  <c r="G16" i="12"/>
  <c r="H16" i="12" s="1"/>
  <c r="G25" i="12"/>
  <c r="H25" i="12" s="1"/>
  <c r="G34" i="12"/>
  <c r="G43" i="12"/>
  <c r="G52" i="12"/>
  <c r="H52" i="12" s="1"/>
  <c r="G65" i="12"/>
  <c r="H65" i="12" s="1"/>
  <c r="H157" i="11"/>
  <c r="G6" i="12"/>
  <c r="H6" i="12" s="1"/>
  <c r="G10" i="12"/>
  <c r="H10" i="12" s="1"/>
  <c r="G14" i="12"/>
  <c r="H14" i="12" s="1"/>
  <c r="G18" i="12"/>
  <c r="H18" i="12" s="1"/>
  <c r="G22" i="12"/>
  <c r="H22" i="12" s="1"/>
  <c r="G27" i="12"/>
  <c r="H27" i="12" s="1"/>
  <c r="G32" i="12"/>
  <c r="G36" i="12"/>
  <c r="G41" i="12"/>
  <c r="G45" i="12"/>
  <c r="G49" i="12"/>
  <c r="G54" i="12"/>
  <c r="H54" i="12" s="1"/>
  <c r="G59" i="12"/>
  <c r="H59" i="12" s="1"/>
  <c r="G67" i="12"/>
  <c r="H67" i="12" s="1"/>
  <c r="L67" i="12"/>
  <c r="M67" i="12" s="1"/>
  <c r="G5" i="12"/>
  <c r="H5" i="12" s="1"/>
  <c r="G7" i="12"/>
  <c r="G9" i="12"/>
  <c r="H9" i="12" s="1"/>
  <c r="G11" i="12"/>
  <c r="H11" i="12" s="1"/>
  <c r="G13" i="12"/>
  <c r="G15" i="12"/>
  <c r="G17" i="12"/>
  <c r="H17" i="12" s="1"/>
  <c r="G19" i="12"/>
  <c r="H19" i="12" s="1"/>
  <c r="G21" i="12"/>
  <c r="H21" i="12" s="1"/>
  <c r="G23" i="12"/>
  <c r="G26" i="12"/>
  <c r="H26" i="12" s="1"/>
  <c r="G28" i="12"/>
  <c r="H28" i="12" s="1"/>
  <c r="G30" i="12"/>
  <c r="H30" i="12" s="1"/>
  <c r="I30" i="12" s="1"/>
  <c r="G33" i="12"/>
  <c r="H33" i="12" s="1"/>
  <c r="G35" i="12"/>
  <c r="H35" i="12" s="1"/>
  <c r="G38" i="12"/>
  <c r="H38" i="12" s="1"/>
  <c r="G40" i="12"/>
  <c r="H40" i="12" s="1"/>
  <c r="G42" i="12"/>
  <c r="H42" i="12" s="1"/>
  <c r="G44" i="12"/>
  <c r="H44" i="12" s="1"/>
  <c r="G46" i="12"/>
  <c r="H46" i="12" s="1"/>
  <c r="G48" i="12"/>
  <c r="H48" i="12" s="1"/>
  <c r="G50" i="12"/>
  <c r="H50" i="12" s="1"/>
  <c r="G53" i="12"/>
  <c r="G55" i="12"/>
  <c r="G58" i="12"/>
  <c r="G60" i="12"/>
  <c r="G66" i="12"/>
  <c r="H253" i="11"/>
  <c r="H254" i="11" s="1"/>
  <c r="F261" i="11" s="1"/>
  <c r="H261" i="11" s="1"/>
  <c r="H262" i="11" s="1"/>
  <c r="H259" i="11"/>
  <c r="H575" i="11"/>
  <c r="H602" i="11"/>
  <c r="H473" i="11"/>
  <c r="H498" i="11"/>
  <c r="H194" i="11"/>
  <c r="D611" i="11"/>
  <c r="H611" i="11" s="1"/>
  <c r="H614" i="11" s="1"/>
  <c r="H629" i="11" s="1"/>
  <c r="H548" i="11"/>
  <c r="D637" i="11"/>
  <c r="H637" i="11" s="1"/>
  <c r="H640" i="11" s="1"/>
  <c r="H655" i="11" s="1"/>
  <c r="H523" i="11"/>
  <c r="H178" i="11"/>
  <c r="H172" i="11"/>
  <c r="I6" i="12"/>
  <c r="H146" i="11"/>
  <c r="F116" i="11"/>
  <c r="H116" i="11" s="1"/>
  <c r="H118" i="11" s="1"/>
  <c r="H120" i="11" s="1"/>
  <c r="I73" i="12"/>
  <c r="L5" i="12"/>
  <c r="M5" i="12" s="1"/>
  <c r="L13" i="12"/>
  <c r="M13" i="12" s="1"/>
  <c r="L42" i="12"/>
  <c r="M42" i="12" s="1"/>
  <c r="L50" i="12"/>
  <c r="M50" i="12" s="1"/>
  <c r="L59" i="12"/>
  <c r="M59" i="12" s="1"/>
  <c r="L40" i="12"/>
  <c r="M40" i="12" s="1"/>
  <c r="L44" i="12"/>
  <c r="M44" i="12" s="1"/>
  <c r="L65" i="12"/>
  <c r="M65" i="12" s="1"/>
  <c r="I71" i="12"/>
  <c r="L8" i="12"/>
  <c r="M8" i="12" s="1"/>
  <c r="L10" i="12"/>
  <c r="M10" i="12" s="1"/>
  <c r="L12" i="12"/>
  <c r="M12" i="12" s="1"/>
  <c r="L14" i="12"/>
  <c r="M14" i="12" s="1"/>
  <c r="L16" i="12"/>
  <c r="M16" i="12" s="1"/>
  <c r="L18" i="12"/>
  <c r="M18" i="12" s="1"/>
  <c r="L20" i="12"/>
  <c r="M20" i="12" s="1"/>
  <c r="L22" i="12"/>
  <c r="M22" i="12" s="1"/>
  <c r="L33" i="12"/>
  <c r="M33" i="12" s="1"/>
  <c r="L35" i="12"/>
  <c r="M35" i="12" s="1"/>
  <c r="L52" i="12"/>
  <c r="M52" i="12" s="1"/>
  <c r="L54" i="12"/>
  <c r="M54" i="12" s="1"/>
  <c r="L71" i="12"/>
  <c r="M71" i="12" s="1"/>
  <c r="L73" i="12"/>
  <c r="M73" i="12" s="1"/>
  <c r="H13" i="12"/>
  <c r="H32" i="12"/>
  <c r="H36" i="12"/>
  <c r="G72" i="12"/>
  <c r="I14" i="12" l="1"/>
  <c r="I57" i="12"/>
  <c r="I16" i="12"/>
  <c r="I10" i="12"/>
  <c r="I59" i="12"/>
  <c r="I50" i="12"/>
  <c r="I25" i="12"/>
  <c r="I8" i="12"/>
  <c r="I20" i="12"/>
  <c r="I65" i="12"/>
  <c r="I69" i="12"/>
  <c r="I35" i="12"/>
  <c r="I12" i="12"/>
  <c r="I52" i="12"/>
  <c r="H159" i="11"/>
  <c r="I29" i="12"/>
  <c r="I38" i="12"/>
  <c r="I67" i="12"/>
  <c r="I22" i="12"/>
  <c r="I26" i="12"/>
  <c r="I48" i="12"/>
  <c r="I27" i="12"/>
  <c r="I18" i="12"/>
  <c r="I5" i="12"/>
  <c r="I54" i="12"/>
  <c r="I40" i="12"/>
  <c r="I44" i="12"/>
  <c r="H264" i="11"/>
  <c r="I33" i="12"/>
  <c r="I42" i="12"/>
  <c r="I46" i="12"/>
  <c r="I28" i="12"/>
  <c r="H207" i="11"/>
  <c r="H180" i="11"/>
  <c r="H119" i="11"/>
  <c r="I11" i="12"/>
  <c r="I17" i="12"/>
  <c r="H23" i="12"/>
  <c r="I23" i="12" s="1"/>
  <c r="H7" i="12"/>
  <c r="I7" i="12" s="1"/>
  <c r="H49" i="12"/>
  <c r="I49" i="12" s="1"/>
  <c r="I13" i="12"/>
  <c r="H72" i="12"/>
  <c r="I72" i="12" s="1"/>
  <c r="H34" i="12"/>
  <c r="I34" i="12" s="1"/>
  <c r="H58" i="12"/>
  <c r="I58" i="12" s="1"/>
  <c r="H47" i="12"/>
  <c r="I47" i="12" s="1"/>
  <c r="H39" i="12"/>
  <c r="I39" i="12" s="1"/>
  <c r="I19" i="12"/>
  <c r="I32" i="12"/>
  <c r="H53" i="12"/>
  <c r="I53" i="12" s="1"/>
  <c r="H15" i="12"/>
  <c r="I15" i="12" s="1"/>
  <c r="H66" i="12"/>
  <c r="I66" i="12" s="1"/>
  <c r="H43" i="12"/>
  <c r="I43" i="12" s="1"/>
  <c r="H60" i="12"/>
  <c r="I60" i="12" s="1"/>
  <c r="H41" i="12"/>
  <c r="I41" i="12" s="1"/>
  <c r="H55" i="12"/>
  <c r="I55" i="12" s="1"/>
  <c r="H68" i="12"/>
  <c r="I68" i="12" s="1"/>
  <c r="H45" i="12"/>
  <c r="I45" i="12" s="1"/>
  <c r="I21" i="12"/>
  <c r="I36" i="12"/>
  <c r="I9" i="12"/>
  <c r="B66" i="8" l="1"/>
  <c r="B67" i="8" s="1"/>
  <c r="B68" i="8" s="1"/>
  <c r="B69" i="8" s="1"/>
  <c r="B70" i="8" s="1"/>
  <c r="B71" i="8" s="1"/>
  <c r="B72" i="8" s="1"/>
  <c r="B73" i="8" s="1"/>
  <c r="B74" i="8" s="1"/>
  <c r="B75" i="8" s="1"/>
  <c r="B76" i="8" s="1"/>
  <c r="B53" i="8"/>
  <c r="B54" i="8" s="1"/>
  <c r="B55" i="8" s="1"/>
  <c r="B56" i="8" s="1"/>
  <c r="B57" i="8" s="1"/>
  <c r="B58" i="8" s="1"/>
  <c r="B59" i="8" s="1"/>
  <c r="B60" i="8" s="1"/>
  <c r="B61" i="8" s="1"/>
  <c r="B62" i="8" s="1"/>
  <c r="B63" i="8" s="1"/>
  <c r="B64" i="8" s="1"/>
  <c r="F523" i="1" l="1"/>
  <c r="F521" i="1"/>
  <c r="C519" i="1"/>
  <c r="F519" i="1" s="1"/>
  <c r="F518" i="1" s="1"/>
  <c r="F517" i="1"/>
  <c r="F516" i="1"/>
  <c r="F515" i="1"/>
  <c r="F514" i="1"/>
  <c r="F513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0" i="1"/>
  <c r="F471" i="1" s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6" i="1"/>
  <c r="F433" i="1"/>
  <c r="C431" i="1"/>
  <c r="F431" i="1" s="1"/>
  <c r="F429" i="1"/>
  <c r="F428" i="1"/>
  <c r="F427" i="1"/>
  <c r="F426" i="1"/>
  <c r="F425" i="1"/>
  <c r="F423" i="1"/>
  <c r="F422" i="1"/>
  <c r="F421" i="1"/>
  <c r="F420" i="1"/>
  <c r="F419" i="1"/>
  <c r="F418" i="1"/>
  <c r="G417" i="1"/>
  <c r="F417" i="1"/>
  <c r="G416" i="1"/>
  <c r="F416" i="1"/>
  <c r="G415" i="1"/>
  <c r="F415" i="1"/>
  <c r="F414" i="1"/>
  <c r="F413" i="1"/>
  <c r="F412" i="1"/>
  <c r="F411" i="1"/>
  <c r="F410" i="1"/>
  <c r="F409" i="1"/>
  <c r="F407" i="1"/>
  <c r="F406" i="1"/>
  <c r="F405" i="1"/>
  <c r="C403" i="1"/>
  <c r="C404" i="1" s="1"/>
  <c r="F404" i="1" s="1"/>
  <c r="C402" i="1"/>
  <c r="F402" i="1" s="1"/>
  <c r="F400" i="1"/>
  <c r="F399" i="1"/>
  <c r="F394" i="1"/>
  <c r="F391" i="1"/>
  <c r="F390" i="1"/>
  <c r="F389" i="1"/>
  <c r="F388" i="1"/>
  <c r="F387" i="1"/>
  <c r="F386" i="1"/>
  <c r="F385" i="1"/>
  <c r="F384" i="1"/>
  <c r="G383" i="1"/>
  <c r="F383" i="1"/>
  <c r="G382" i="1"/>
  <c r="F382" i="1"/>
  <c r="F381" i="1"/>
  <c r="F380" i="1"/>
  <c r="F379" i="1"/>
  <c r="F378" i="1"/>
  <c r="F377" i="1"/>
  <c r="H376" i="1"/>
  <c r="G376" i="1"/>
  <c r="F376" i="1"/>
  <c r="H374" i="1"/>
  <c r="G374" i="1"/>
  <c r="F374" i="1"/>
  <c r="F373" i="1"/>
  <c r="F372" i="1"/>
  <c r="F367" i="1"/>
  <c r="C366" i="1"/>
  <c r="C369" i="1" s="1"/>
  <c r="F369" i="1" s="1"/>
  <c r="F361" i="1"/>
  <c r="F359" i="1"/>
  <c r="F358" i="1"/>
  <c r="F357" i="1"/>
  <c r="F356" i="1"/>
  <c r="F355" i="1"/>
  <c r="F354" i="1"/>
  <c r="F353" i="1"/>
  <c r="G352" i="1"/>
  <c r="F352" i="1"/>
  <c r="F351" i="1"/>
  <c r="F350" i="1"/>
  <c r="F349" i="1"/>
  <c r="F348" i="1"/>
  <c r="F347" i="1"/>
  <c r="G346" i="1"/>
  <c r="F346" i="1"/>
  <c r="G344" i="1"/>
  <c r="F344" i="1"/>
  <c r="F343" i="1"/>
  <c r="F342" i="1"/>
  <c r="C340" i="1"/>
  <c r="C345" i="1" s="1"/>
  <c r="C339" i="1"/>
  <c r="F339" i="1" s="1"/>
  <c r="F336" i="1"/>
  <c r="G331" i="1"/>
  <c r="F331" i="1"/>
  <c r="G329" i="1"/>
  <c r="F329" i="1"/>
  <c r="G327" i="1"/>
  <c r="F327" i="1"/>
  <c r="G326" i="1"/>
  <c r="G325" i="1"/>
  <c r="G324" i="1"/>
  <c r="F324" i="1"/>
  <c r="G323" i="1"/>
  <c r="F323" i="1"/>
  <c r="G322" i="1"/>
  <c r="F322" i="1"/>
  <c r="G321" i="1"/>
  <c r="G320" i="1"/>
  <c r="G319" i="1"/>
  <c r="F319" i="1"/>
  <c r="G318" i="1"/>
  <c r="G317" i="1"/>
  <c r="I316" i="1"/>
  <c r="H316" i="1"/>
  <c r="G316" i="1"/>
  <c r="F316" i="1"/>
  <c r="G315" i="1"/>
  <c r="F313" i="1"/>
  <c r="G312" i="1"/>
  <c r="G311" i="1" s="1"/>
  <c r="F312" i="1"/>
  <c r="F311" i="1"/>
  <c r="F310" i="1"/>
  <c r="F309" i="1"/>
  <c r="H308" i="1"/>
  <c r="F308" i="1"/>
  <c r="F305" i="1"/>
  <c r="F300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1" i="1"/>
  <c r="F280" i="1"/>
  <c r="F279" i="1"/>
  <c r="C277" i="1"/>
  <c r="C278" i="1" s="1"/>
  <c r="F278" i="1" s="1"/>
  <c r="C276" i="1"/>
  <c r="F276" i="1" s="1"/>
  <c r="F273" i="1"/>
  <c r="F268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1" i="1"/>
  <c r="F250" i="1"/>
  <c r="F249" i="1"/>
  <c r="C247" i="1"/>
  <c r="C252" i="1" s="1"/>
  <c r="C246" i="1"/>
  <c r="F246" i="1" s="1"/>
  <c r="F243" i="1"/>
  <c r="F238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7" i="1"/>
  <c r="F216" i="1"/>
  <c r="F215" i="1"/>
  <c r="C213" i="1"/>
  <c r="C218" i="1" s="1"/>
  <c r="F218" i="1" s="1"/>
  <c r="C212" i="1"/>
  <c r="F212" i="1" s="1"/>
  <c r="F209" i="1"/>
  <c r="F204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7" i="1"/>
  <c r="F186" i="1"/>
  <c r="F185" i="1"/>
  <c r="C183" i="1"/>
  <c r="F183" i="1" s="1"/>
  <c r="C182" i="1"/>
  <c r="F182" i="1" s="1"/>
  <c r="F179" i="1"/>
  <c r="F174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4" i="1"/>
  <c r="F153" i="1"/>
  <c r="F152" i="1"/>
  <c r="C150" i="1"/>
  <c r="F150" i="1" s="1"/>
  <c r="C149" i="1"/>
  <c r="F149" i="1" s="1"/>
  <c r="F146" i="1"/>
  <c r="F141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C121" i="1"/>
  <c r="F121" i="1" s="1"/>
  <c r="F120" i="1"/>
  <c r="F119" i="1"/>
  <c r="F117" i="1"/>
  <c r="F116" i="1"/>
  <c r="C115" i="1"/>
  <c r="F115" i="1" s="1"/>
  <c r="F112" i="1"/>
  <c r="F107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C90" i="1"/>
  <c r="F90" i="1" s="1"/>
  <c r="C89" i="1"/>
  <c r="G89" i="1" s="1"/>
  <c r="G88" i="1"/>
  <c r="F88" i="1"/>
  <c r="F87" i="1"/>
  <c r="F85" i="1"/>
  <c r="F84" i="1"/>
  <c r="F83" i="1"/>
  <c r="F80" i="1"/>
  <c r="F74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G57" i="1"/>
  <c r="F57" i="1"/>
  <c r="C56" i="1"/>
  <c r="G56" i="1" s="1"/>
  <c r="G55" i="1"/>
  <c r="F55" i="1"/>
  <c r="F54" i="1"/>
  <c r="F52" i="1"/>
  <c r="F51" i="1"/>
  <c r="F50" i="1"/>
  <c r="F48" i="1"/>
  <c r="C47" i="1"/>
  <c r="F47" i="1" s="1"/>
  <c r="F42" i="1"/>
  <c r="F40" i="1"/>
  <c r="F39" i="1"/>
  <c r="F38" i="1"/>
  <c r="F37" i="1"/>
  <c r="F36" i="1"/>
  <c r="F35" i="1"/>
  <c r="F34" i="1"/>
  <c r="F33" i="1"/>
  <c r="F32" i="1"/>
  <c r="F31" i="1"/>
  <c r="G30" i="1"/>
  <c r="F30" i="1"/>
  <c r="G29" i="1"/>
  <c r="G23" i="1" s="1"/>
  <c r="F29" i="1"/>
  <c r="F28" i="1"/>
  <c r="F27" i="1"/>
  <c r="F26" i="1"/>
  <c r="F25" i="1"/>
  <c r="F24" i="1"/>
  <c r="F23" i="1"/>
  <c r="F21" i="1"/>
  <c r="F20" i="1"/>
  <c r="F19" i="1"/>
  <c r="F18" i="1"/>
  <c r="C17" i="1"/>
  <c r="F17" i="1" s="1"/>
  <c r="F16" i="1"/>
  <c r="F13" i="1"/>
  <c r="G348" i="1" l="1"/>
  <c r="H348" i="1" s="1"/>
  <c r="G409" i="1"/>
  <c r="G399" i="1"/>
  <c r="G21" i="1"/>
  <c r="G26" i="1" s="1"/>
  <c r="G59" i="1"/>
  <c r="G60" i="1" s="1"/>
  <c r="F332" i="1"/>
  <c r="H378" i="1"/>
  <c r="F56" i="1"/>
  <c r="I376" i="1"/>
  <c r="G92" i="1"/>
  <c r="G91" i="1" s="1"/>
  <c r="F89" i="1"/>
  <c r="F108" i="1" s="1"/>
  <c r="F213" i="1"/>
  <c r="F247" i="1"/>
  <c r="G378" i="1"/>
  <c r="C22" i="1"/>
  <c r="F22" i="1" s="1"/>
  <c r="F43" i="1" s="1"/>
  <c r="G93" i="1"/>
  <c r="F142" i="1"/>
  <c r="G121" i="1"/>
  <c r="C341" i="1"/>
  <c r="F341" i="1" s="1"/>
  <c r="F75" i="1"/>
  <c r="C155" i="1"/>
  <c r="G155" i="1" s="1"/>
  <c r="C188" i="1"/>
  <c r="G188" i="1" s="1"/>
  <c r="C214" i="1"/>
  <c r="F214" i="1" s="1"/>
  <c r="C248" i="1"/>
  <c r="F248" i="1" s="1"/>
  <c r="F340" i="1"/>
  <c r="F366" i="1"/>
  <c r="C370" i="1"/>
  <c r="C375" i="1" s="1"/>
  <c r="G375" i="1" s="1"/>
  <c r="G407" i="1"/>
  <c r="G411" i="1" s="1"/>
  <c r="G410" i="1" s="1"/>
  <c r="F466" i="1"/>
  <c r="F345" i="1"/>
  <c r="G345" i="1"/>
  <c r="G349" i="1"/>
  <c r="F252" i="1"/>
  <c r="G252" i="1"/>
  <c r="F524" i="1"/>
  <c r="F277" i="1"/>
  <c r="I374" i="1"/>
  <c r="F403" i="1"/>
  <c r="C151" i="1"/>
  <c r="F151" i="1" s="1"/>
  <c r="C184" i="1"/>
  <c r="F184" i="1" s="1"/>
  <c r="G218" i="1"/>
  <c r="C282" i="1"/>
  <c r="C392" i="1"/>
  <c r="F392" i="1" s="1"/>
  <c r="C408" i="1"/>
  <c r="G25" i="1" l="1"/>
  <c r="G24" i="1" s="1"/>
  <c r="G58" i="1"/>
  <c r="I378" i="1"/>
  <c r="I377" i="1" s="1"/>
  <c r="C371" i="1"/>
  <c r="F371" i="1" s="1"/>
  <c r="F155" i="1"/>
  <c r="F175" i="1" s="1"/>
  <c r="F375" i="1"/>
  <c r="F362" i="1"/>
  <c r="F239" i="1"/>
  <c r="F188" i="1"/>
  <c r="F205" i="1" s="1"/>
  <c r="G517" i="1"/>
  <c r="G518" i="1" s="1"/>
  <c r="F370" i="1"/>
  <c r="G22" i="1"/>
  <c r="F269" i="1"/>
  <c r="G408" i="1"/>
  <c r="F408" i="1"/>
  <c r="F434" i="1" s="1"/>
  <c r="G282" i="1"/>
  <c r="F282" i="1"/>
  <c r="F301" i="1" s="1"/>
  <c r="G412" i="1"/>
  <c r="F395" i="1" l="1"/>
  <c r="I379" i="1"/>
  <c r="F526" i="1"/>
  <c r="F527" i="1" s="1"/>
  <c r="F532" i="1" l="1"/>
  <c r="F535" i="1"/>
  <c r="F534" i="1"/>
  <c r="F537" i="1"/>
  <c r="F533" i="1"/>
  <c r="F529" i="1"/>
  <c r="F531" i="1"/>
  <c r="F538" i="1"/>
  <c r="F530" i="1"/>
  <c r="F536" i="1" l="1"/>
  <c r="F540" i="1" s="1"/>
  <c r="F542" i="1" s="1"/>
</calcChain>
</file>

<file path=xl/comments1.xml><?xml version="1.0" encoding="utf-8"?>
<comments xmlns="http://schemas.openxmlformats.org/spreadsheetml/2006/main">
  <authors>
    <author>Pamela Cristina De Jesús Durán De Vásquez</author>
  </authors>
  <commentList>
    <comment ref="B519" authorId="0" shapeId="0">
      <text>
        <r>
          <rPr>
            <b/>
            <sz val="9"/>
            <color indexed="81"/>
            <rFont val="Tahoma"/>
            <family val="2"/>
          </rPr>
          <t>Pamela Cristina De Jesús Durán De Vásquez:</t>
        </r>
        <r>
          <rPr>
            <sz val="9"/>
            <color indexed="81"/>
            <rFont val="Tahoma"/>
            <family val="2"/>
          </rPr>
          <t xml:space="preserve">
INCLUIR PARTIDA</t>
        </r>
      </text>
    </comment>
  </commentList>
</comments>
</file>

<file path=xl/comments2.xml><?xml version="1.0" encoding="utf-8"?>
<comments xmlns="http://schemas.openxmlformats.org/spreadsheetml/2006/main">
  <authors>
    <author>UES-INAPA</author>
  </authors>
  <commentList>
    <comment ref="I30" authorId="0" shapeId="0">
      <text>
        <r>
          <rPr>
            <b/>
            <sz val="8"/>
            <color indexed="81"/>
            <rFont val="Tahoma"/>
            <family val="2"/>
          </rPr>
          <t xml:space="preserve">COSTOS:
</t>
        </r>
        <r>
          <rPr>
            <sz val="8"/>
            <color indexed="81"/>
            <rFont val="Tahoma"/>
            <family val="2"/>
          </rPr>
          <t>VERIFICAR % DE ESPONJAMIENTO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UES-INAPA</author>
  </authors>
  <commentList>
    <comment ref="I30" authorId="0" shapeId="0">
      <text>
        <r>
          <rPr>
            <b/>
            <sz val="8"/>
            <color indexed="81"/>
            <rFont val="Tahoma"/>
            <family val="2"/>
          </rPr>
          <t xml:space="preserve">COSTOS:
</t>
        </r>
        <r>
          <rPr>
            <sz val="8"/>
            <color indexed="81"/>
            <rFont val="Tahoma"/>
            <family val="2"/>
          </rPr>
          <t>VERIFICAR % DE ESPONJAMIENTO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UES-INAPA</author>
  </authors>
  <commentList>
    <comment ref="I30" authorId="0" shapeId="0">
      <text>
        <r>
          <rPr>
            <b/>
            <sz val="8"/>
            <color indexed="81"/>
            <rFont val="Tahoma"/>
            <family val="2"/>
          </rPr>
          <t xml:space="preserve">COSTOS:
</t>
        </r>
        <r>
          <rPr>
            <sz val="8"/>
            <color indexed="81"/>
            <rFont val="Tahoma"/>
            <family val="2"/>
          </rPr>
          <t>VERIFICAR % DE ESPONJAMIENTO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<sst xmlns="http://schemas.openxmlformats.org/spreadsheetml/2006/main" count="4361" uniqueCount="1382">
  <si>
    <t>INSTITUTO NACIONAL DE AGUAS POTABLES Y ALCANTARILLADOS</t>
  </si>
  <si>
    <t>***INAPA***</t>
  </si>
  <si>
    <t>DIRECCION DE INGENIERIA</t>
  </si>
  <si>
    <t>DEPARTAMENTO DE COSTOS Y PRESUPUESTOS</t>
  </si>
  <si>
    <t>Obra: CONSTRUCCION DEL ALCANTARILLADO SANITARIO SAN JUAN DE LA MAGUANA (OPCION 1)</t>
  </si>
  <si>
    <t>Ubicación : PROVINCIA SAN JUAN DE LA MAGUANA</t>
  </si>
  <si>
    <t>ZONA: II</t>
  </si>
  <si>
    <t>Partida</t>
  </si>
  <si>
    <t xml:space="preserve">Descripcion </t>
  </si>
  <si>
    <t>Cantidad</t>
  </si>
  <si>
    <t>Ud</t>
  </si>
  <si>
    <t>P.U. RD$</t>
  </si>
  <si>
    <t>MONTO RD$</t>
  </si>
  <si>
    <t>A</t>
  </si>
  <si>
    <t>REPLANTEO Y CONTROL TOPOGRAFICO</t>
  </si>
  <si>
    <t>M</t>
  </si>
  <si>
    <t>CORTE Y EXTRACCION DE ASFALTO</t>
  </si>
  <si>
    <t>CORTE DE ASFALTO E=2" (AMBOS LADOS)</t>
  </si>
  <si>
    <t>ML</t>
  </si>
  <si>
    <t>EXTRACCION DE ASFALTO C/EQUIPO</t>
  </si>
  <si>
    <t>M2</t>
  </si>
  <si>
    <t>BOTE DE MATERIAL C/CAMION</t>
  </si>
  <si>
    <t>M3</t>
  </si>
  <si>
    <t>MOVIMIENTO DE TIERRA:</t>
  </si>
  <si>
    <t>EXCAVACION MATERIAL COMPACTO C/EQUIPO (INC.EXTRACCION DE TUBERIA)</t>
  </si>
  <si>
    <t>REGULARIZACION DE ZANJA</t>
  </si>
  <si>
    <t>ASIENTO DE ARENA</t>
  </si>
  <si>
    <t>SUMINISTRO MATERIAL DE MINA</t>
  </si>
  <si>
    <t>COLOCACION Y COMPACTADO DE MATERIAL C/COMPACTADOR MECANICO EN CAPAS DE 0.20M</t>
  </si>
  <si>
    <t>BOTE DE MATERIAL CON CAMION (DIST.=5.0KM)</t>
  </si>
  <si>
    <t>SUMINISTRO DE TUBERIA:</t>
  </si>
  <si>
    <t>DE Ø12" PVC SRD-32.5 C/JUNTA GOMA + 4% DE PERDIDA</t>
  </si>
  <si>
    <t>DE Ø8" PVC SRD-32.5 C/JUNTA GOMA + 3% DE PERDIDA</t>
  </si>
  <si>
    <t>COLOCACION TUBERIA:</t>
  </si>
  <si>
    <t>DE Ø12" PVC SRD-32.5 C/J. G. + 4%  PERDIDA POR CAMP.</t>
  </si>
  <si>
    <t>DE Ø8" PVC SRD-32.5 C/J. G. + 3% PERDIDA POR CAMP.</t>
  </si>
  <si>
    <t>REGISTROS</t>
  </si>
  <si>
    <t>DESMOLICION  Y BOTE DE REGISTRO EXISTENTE</t>
  </si>
  <si>
    <t>UD</t>
  </si>
  <si>
    <t xml:space="preserve">CONSTRUCCION  REGISTRO DE 1.00 A 1.50 MT. </t>
  </si>
  <si>
    <t/>
  </si>
  <si>
    <t>SENALIZACION, MANEJO DE TRANSITO Y SEGURIDAD EN LA VIA</t>
  </si>
  <si>
    <t>LIMPIEZA FINAL</t>
  </si>
  <si>
    <t>U</t>
  </si>
  <si>
    <t>SUB-TOTAL A</t>
  </si>
  <si>
    <t>B</t>
  </si>
  <si>
    <t>PROYECTO PERPETUO SOCORRO (KM 3)</t>
  </si>
  <si>
    <t>EXCAVACION MATERIAL C/EQUIPO (INC.EXTRACCION DE TUBERIA)</t>
  </si>
  <si>
    <t>DE Ø8" PVC SRD-32.5 C/J. G. + 3%  PERDIDA POR CAMP.</t>
  </si>
  <si>
    <t xml:space="preserve">REGISTRO </t>
  </si>
  <si>
    <t>DESMOLICION  REGISTRO EXISTENTE</t>
  </si>
  <si>
    <t xml:space="preserve">CONSTRUCCION DE REGISTRO DE 1.50 A 2.00 MT. </t>
  </si>
  <si>
    <t>SUB-TOTAL B</t>
  </si>
  <si>
    <t>C</t>
  </si>
  <si>
    <t xml:space="preserve"> CENTRO DE LA CIUDAD ( C/ WENCESLAO RAMIREZ ENTRE LAS AV.DR. CABRAL Y SAN JUAN BAUTISTA).</t>
  </si>
  <si>
    <t>SUMINISTRO  MATERIAL DE MINA (INC. ACARREO)</t>
  </si>
  <si>
    <t>REGISTRO</t>
  </si>
  <si>
    <t xml:space="preserve">CONSTRUCCION DE REGISTRO DE 1.00  a 1.50 MT. </t>
  </si>
  <si>
    <t>SUB-TOTAL C</t>
  </si>
  <si>
    <t>D</t>
  </si>
  <si>
    <t xml:space="preserve">TRAMO CALLE DUVERGE </t>
  </si>
  <si>
    <t xml:space="preserve">EXCAVACIÓN CON RETROEXCAVADORA( INC. EXTRACCION DE TUBERIA) </t>
  </si>
  <si>
    <t>SUMINISTRO DE:</t>
  </si>
  <si>
    <t>TUBERÍA Ø8", PVC SDR-32.5 CON JUNTA DE GOMA MAS 3% ESPIGA Y CAMPANA</t>
  </si>
  <si>
    <t>COLOCACIÓN DE:</t>
  </si>
  <si>
    <t>TUBERÍA Ø8", PVC-SDR32.5 CON JUNTA DE GOMA MAS 3% PERDIDA POR CAMPANA</t>
  </si>
  <si>
    <t>CONSTRUCCION DE REGISTRO DE 2.50 A 3.00 PREFABRICADO</t>
  </si>
  <si>
    <t xml:space="preserve">REGISTRO DE LADRILLO </t>
  </si>
  <si>
    <t>LIMPIEZA DE REGISTRO EXISTENTE</t>
  </si>
  <si>
    <t>EMPALME DE TUBERÍA Ø8" A REGISTRO</t>
  </si>
  <si>
    <t>SUB-TOTAL  FASE D</t>
  </si>
  <si>
    <t>E</t>
  </si>
  <si>
    <t>CALLE  ENRRIQUILLO ( Ø12"PVC SDR-32.5, L=597.00 ML)</t>
  </si>
  <si>
    <t>TUBERÍA Ø12", PVC-SDR32.5 CON JUNTA DE GOMA MAS 4% ESPIGA Y CAMPANA</t>
  </si>
  <si>
    <t>TUBERÍA Ø12", PVC-SDR32.5 CON JUNTA DE GOMA MAS 4% PERDIDA POR CAMPANA</t>
  </si>
  <si>
    <t>CONSTRUCCION DE REGISTRO DE 3.00 A 3.50 PREFABRICADOS</t>
  </si>
  <si>
    <t>SUB-TOTAL  FASE E</t>
  </si>
  <si>
    <t>F</t>
  </si>
  <si>
    <t>TRAMO DE CALLE  PROYECTO 6   (ENTRE LAS CALLES DUVERGE Y ENRIQUILO)</t>
  </si>
  <si>
    <t>SUMINISTRO DE TUBERÍA Ø8", PVC-SDR 32.5 CON JUNTA DE GOMA MAS 3% ESPIGA Y CAMPANA</t>
  </si>
  <si>
    <t>COLOCACIÓN DE TUBERÍA Ø8", PVC-SDR32.5 CON JUNTA DE GOMA MAS 3% PERDIDA POR CAMPANA</t>
  </si>
  <si>
    <t>CONSTRUCCION DE REGISTRO DE 3.00 A 3.50</t>
  </si>
  <si>
    <t>SUB-TOTAL  FASE F</t>
  </si>
  <si>
    <t>G</t>
  </si>
  <si>
    <t>TRAMO DE CALLE  PROYECTO 2   (ENTRE LAS CALLES DUBERGE Y ENRIQUILO)</t>
  </si>
  <si>
    <t>TUBERÍA Ø8", PVC-SDR32.5 CON JUNTA DE GOMA MAS 3% ESPIGA Y CAMPANA</t>
  </si>
  <si>
    <t>CONSTRUCCION DE REGISTRO DE 2.50 A 3.00 M</t>
  </si>
  <si>
    <t>SUB-TOTAL  FASE G</t>
  </si>
  <si>
    <t>H</t>
  </si>
  <si>
    <t>TRAMO DE CALLE 30 DE MAYO</t>
  </si>
  <si>
    <t>DE TUBERÍA Ø12", PVC-SDR 32.5 CON JUNTA DE GOMA MAS 4% ESPIGA Y CAMPANA</t>
  </si>
  <si>
    <t>TUBERÍA Ø12", PVC-SDR 32.5 CON JUNTA DE GOMA MAS 4% PERDIDA POR CAMPANA</t>
  </si>
  <si>
    <t>SUB-TOTAL  FASE H</t>
  </si>
  <si>
    <t>I</t>
  </si>
  <si>
    <t>CALLE 12 DE JULIO (DESDE LA CALLE DUARTE HASTA  LA CALLE MONSEÑOR DE MARIÑO)</t>
  </si>
  <si>
    <t>TUBERÍA Ø12", PVC-SDR 32.5 CON JUNTA DE GOMA MAS 4% ESPIGA Y CAMPANA</t>
  </si>
  <si>
    <t>SUB-TOTAL  FASE  I</t>
  </si>
  <si>
    <t>J</t>
  </si>
  <si>
    <t>RED COLECTORA  URB. VILLA ALEJANDRA,  PARTE A.</t>
  </si>
  <si>
    <t>BOTE DE MATERIAL CON CAMION (D=5KM)</t>
  </si>
  <si>
    <r>
      <t xml:space="preserve">DE </t>
    </r>
    <r>
      <rPr>
        <sz val="10"/>
        <color indexed="8"/>
        <rFont val="Calibri"/>
        <family val="2"/>
      </rPr>
      <t>Ø</t>
    </r>
    <r>
      <rPr>
        <sz val="10"/>
        <color indexed="8"/>
        <rFont val="Arial"/>
        <family val="2"/>
      </rPr>
      <t xml:space="preserve">8" PVC SDR-32.5 + 3% DE PERDIDA POR CAMPANA </t>
    </r>
  </si>
  <si>
    <t>COLOCACION DE TUBERIA:</t>
  </si>
  <si>
    <t>REGISTROS PREFABRICADOS:</t>
  </si>
  <si>
    <t>DE 1 A 1.50 MTS (INC. TAPA GRP O POLIETILENO)</t>
  </si>
  <si>
    <t>DE 1.51 A 2.00 MTS (INC. TAPA GRP O POLIETILENO)</t>
  </si>
  <si>
    <t>DE 2.50 A 3.00 MTS (INC. TAPA GRP O POLIETILENO)</t>
  </si>
  <si>
    <t>CAIDAS EN PVC</t>
  </si>
  <si>
    <t>DE 1.00 A 2.00 MTS PVC</t>
  </si>
  <si>
    <t>SEÑALIZACION Y MANEJO DEL TRANSITO Y SEGURIDAD VIAL</t>
  </si>
  <si>
    <t>SUB-TOTAL  FASE  J</t>
  </si>
  <si>
    <t>K</t>
  </si>
  <si>
    <t>SECTOR SANTOME</t>
  </si>
  <si>
    <t>EXCAVACION MATERIAL COMPACTO C/EQUIPO</t>
  </si>
  <si>
    <t>SUB-TOTAL K</t>
  </si>
  <si>
    <t>L</t>
  </si>
  <si>
    <t>SECTOR CORBANO NORTE</t>
  </si>
  <si>
    <t>SUB-TOTAL L</t>
  </si>
  <si>
    <t>SECTOR CORBANO SUR</t>
  </si>
  <si>
    <t>DE Ø16" PVC SRD-32.5 C/JUNTA GOMA + 5% DE PERDIDA</t>
  </si>
  <si>
    <t xml:space="preserve">CONSTRUCCION  REGISTRO </t>
  </si>
  <si>
    <t xml:space="preserve">DE 1.00 A 1.50 MT. </t>
  </si>
  <si>
    <t xml:space="preserve">DE 1.50 A 2.00 MT. </t>
  </si>
  <si>
    <t xml:space="preserve">DE 2.00 A 2.50 MT. </t>
  </si>
  <si>
    <t xml:space="preserve">DE 2.50 A 3.00 MT. </t>
  </si>
  <si>
    <t xml:space="preserve">DE 3.00 A 3.50 MT. </t>
  </si>
  <si>
    <t>SUB-TOTAL M</t>
  </si>
  <si>
    <t>N</t>
  </si>
  <si>
    <t>ACOMETIDAS DOMICILIARIAS</t>
  </si>
  <si>
    <t>ACOMETIDA 8 X 6 PVC SDR-32.5 (80 U)</t>
  </si>
  <si>
    <t>SUMINISTRO TUB.6" PVC SDR-32.5 C/J.G.</t>
  </si>
  <si>
    <t>COLOCACIÓN TUB. 6" PVC SDR-32.5 C/J.G.</t>
  </si>
  <si>
    <t>SUMINISTRO YEE 8" X 6" PVC C/J.G.</t>
  </si>
  <si>
    <t>SUMINISTRO CODO 6" X 45º PVC</t>
  </si>
  <si>
    <t>SUMINISTRO TAPÓN (H) 6" PVC</t>
  </si>
  <si>
    <t>CEMENTO SOLVENTE</t>
  </si>
  <si>
    <t>PA</t>
  </si>
  <si>
    <t>EXCAVACION  MATERIAL COMPACTO A MANO</t>
  </si>
  <si>
    <t>RELLENO COMPACTADO CON COMPACTADOR MECANICO EN CAPAS DE 0.30</t>
  </si>
  <si>
    <t>BOTE CON CAMION D=5 KM (INCL. TRANSPORTE INTERNO DENTRO DEL RECINTO)</t>
  </si>
  <si>
    <t>MANO DE OBRA PROMEDIO</t>
  </si>
  <si>
    <t>P.A</t>
  </si>
  <si>
    <t xml:space="preserve"> ACOMETIDA AGUAS RESIDUALES (1029U)</t>
  </si>
  <si>
    <t>SUMINISTRO Ø4" PVC SDR-32.5</t>
  </si>
  <si>
    <t>COLOCACION Ø4" PVC SDR-32.5</t>
  </si>
  <si>
    <t>SUMINISTRO YEE Ø8" X Ø4" PVC PRESION</t>
  </si>
  <si>
    <t>SUMINISTRO YEE Ø4" X Ø4" PVC PRESION</t>
  </si>
  <si>
    <t>SUMINISTRO CODO Ø4" X 45 PVC</t>
  </si>
  <si>
    <t>SUMINISTRO TAPON (H)  Ø4" PVC</t>
  </si>
  <si>
    <t xml:space="preserve">EXCAVACION MATERIAL COMPACTO C/EQUIPO </t>
  </si>
  <si>
    <t>RELLENO COMPACTADO A MANO</t>
  </si>
  <si>
    <t>MANO DE OBRA PLOMERO</t>
  </si>
  <si>
    <t>SUB-TOTAL N</t>
  </si>
  <si>
    <t>Ñ</t>
  </si>
  <si>
    <t xml:space="preserve">CONSTRUCCION PLANTA DEPURADORA </t>
  </si>
  <si>
    <t>CONSTRUCCION PLANTA DEPURADORA 15LPS</t>
  </si>
  <si>
    <t>SUB-TOTAL Ñ</t>
  </si>
  <si>
    <t>Z</t>
  </si>
  <si>
    <t>VARIOS</t>
  </si>
  <si>
    <t>REPARACION DE SERVICIOS EXISTENTES</t>
  </si>
  <si>
    <t>DEMOLICION Y REPOSICION DE CONTENES Y ACERAS</t>
  </si>
  <si>
    <t>1.1.1</t>
  </si>
  <si>
    <t xml:space="preserve">DEMOLICION: </t>
  </si>
  <si>
    <t>1.1.1.1</t>
  </si>
  <si>
    <t>DE CONTENES Y ACERAS</t>
  </si>
  <si>
    <t>1.1.1.2</t>
  </si>
  <si>
    <t>BOTE DE ESCOMBROS C/CAMION</t>
  </si>
  <si>
    <t>1.1.2</t>
  </si>
  <si>
    <t>REPOSICION DE:</t>
  </si>
  <si>
    <t>1.1.2.1</t>
  </si>
  <si>
    <t>ACERA PERIMETRAL 0.80 M</t>
  </si>
  <si>
    <t>1.1.2.2</t>
  </si>
  <si>
    <t>CONTENES</t>
  </si>
  <si>
    <t>REPARACION DE AVERIAS EN TUBERIAS EXIST.</t>
  </si>
  <si>
    <t>1.2.1</t>
  </si>
  <si>
    <t>SUMINISTRO TUBERIAS</t>
  </si>
  <si>
    <t>1.2.1.1</t>
  </si>
  <si>
    <t xml:space="preserve">DE Ø1/2" PVC  (SCH-40)  </t>
  </si>
  <si>
    <t>1.2.1.2</t>
  </si>
  <si>
    <t>DE Ø3/4" PVC  (SCH-40)</t>
  </si>
  <si>
    <t>1.2.1.3</t>
  </si>
  <si>
    <t xml:space="preserve">DE Ø1" PVC  (SCH-40) </t>
  </si>
  <si>
    <t>1.2.1.4</t>
  </si>
  <si>
    <t xml:space="preserve">DE Ø2" PVC  (SCH-40) </t>
  </si>
  <si>
    <t>1.2.1.5</t>
  </si>
  <si>
    <t>DE Ø3" PVC SDR-26 C/ JG</t>
  </si>
  <si>
    <t>DE Ø4" PVC SDR-26 C/ JG</t>
  </si>
  <si>
    <t>1.2.2</t>
  </si>
  <si>
    <t>1.2.2.1</t>
  </si>
  <si>
    <t>COUPLING  Ø1/2" PVC</t>
  </si>
  <si>
    <t>1.2.2.2</t>
  </si>
  <si>
    <t>COUPLING 3/4" PVC</t>
  </si>
  <si>
    <t>1.2.2.3</t>
  </si>
  <si>
    <t>COUPLING 1" PVC</t>
  </si>
  <si>
    <t>1.2.2.4</t>
  </si>
  <si>
    <t>COUPLING Ø2" PVC</t>
  </si>
  <si>
    <t>1.2.2.5</t>
  </si>
  <si>
    <t>JUNTA MECANICA TIPO DRESSER 3" 150 PSI</t>
  </si>
  <si>
    <t>JUNTA MECANICA TIPO DRESSER 4" 150 PSI</t>
  </si>
  <si>
    <t>1.2.3</t>
  </si>
  <si>
    <t xml:space="preserve">MANO DE OBRA </t>
  </si>
  <si>
    <t>1.2.3.1</t>
  </si>
  <si>
    <t>MAESTRO PLOMERO (1H)</t>
  </si>
  <si>
    <t>HR</t>
  </si>
  <si>
    <t>1.2.3.2</t>
  </si>
  <si>
    <t>PEON (2H)</t>
  </si>
  <si>
    <t>BOMBA DE ACHIQUE</t>
  </si>
  <si>
    <t>BOMBA DE ACHIQUE Ø3" (5,5 HP)</t>
  </si>
  <si>
    <t>BOMBA DE ACHIQUE DE 4" (HP 9 )</t>
  </si>
  <si>
    <t>BOMBA DE ACHIQUE DE 6" (HP 18 )</t>
  </si>
  <si>
    <t>REPOSICION DE ASFALTO</t>
  </si>
  <si>
    <t>PREPARACION DE BASE</t>
  </si>
  <si>
    <t>3.1.1</t>
  </si>
  <si>
    <t>EXTRACCION Y RECOLOCACION DE MATERIAL DE BASE</t>
  </si>
  <si>
    <t>M3E</t>
  </si>
  <si>
    <t>ASFALTADO</t>
  </si>
  <si>
    <t>3.2.1</t>
  </si>
  <si>
    <t>RIEGO DE ADHERENCIA</t>
  </si>
  <si>
    <t>3.2.2</t>
  </si>
  <si>
    <t>SUMINISTRO Y COLOCACION DE ASFALTO</t>
  </si>
  <si>
    <t>M3C</t>
  </si>
  <si>
    <t>3.3.3</t>
  </si>
  <si>
    <t xml:space="preserve">TRANSPORTE DE ASFALTO </t>
  </si>
  <si>
    <t>M3EXKM</t>
  </si>
  <si>
    <t>CAMPAMENTO (INC. OFICINAS, FACILIDADES Y BANOS)</t>
  </si>
  <si>
    <t>MES</t>
  </si>
  <si>
    <t>VALLA ANUNCIANDO OBRA 16' X 10' IMPRESION FULL COLOR CONTENIENDO LOGO DE INAPA, NOMBRE DE PROYECTO Y CONTRATISTA. ESTRUCTURA EN TUBOS GALVANIZADOS 1 1/2"X 1 1/2" Y SOPORTES EN TUBO CUAD. 4" X 4"</t>
  </si>
  <si>
    <t>SUB-TOTAL FASE Z</t>
  </si>
  <si>
    <t>SUB-TOTAL GENERAL</t>
  </si>
  <si>
    <t>GASTOS INDIRECTOS</t>
  </si>
  <si>
    <t>HONORARIOS PROFESIONALES</t>
  </si>
  <si>
    <t>TRANSPORTE</t>
  </si>
  <si>
    <t>SEGUROS,POLIZA Y FINANZA</t>
  </si>
  <si>
    <t>GASTOS  ADMINISTRATIVOS</t>
  </si>
  <si>
    <t>SUPERVISION DE LA OBRA</t>
  </si>
  <si>
    <t>ESTUDIOS Y DISENOS</t>
  </si>
  <si>
    <t>LEY 3-86</t>
  </si>
  <si>
    <t>ITBIS 07-2007</t>
  </si>
  <si>
    <t>IMPREVISTOS</t>
  </si>
  <si>
    <t xml:space="preserve">MANTENIMIENTO Y OPERACION SISTEMA </t>
  </si>
  <si>
    <t>COMPRA DE TERRENO P/PLANTA</t>
  </si>
  <si>
    <t>TOTAL GASTOS INDIRECTOS</t>
  </si>
  <si>
    <t xml:space="preserve">TOTAL A CONTRATAR EN RD$ </t>
  </si>
  <si>
    <t xml:space="preserve">                PREPARADO POR:</t>
  </si>
  <si>
    <t>REVISADO POR:</t>
  </si>
  <si>
    <t>ING. MARIA ISABEL MORALES</t>
  </si>
  <si>
    <t>ING. RAMONA MONTAS</t>
  </si>
  <si>
    <t xml:space="preserve">   ING. DEPTO. COSTOS Y PRESUPUESTOS</t>
  </si>
  <si>
    <t xml:space="preserve"> </t>
  </si>
  <si>
    <t xml:space="preserve">             SOMETIDO  POR:                                        :</t>
  </si>
  <si>
    <t>VISTO BUENO :</t>
  </si>
  <si>
    <t xml:space="preserve">        </t>
  </si>
  <si>
    <t xml:space="preserve">  </t>
  </si>
  <si>
    <t xml:space="preserve">        ING. CLAUDIA DE LEON</t>
  </si>
  <si>
    <t>ING. LEONARDO PEREZ</t>
  </si>
  <si>
    <t xml:space="preserve">   ENC. DEPTO. COSTOS Y PRESUPUESTOS</t>
  </si>
  <si>
    <t>DIRECTOR DE INGENIERIA</t>
  </si>
  <si>
    <t>REUBICACIÓN COLECTORA LAS MATAS DE FARFÁN</t>
  </si>
  <si>
    <t>MUNICIPIO LAS MATAS DE FARFÁN</t>
  </si>
  <si>
    <t>DE Ø24" PVC SRD-32.5 C/JUNTA GOMA + 4% DE PERDIDA</t>
  </si>
  <si>
    <t>REGISTROS Y BADENES</t>
  </si>
  <si>
    <t>DEMOLICION  Y BOTE DE REGISTRO EXISTENTE</t>
  </si>
  <si>
    <t>DEMOLICION  Y BOTE DE BADÉN EXISTENTE</t>
  </si>
  <si>
    <t>DESCRIPCION</t>
  </si>
  <si>
    <t>CANT</t>
  </si>
  <si>
    <t>UNID</t>
  </si>
  <si>
    <t>PRECIO</t>
  </si>
  <si>
    <t>REND.</t>
  </si>
  <si>
    <t>TOTAL</t>
  </si>
  <si>
    <t>MATERIALES</t>
  </si>
  <si>
    <t>DISCO PARA CORTE DE ASFALTO</t>
  </si>
  <si>
    <t xml:space="preserve">U </t>
  </si>
  <si>
    <t>AGUA PARA MAQUINA DE CORTE</t>
  </si>
  <si>
    <t>GL</t>
  </si>
  <si>
    <t>MANO DE OBRA</t>
  </si>
  <si>
    <t>OPERDOR/DIA</t>
  </si>
  <si>
    <t>DIA</t>
  </si>
  <si>
    <t>OBRERO</t>
  </si>
  <si>
    <t>EQUIPOS Y MAQUINARIAS</t>
  </si>
  <si>
    <t>CORTADORA HORIZONTAL DE ASFALTO HONDA DE 13 HP, 285 LB CON DISCO DE 14¨ PARA UNA PROFUNDIDAD DE 5´</t>
  </si>
  <si>
    <t>COMBUSTIBLE (GASOIL) (0.04 x HP x 8 )</t>
  </si>
  <si>
    <t>LUBRICANTE (20% DEL COMBUSTIBLE )</t>
  </si>
  <si>
    <t>%</t>
  </si>
  <si>
    <t>COSTO RD$/M</t>
  </si>
  <si>
    <t>OPERADOR PISTOLAS (2 OPERADORES)</t>
  </si>
  <si>
    <t>AYUDANTE OPERADORES (2 AYUDANTES)</t>
  </si>
  <si>
    <t>AMOLADOR DE CUÑAS</t>
  </si>
  <si>
    <t>COMPRESOR DE AIRE IR 185CFM 2 PISTOLAS</t>
  </si>
  <si>
    <t>HORA</t>
  </si>
  <si>
    <t>COMBUSTIBLE (GASOIL) (0,80 GL/HR x 2 PISTOLAS x 1.10 DESG.)</t>
  </si>
  <si>
    <t>FDA</t>
  </si>
  <si>
    <t>QQ</t>
  </si>
  <si>
    <t>LB</t>
  </si>
  <si>
    <t>PT</t>
  </si>
  <si>
    <t>EQUIPOS MANUALES</t>
  </si>
  <si>
    <t>HERRAMIENTAS</t>
  </si>
  <si>
    <t>PL</t>
  </si>
  <si>
    <t>SUMINISTRO DE TUBERIA DE Ø4" PVC SDR-32.5 C/J.G.</t>
  </si>
  <si>
    <t xml:space="preserve">COLOCACION DE TUBERIA Ø4" PVC SDR-32.5 C/J.G. </t>
  </si>
  <si>
    <t>SUMINISTRO  YEE 8" x 4"  PVC C/J/G</t>
  </si>
  <si>
    <t xml:space="preserve">SUMINISTRO CODO 4" x 45º  PVC </t>
  </si>
  <si>
    <t>SUMINISTRO TAPON 4" PVC</t>
  </si>
  <si>
    <t>EXCAVACION MATERIAL COMPACTO CON EQUIPO</t>
  </si>
  <si>
    <t>RELLENO COMPACTADO EN CAPAS DE 0.30</t>
  </si>
  <si>
    <t>BOTE DE MATERIAL C/CAMION D=5 KM</t>
  </si>
  <si>
    <t xml:space="preserve"> MANO DE OBRA </t>
  </si>
  <si>
    <t>PRUEBAS DE TUBERÍAS</t>
  </si>
  <si>
    <t>CAIDAS</t>
  </si>
  <si>
    <t xml:space="preserve"> ACOMETIDAS DOMICILIARIAS 8" x 4"PVC SDR- 32.5 (70 U)</t>
  </si>
  <si>
    <t xml:space="preserve"> ACOMETIDAS DOMICILIARIAS 4" DIRECTO A REGISTRO 6M (20U)</t>
  </si>
  <si>
    <t>DE 1.00M A 2.00M</t>
  </si>
  <si>
    <t>DE 2.00 M A 3.00 M</t>
  </si>
  <si>
    <t>DE 3.00 M A 4.00 M</t>
  </si>
  <si>
    <t xml:space="preserve">REGISTRO PREFABRICADO H. A. DE 1.00 M A 1.50 M. </t>
  </si>
  <si>
    <t xml:space="preserve">REGISTRO PREFABRICADO H. A. DE 1.50 M A 2.00 M. </t>
  </si>
  <si>
    <t xml:space="preserve">REGISTRO PREFABRICADO H. A. DE 2.00 M A 2.50 M. </t>
  </si>
  <si>
    <t xml:space="preserve">REGISTRO PREFABRICADO H. A. DE 2.50 M A 3.00 M. </t>
  </si>
  <si>
    <t xml:space="preserve">REGISTRO PREFABRICADO H. A. DE 3.50 M A 4.00M. </t>
  </si>
  <si>
    <t xml:space="preserve">REGISTRO PREFABRICADO H. A. DE 4.50 M A 5.00 M. </t>
  </si>
  <si>
    <t xml:space="preserve">REGISTRO PREFABRICADO H. A. DE 5.50 M A 6.00 M. </t>
  </si>
  <si>
    <t xml:space="preserve">REGISTRO PREFABRICADO H. A. DE 6.00 M A 6.50 M. </t>
  </si>
  <si>
    <t>BADENES</t>
  </si>
  <si>
    <t>PREPARACIÓN DE SUPERFICIE</t>
  </si>
  <si>
    <r>
      <t>CONSTRUCCIÓN DE BADÉN (L=10M A=2.5M E=0.15) F´C= 280KG/CM</t>
    </r>
    <r>
      <rPr>
        <vertAlign val="superscript"/>
        <sz val="10"/>
        <rFont val="Arial"/>
        <family val="2"/>
      </rPr>
      <t xml:space="preserve">2 </t>
    </r>
    <r>
      <rPr>
        <sz val="10"/>
        <rFont val="Cambria"/>
        <family val="1"/>
      </rPr>
      <t>Y ACERO FY= 4200 210KG/CM</t>
    </r>
    <r>
      <rPr>
        <vertAlign val="superscript"/>
        <sz val="10"/>
        <rFont val="Cambria"/>
        <family val="1"/>
      </rPr>
      <t>2</t>
    </r>
    <r>
      <rPr>
        <sz val="10"/>
        <rFont val="Cambria"/>
        <family val="1"/>
      </rPr>
      <t xml:space="preserve">  Ø 3/8" @0.25M</t>
    </r>
  </si>
  <si>
    <t>Unidad</t>
  </si>
  <si>
    <t>Descripción</t>
  </si>
  <si>
    <t>Listado de Análisis de Costos del Presupuesto</t>
  </si>
  <si>
    <t>No hecho</t>
  </si>
  <si>
    <t>Cantidades</t>
  </si>
  <si>
    <t>Análisis de Costo</t>
  </si>
  <si>
    <t>Hecho</t>
  </si>
  <si>
    <t>LINEA DE SERVICIO Ø8" PVC SRD-32.5 C/JUNTA GOMA + 3% DE PERDIDA</t>
  </si>
  <si>
    <t>DE Ø24" PVC SRD-32.5 C/JUNTA GOMA + 7% DE PERDIDA</t>
  </si>
  <si>
    <t>MOVIMIENTO DE TIERRA</t>
  </si>
  <si>
    <t>PRECIO P/ UNIDAD</t>
  </si>
  <si>
    <t xml:space="preserve">RELLENO </t>
  </si>
  <si>
    <t>EXCAVACION</t>
  </si>
  <si>
    <t>MEDIA CAÑA</t>
  </si>
  <si>
    <t>CEMENTO PVC</t>
  </si>
  <si>
    <t>CODO  8X45 PVC</t>
  </si>
  <si>
    <t>TUBERIA Ø8" PVC</t>
  </si>
  <si>
    <t>YEE 8X8 PVC</t>
  </si>
  <si>
    <t>H.S P/PROT.TUB. 0.85*0.85*0.50</t>
  </si>
  <si>
    <t>CAIDA DE 3.00 A 4.00</t>
  </si>
  <si>
    <t>CAIDA  DE 2.00 A 3.00</t>
  </si>
  <si>
    <t>CAIDA  DE 1.00 A 2.00</t>
  </si>
  <si>
    <t>TOPOGRAFIA</t>
  </si>
  <si>
    <t>EXCAVACION MATERIAL COMPACTO</t>
  </si>
  <si>
    <t>RELLENO COMPACTADO C/COMPACTADOR MECANICO</t>
  </si>
  <si>
    <t>BOTE DE MATERIAL C/ CAMION</t>
  </si>
  <si>
    <t>TAPA EN GRP O POLIETILENO</t>
  </si>
  <si>
    <t>MEZCLA PARA SELLADO DE JUNTAS (INTY EXT)</t>
  </si>
  <si>
    <t>SUB-TOTAL</t>
  </si>
  <si>
    <t xml:space="preserve">REGISTRO PREFBRICADO </t>
  </si>
  <si>
    <t>CONO 0.60 M</t>
  </si>
  <si>
    <t>ANILLO DE 0.30 M</t>
  </si>
  <si>
    <t>Juntas 2 (1.65 *4.27)</t>
  </si>
  <si>
    <t xml:space="preserve">INSTALACION </t>
  </si>
  <si>
    <t>COTIZADO TUBOS ORIAUCA DESDE SANTO DOMINGO</t>
  </si>
  <si>
    <t>Escalera 1.20/0.4-1</t>
  </si>
  <si>
    <t>BASE DE 0.60 M</t>
  </si>
  <si>
    <t>BASE DE 0.45 M</t>
  </si>
  <si>
    <t>ANILLODE 0.30 M</t>
  </si>
  <si>
    <t>ANILLO DE 0.60 M</t>
  </si>
  <si>
    <t>ANILLO DE 0.45 M</t>
  </si>
  <si>
    <t>Juntas 3 (1.65 *4.27)</t>
  </si>
  <si>
    <t>Escalera 1.75/0.4-1</t>
  </si>
  <si>
    <t>Escalera 2.25/0.4-1</t>
  </si>
  <si>
    <t>ANILLO DE 1.10 M</t>
  </si>
  <si>
    <t>Escalera 2.75/0.4-1</t>
  </si>
  <si>
    <t>Juntas 4 (1.65 *4.27)</t>
  </si>
  <si>
    <t>BASE DE 0.90 M</t>
  </si>
  <si>
    <t>Escalera 3.75/0.4-1</t>
  </si>
  <si>
    <t>Escalera 4.75/0.4-1</t>
  </si>
  <si>
    <t>CAL</t>
  </si>
  <si>
    <t>CINTA METRICA 100 USO</t>
  </si>
  <si>
    <t xml:space="preserve">RENDIMIENTO </t>
  </si>
  <si>
    <t>M/DIA</t>
  </si>
  <si>
    <t>COSTO RD$/DIA</t>
  </si>
  <si>
    <t>MAESTRO(1 U) RD$1500.00/DIA</t>
  </si>
  <si>
    <t>TRABAJADOR NO CALIFICADO PEON RD$650.00/DIA (Minimo 4hr)</t>
  </si>
  <si>
    <t>UNIDAD</t>
  </si>
  <si>
    <t>TARIFA EQUIPOS PESADOS PARA LA CONSTRUCCION</t>
  </si>
  <si>
    <t xml:space="preserve">              </t>
  </si>
  <si>
    <t>EQUIPOS</t>
  </si>
  <si>
    <t>MODELO</t>
  </si>
  <si>
    <t>HP</t>
  </si>
  <si>
    <t>ALQUILER 
TARIFA 25/04/2018</t>
  </si>
  <si>
    <t>ALQUILER +
18% ITBIS</t>
  </si>
  <si>
    <t>COMBUSTIBLE
0.04HP*74.3</t>
  </si>
  <si>
    <t>LUBRICANTE
0.20 COMB.</t>
  </si>
  <si>
    <t>COSTO
RD$</t>
  </si>
  <si>
    <t>TRACTORES</t>
  </si>
  <si>
    <t>D9L-CAT</t>
  </si>
  <si>
    <t>ITBIS</t>
  </si>
  <si>
    <t>D9H-CAT</t>
  </si>
  <si>
    <t>COMBUSTIBLE</t>
  </si>
  <si>
    <t>D8R-CAT</t>
  </si>
  <si>
    <t>D8L-CAT</t>
  </si>
  <si>
    <t>D155A-KOM</t>
  </si>
  <si>
    <t>D8K-CAT</t>
  </si>
  <si>
    <t>D8H-46A-CAT</t>
  </si>
  <si>
    <t>D8H-36A-CAT</t>
  </si>
  <si>
    <t>D85-A-KOM</t>
  </si>
  <si>
    <t>D7G-CAT</t>
  </si>
  <si>
    <t>D7F-CAT</t>
  </si>
  <si>
    <t>D7E-CAT</t>
  </si>
  <si>
    <t>D65-A-KOM</t>
  </si>
  <si>
    <t>D6D-CAT</t>
  </si>
  <si>
    <t>D6C-CAT</t>
  </si>
  <si>
    <t>TD-15C-INT</t>
  </si>
  <si>
    <t>D60-A-KOM</t>
  </si>
  <si>
    <t>D5B-CAT</t>
  </si>
  <si>
    <t>D4E-CAT</t>
  </si>
  <si>
    <t>MOTONIVE-</t>
  </si>
  <si>
    <t>12G-CAT</t>
  </si>
  <si>
    <t>LADORAS</t>
  </si>
  <si>
    <t>GD-37KOM</t>
  </si>
  <si>
    <t>(Greader)</t>
  </si>
  <si>
    <t>12F-CAT</t>
  </si>
  <si>
    <t>120-OG-CAT</t>
  </si>
  <si>
    <t>12E-CAT</t>
  </si>
  <si>
    <t>12-8T-CAT</t>
  </si>
  <si>
    <t>RETROEXCA-</t>
  </si>
  <si>
    <t>235-CAT</t>
  </si>
  <si>
    <t>VADORAS</t>
  </si>
  <si>
    <t>225-CAT</t>
  </si>
  <si>
    <t xml:space="preserve">320B-CAT </t>
  </si>
  <si>
    <t xml:space="preserve">CARGADORES </t>
  </si>
  <si>
    <t>988B-CAT</t>
  </si>
  <si>
    <t>FRONTALES</t>
  </si>
  <si>
    <t>980C-CAT</t>
  </si>
  <si>
    <t>980-CAT</t>
  </si>
  <si>
    <t>966D-CAT</t>
  </si>
  <si>
    <t>966C-CAT</t>
  </si>
  <si>
    <t>60C-TEREX</t>
  </si>
  <si>
    <t>530-INTER</t>
  </si>
  <si>
    <t>950B-CAT</t>
  </si>
  <si>
    <t>950-CAT</t>
  </si>
  <si>
    <t>W70-KOM</t>
  </si>
  <si>
    <t>930-CAT</t>
  </si>
  <si>
    <t>510-INTER</t>
  </si>
  <si>
    <t>920-CAT</t>
  </si>
  <si>
    <t>CARGADORES</t>
  </si>
  <si>
    <t>D755-KOM</t>
  </si>
  <si>
    <t>DE ORUGA</t>
  </si>
  <si>
    <t>977L-CAT</t>
  </si>
  <si>
    <t>955L-CAT</t>
  </si>
  <si>
    <t>955K-CAT</t>
  </si>
  <si>
    <t>MOTOTRAILLA</t>
  </si>
  <si>
    <t>631D-CAT</t>
  </si>
  <si>
    <t>631B-CAT</t>
  </si>
  <si>
    <t>621-CAT</t>
  </si>
  <si>
    <t>DW-21-CAT</t>
  </si>
  <si>
    <t>ALQUILER +
18 % ITBIS</t>
  </si>
  <si>
    <t>COMPACTADORES</t>
  </si>
  <si>
    <t>825C-CAT</t>
  </si>
  <si>
    <t>Y RODILLOS</t>
  </si>
  <si>
    <t>815-CAT</t>
  </si>
  <si>
    <t>ESTATICOS</t>
  </si>
  <si>
    <t>DW-20A-CAT</t>
  </si>
  <si>
    <t>CAT-45BUF</t>
  </si>
  <si>
    <t>LISO GALION</t>
  </si>
  <si>
    <t xml:space="preserve">RODILLOS </t>
  </si>
  <si>
    <t>600-RAIC</t>
  </si>
  <si>
    <t>VIBRADORES</t>
  </si>
  <si>
    <t>CA-25-DINAPAC</t>
  </si>
  <si>
    <t>VDS-84-GALION</t>
  </si>
  <si>
    <t>SD-100-ING.RAN</t>
  </si>
  <si>
    <t>RODILLOS</t>
  </si>
  <si>
    <t>NEUMATICOS</t>
  </si>
  <si>
    <t>Combustible (Gasoil Regular)</t>
  </si>
  <si>
    <t>GL/HR</t>
  </si>
  <si>
    <t>LUBRICANTE 20%</t>
  </si>
  <si>
    <t>ALQUILER RETRO</t>
  </si>
  <si>
    <t>M3/H</t>
  </si>
  <si>
    <t>COSTO RD$/M3</t>
  </si>
  <si>
    <t>EXCAVACION MECANICA CAT-416D O SIMILAR</t>
  </si>
  <si>
    <t>OPERADOR RETRO EXCAVADORA RD$1300.00/DIA</t>
  </si>
  <si>
    <t>UND.</t>
  </si>
  <si>
    <t>PLACA DE COMPACTACION</t>
  </si>
  <si>
    <t>CAPATAZ (1U) @900.00/DIA</t>
  </si>
  <si>
    <t>PEON (3U) @650/DIA</t>
  </si>
  <si>
    <t>COSTO TOTAL POR HORA (CH)</t>
  </si>
  <si>
    <t>RENDIMIENTO ZANJAS GRANDES</t>
  </si>
  <si>
    <t>COSTO POR  M2</t>
  </si>
  <si>
    <t>RENDIMIENTO ZANJAS PEQUENAS</t>
  </si>
  <si>
    <t>ARENA ITABO DE MINA</t>
  </si>
  <si>
    <t>TRABAJADOR NO CALIFICADO PEON RD$650.00/DIA (3)</t>
  </si>
  <si>
    <t>ZAPAPICO</t>
  </si>
  <si>
    <t>PALA MANUAL</t>
  </si>
  <si>
    <t>RENDIMIENTO</t>
  </si>
  <si>
    <t>CALICHE FINO DE MINA (20% ESPONJAMIENTO)</t>
  </si>
  <si>
    <t>AGUA</t>
  </si>
  <si>
    <t xml:space="preserve">OPERADOR COMPACTADOR MANUAL (MAQUITO) RD$650.00/DIA </t>
  </si>
  <si>
    <t>TRABAJADOR NO CALIFICADO PEON RD$650.00/DIA (1 CARRETILLERO)</t>
  </si>
  <si>
    <t>TRABAJADOR NO CALIFICADO PEON RD$650.00/DIA (1 PALA Y PICO)</t>
  </si>
  <si>
    <t>COMPACTADOR MECANICO (MAQUITO)</t>
  </si>
  <si>
    <t>OPERDADOR DE PALA MECANICA</t>
  </si>
  <si>
    <t>CHOFER CAMIO VOLTEO</t>
  </si>
  <si>
    <t xml:space="preserve">RENTA PALA CARGADOR FRONTAL CAT-950 G </t>
  </si>
  <si>
    <t>COMBUSTIBLE 4,5 GL/H</t>
  </si>
  <si>
    <t>CAMION VOLTEO CON CAPACIDAD PARA 18 M3N</t>
  </si>
  <si>
    <t>VIAJ</t>
  </si>
  <si>
    <t>COMBUSTIBLE 20 KM/GL</t>
  </si>
  <si>
    <t>KM/GL</t>
  </si>
  <si>
    <t>MANO DE OBRA VARILLA</t>
  </si>
  <si>
    <t>HERRAMIENTAS MANUALES</t>
  </si>
  <si>
    <t>MANO DE OBRA LIGADO Y VACIADO</t>
  </si>
  <si>
    <t>CAPATAZ</t>
  </si>
  <si>
    <t>SUMINISTRO DE TUBERIA</t>
  </si>
  <si>
    <t>COLOCACION TUBERIA</t>
  </si>
  <si>
    <t>A EQUIPOS A USAR</t>
  </si>
  <si>
    <t>BOMBA HIDROSTATICA INC. MANOMETRO</t>
  </si>
  <si>
    <t>COMBUSTIBLE Y LUBRICANTES</t>
  </si>
  <si>
    <t>TAPONES 12" P/ PRUEBA</t>
  </si>
  <si>
    <t>MANGUERA 3/4" X 20'</t>
  </si>
  <si>
    <t>JUNTA DRESSER DE Ø12"</t>
  </si>
  <si>
    <t>TUB. ACERO P/AJUSTE TAPONES</t>
  </si>
  <si>
    <t>VALVULA DE AIRE 1/2"</t>
  </si>
  <si>
    <t xml:space="preserve">CONSIDERANDO 100 USOS </t>
  </si>
  <si>
    <t>B  AGUA / PARA 500 ML</t>
  </si>
  <si>
    <t>A X L + 55 GLS ADICIONALES</t>
  </si>
  <si>
    <t>C  PERSONAL   1000 ML/DIA</t>
  </si>
  <si>
    <t>PLOMERO</t>
  </si>
  <si>
    <t>AYUDANTES (2)</t>
  </si>
  <si>
    <t>TUB. DE 8" PVC</t>
  </si>
  <si>
    <t>TAPONES 8" P/ PRUEBA</t>
  </si>
  <si>
    <t>JUNTA DRESSER DE Ø8"</t>
  </si>
  <si>
    <t>COSTO RD$ M</t>
  </si>
  <si>
    <t>MAESTRO (1U) 1,500 DIAS</t>
  </si>
  <si>
    <t>PEON (2U) A 650 DIAS</t>
  </si>
  <si>
    <t>HERRAMIENTAS 3 %</t>
  </si>
  <si>
    <t>M3/DIA</t>
  </si>
  <si>
    <t>BOTE DE ESCOMBRO</t>
  </si>
  <si>
    <t>TUB. DE 24" PVC</t>
  </si>
  <si>
    <t>BRIGADA COL. TUB.(48 ML/DIA)</t>
  </si>
  <si>
    <t>AYUDANTES (2) RD$850.00 C/U</t>
  </si>
  <si>
    <t>OBREROS (2) RD$650 C/U</t>
  </si>
  <si>
    <t>EQUIPO P/COLOCAR TUB.</t>
  </si>
  <si>
    <t>TRANSP. INTERNO (60ML/DIA)</t>
  </si>
  <si>
    <t>ALQUILER CAMIONETA</t>
  </si>
  <si>
    <t>PEONES (2) RD$ 650.00 C/U</t>
  </si>
  <si>
    <t xml:space="preserve">HERRAMIENTAS (3% M.O.) </t>
  </si>
  <si>
    <t>BRIGADA COL. TUB.(200 M/DIA)</t>
  </si>
  <si>
    <t>TRANSP. INTERNO (400ML/DIA)</t>
  </si>
  <si>
    <t>CONSTRUCCIÓN DE BADÉN (L=10M A=2.5M E=0.15) F´C= 240KG/CM2 Y ACERO FY= 4200 210KG/CM2  Ø 3/8" @0.25M</t>
  </si>
  <si>
    <t>H.S. 240 KG/CM2+5% DESP.</t>
  </si>
  <si>
    <t xml:space="preserve">K ACERO </t>
  </si>
  <si>
    <t>COSTO P/M3</t>
  </si>
  <si>
    <t>COSTO RD$/M2</t>
  </si>
  <si>
    <t>MADERA</t>
  </si>
  <si>
    <t>CLAVOS</t>
  </si>
  <si>
    <t>PLAYWOOD</t>
  </si>
  <si>
    <t>AYUDANTE</t>
  </si>
  <si>
    <t>CARPINTERO</t>
  </si>
  <si>
    <t>COSTO P/M2</t>
  </si>
  <si>
    <t>CAMION</t>
  </si>
  <si>
    <t>ALAMBRA DULCE CALIBRE 14</t>
  </si>
  <si>
    <t>TUBERIA Ø3" PVC SRD - 26 C/JUNTA GOMA + 2% DE PERDIDA</t>
  </si>
  <si>
    <t>CONSTRUCCION ANCLAJES PARA PIEZAS ESPECIALES SEGÚN DETALLE</t>
  </si>
  <si>
    <t>SUMINISTRO Y COLOCACION DE PIEZAS ESPECIALES</t>
  </si>
  <si>
    <t>SUMINISTRO Y COLOCACION DE VALVULAS</t>
  </si>
  <si>
    <t>COLLARIN EN POLIETILENO Ø3" (ABRAZADERA)</t>
  </si>
  <si>
    <t>TUBERIA DE POLIETILENO DE ALTA DENSIDAD Ø1/2" INTERNO L=6.00M (PROMEDIO)</t>
  </si>
  <si>
    <t>ADAPTADOR  MACHO Ø1/2" ROSCADO A MANGUERA</t>
  </si>
  <si>
    <t>ADAPTADOR  HEMBRA Ø1/2" ROSCADO A MANGUERA</t>
  </si>
  <si>
    <t>LLAVE DE PASO DE 1/2"</t>
  </si>
  <si>
    <t>CAJA DE ACOMETIDA PLASTICA EN POLIETILENO 10"</t>
  </si>
  <si>
    <t>ANCLAJES DE H.S.</t>
  </si>
  <si>
    <t>CEMENTO SOLVENTE Y TEFLON</t>
  </si>
  <si>
    <t>PRUEBAS HIDROSTATICA EN TUBERIAS DE</t>
  </si>
  <si>
    <t>TUBERIA DE Ø3" PVC SRD- 26 C/J.G.</t>
  </si>
  <si>
    <t>LIMPIEZA CONTINUA Y FINAL</t>
  </si>
  <si>
    <t>Part.</t>
  </si>
  <si>
    <t>BOTE DE MATERIAL CON CAMION (DIST.=5.0 KM)</t>
  </si>
  <si>
    <t>CAJA TELESCOPICA PARA VALVULA</t>
  </si>
  <si>
    <t>CAMPAMENTO, ( INC. ALQUILER DE SOLAR CON O SIN CASA  Y CASETA PARA MATERIALES)</t>
  </si>
  <si>
    <t>SUB-TOTAL Z</t>
  </si>
  <si>
    <t xml:space="preserve">CODIA </t>
  </si>
  <si>
    <t xml:space="preserve">TOTAL A CONTRATAR  RD$ </t>
  </si>
  <si>
    <t>ESTUDIOS</t>
  </si>
  <si>
    <t>EXCACION.</t>
  </si>
  <si>
    <t>ASIENTO ARENA</t>
  </si>
  <si>
    <t>VOL TUBO</t>
  </si>
  <si>
    <t>CEMENTO S</t>
  </si>
  <si>
    <t>LONG. MTL</t>
  </si>
  <si>
    <t>FC.</t>
  </si>
  <si>
    <t>VOL. M3</t>
  </si>
  <si>
    <t>VOL. KG</t>
  </si>
  <si>
    <t>2"</t>
  </si>
  <si>
    <t>3"</t>
  </si>
  <si>
    <t>4"</t>
  </si>
  <si>
    <t>6"</t>
  </si>
  <si>
    <t>8"</t>
  </si>
  <si>
    <t>10"</t>
  </si>
  <si>
    <t>12"</t>
  </si>
  <si>
    <t>14"</t>
  </si>
  <si>
    <t>16"</t>
  </si>
  <si>
    <t>18"</t>
  </si>
  <si>
    <t>20"</t>
  </si>
  <si>
    <t>24"</t>
  </si>
  <si>
    <t>30"</t>
  </si>
  <si>
    <t>36"</t>
  </si>
  <si>
    <t>38"</t>
  </si>
  <si>
    <t>40"</t>
  </si>
  <si>
    <t>42"</t>
  </si>
  <si>
    <t xml:space="preserve">  REPL.</t>
  </si>
  <si>
    <t>TOTALES</t>
  </si>
  <si>
    <t>EXC.</t>
  </si>
  <si>
    <t>AA</t>
  </si>
  <si>
    <t>VOL T</t>
  </si>
  <si>
    <t>CS</t>
  </si>
  <si>
    <t>RELLENO</t>
  </si>
  <si>
    <t>BOTE + ESPONJAMIENTO</t>
  </si>
  <si>
    <t xml:space="preserve">LONGITUD TUBERIA </t>
  </si>
  <si>
    <t>LONG. M</t>
  </si>
  <si>
    <t>% ESPG</t>
  </si>
  <si>
    <t>LONG TOTAL</t>
  </si>
  <si>
    <t>EXCAVACION DE MATERIAL CLASIFICADO</t>
  </si>
  <si>
    <t>TIPO MATERIAL</t>
  </si>
  <si>
    <t>EXCAV.</t>
  </si>
  <si>
    <t>CLASIF. TOSCA DURA</t>
  </si>
  <si>
    <t>CLASIF. TOSCA BLANDA</t>
  </si>
  <si>
    <t>CLASIF. TIERRA SUELTA</t>
  </si>
  <si>
    <t>CLASIFICACION</t>
  </si>
  <si>
    <t>TUBERIA Ø4" PVC SRD - 26 C/JUNTA GOMA + 2% DE PERDIDA</t>
  </si>
  <si>
    <t>DE Ø4" PVC SRD-26 C/JUNTA GOMA + 2% DE PERDIDA</t>
  </si>
  <si>
    <t>DE Ø3" PVC SRD-26 C/JUNTA GOMA + 2% DE PERDIDA</t>
  </si>
  <si>
    <t>TUBERIA DE Ø4" PVC SRD- 26 C/J.G.</t>
  </si>
  <si>
    <t xml:space="preserve">CRUZ 4" X 3" ACERO SCH 80 SIN COSTURA C/PROTECCION ANTICORROSIVA. </t>
  </si>
  <si>
    <t xml:space="preserve">CRUZ 4" X 4" ACERO SCH 80 SIN COSTURA C/PROTECCION ANTICORROSIVA. </t>
  </si>
  <si>
    <t xml:space="preserve">CRUZ 3" X 3" ACERO SCH 80 SIN COSTURA C/PROTECCION ANTICORROSIVA. </t>
  </si>
  <si>
    <t>TUBERIA 1/2"  SCH-40  PVC LONGITUD PROMEDIO</t>
  </si>
  <si>
    <t>TAPON HEMBRA 1/2" PVC</t>
  </si>
  <si>
    <t>EXCAVACION Y TAPADO</t>
  </si>
  <si>
    <t>VALVULA CHECK DE 1/2" DE BRONCE</t>
  </si>
  <si>
    <t>MANO DE OBRA PARA EMPALME A TUBERIA EXISTENTE, ( INC. CORTE DE TUBERIA Y MOVIMIENTO DE TIERRA)</t>
  </si>
  <si>
    <t>USO BOMBA DE ACHIQUE Ø3"</t>
  </si>
  <si>
    <t xml:space="preserve">ACHIQUE CON BOMBA </t>
  </si>
  <si>
    <t>-</t>
  </si>
  <si>
    <t>Con 1</t>
  </si>
  <si>
    <t>277-166-207-248-382-383-381-384-33-314-379-313-315-368-369-370-371-375-376-71-60-1-11-37-10-405-8-26-404-143-194-221-199-279-164-159-222-244-243-304-253-272-273-286-263-264-273-413-397-398-399</t>
  </si>
  <si>
    <t>Con2</t>
  </si>
  <si>
    <t>155A</t>
  </si>
  <si>
    <t>Con3</t>
  </si>
  <si>
    <t>165-258-389-246-390-394-255-169-171-236-325-327-395-354-355-239-142-144-407-181-242-193-155A-265-401-429-430-431</t>
  </si>
  <si>
    <t>Con4</t>
  </si>
  <si>
    <t>234-191-342-343-308-299-366-29-212-245-213-230-198-179-173-339-162-214-321-335-338-349-40-320-324-121-108-106-113-433</t>
  </si>
  <si>
    <t>208A</t>
  </si>
  <si>
    <t>Con5</t>
  </si>
  <si>
    <t>Con 6</t>
  </si>
  <si>
    <t>425-------------------------------</t>
  </si>
  <si>
    <t>340-427-428-424-344-209-208A</t>
  </si>
  <si>
    <t>Con 7</t>
  </si>
  <si>
    <t>Con 8</t>
  </si>
  <si>
    <t>Con 9</t>
  </si>
  <si>
    <t>386-385-417-419-190-396-283-268</t>
  </si>
  <si>
    <t>Con 10</t>
  </si>
  <si>
    <t>332-345-125-116-13</t>
  </si>
  <si>
    <t>Con 11</t>
  </si>
  <si>
    <t>420-421-422-426</t>
  </si>
  <si>
    <t>Con 12</t>
  </si>
  <si>
    <t>Con 13</t>
  </si>
  <si>
    <t>290-220-303-418-176-226-298-203-202-177-310-55-53-81-99-88-85-128-158-251-252-333-150-112-29-193-28-244-84-160-163-</t>
  </si>
  <si>
    <t>Con 14</t>
  </si>
  <si>
    <t>Con 15</t>
  </si>
  <si>
    <t>Con 16</t>
  </si>
  <si>
    <t>Con 17</t>
  </si>
  <si>
    <t>Con 18</t>
  </si>
  <si>
    <t>Con 19</t>
  </si>
  <si>
    <t>189-186-180-380-374-373-372-231-197-229-178-228-172-219-161-187-35-31-92-95-15-97-16-152-261-46</t>
  </si>
  <si>
    <t>387-185-391-392-361-363</t>
  </si>
  <si>
    <t>270A</t>
  </si>
  <si>
    <t>133A</t>
  </si>
  <si>
    <t>331A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</si>
  <si>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</si>
  <si>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</si>
  <si>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</si>
  <si>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</si>
  <si>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</si>
  <si>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</si>
  <si>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</si>
  <si>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</si>
  <si>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</si>
  <si>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</si>
  <si>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</si>
  <si>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</si>
  <si>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</si>
  <si>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</si>
  <si>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</si>
  <si>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</si>
  <si>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</si>
  <si>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</si>
  <si>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</si>
  <si>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</si>
  <si>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R21</t>
  </si>
  <si>
    <t>R22</t>
  </si>
  <si>
    <t>R23</t>
  </si>
  <si>
    <t>R24</t>
  </si>
  <si>
    <t>R25</t>
  </si>
  <si>
    <t>R26</t>
  </si>
  <si>
    <t>R27</t>
  </si>
  <si>
    <t>R28</t>
  </si>
  <si>
    <t>R29</t>
  </si>
  <si>
    <t>R30</t>
  </si>
  <si>
    <t>R31</t>
  </si>
  <si>
    <t>R32</t>
  </si>
  <si>
    <t>R33</t>
  </si>
  <si>
    <t>R34</t>
  </si>
  <si>
    <t>R35</t>
  </si>
  <si>
    <t>R36</t>
  </si>
  <si>
    <t>R37</t>
  </si>
  <si>
    <t>R38</t>
  </si>
  <si>
    <t>R39</t>
  </si>
  <si>
    <t>R40</t>
  </si>
  <si>
    <t>R41</t>
  </si>
  <si>
    <t>R42</t>
  </si>
  <si>
    <t>R43</t>
  </si>
  <si>
    <t>R44</t>
  </si>
  <si>
    <t>R45</t>
  </si>
  <si>
    <t>R46</t>
  </si>
  <si>
    <t>R47</t>
  </si>
  <si>
    <t>R48</t>
  </si>
  <si>
    <t>R49</t>
  </si>
  <si>
    <t>R50</t>
  </si>
  <si>
    <t>R51</t>
  </si>
  <si>
    <t>R52</t>
  </si>
  <si>
    <t>R53</t>
  </si>
  <si>
    <t>R54</t>
  </si>
  <si>
    <t>R55</t>
  </si>
  <si>
    <t>Todos</t>
  </si>
  <si>
    <t>a</t>
  </si>
  <si>
    <t>Registros Repetidos</t>
  </si>
  <si>
    <t>Registros Faltantes</t>
  </si>
  <si>
    <t>Ampliación Red de Distribución Zona Alta Hato Mayor</t>
  </si>
  <si>
    <t>TAPON DE 4" PVC</t>
  </si>
  <si>
    <t>TEE 8" X 3"  ACERO  SCH-40 SIN COSTURA C/ PROTECCION ANTICORROSIVA</t>
  </si>
  <si>
    <t>TEE 8" X 8"  ACERO  SCH-40 SIN COSTURA C/ PROTECCION ANTICORROSIVA</t>
  </si>
  <si>
    <t>TEE 8" X 6"  ACERO  SCH-40 SIN COSTURA C/ PROTECCION ANTICORROSIVA</t>
  </si>
  <si>
    <t>TEE 6" X 3"  ACERO  SCH-40 SIN COSTURA C/ PROTECCION ANTICORROSIVA</t>
  </si>
  <si>
    <t>TEE 6" X 4"  ACERO  SCH-40 SIN COSTURA C/ PROTECCION ANTICORROSIVA</t>
  </si>
  <si>
    <t>TUBERIA Ø6" PVC SRD - 26 C/JUNTA GOMA + 3% DE PERDIDA</t>
  </si>
  <si>
    <t>TUBERIA Ø8" PVC SRD - 26 C/JUNTA GOMA + 3% DE PERDIDA</t>
  </si>
  <si>
    <t>COLLARIN EN POLIETILENO Ø4" (ABRAZADERA)</t>
  </si>
  <si>
    <t xml:space="preserve"> Ø8" PVC SRD - 26 </t>
  </si>
  <si>
    <t xml:space="preserve"> Ø6" PVC SRD - 26  </t>
  </si>
  <si>
    <t xml:space="preserve"> Ø4" PVC SRD - 26 </t>
  </si>
  <si>
    <t xml:space="preserve"> Ø3" PVC SRD - 26</t>
  </si>
  <si>
    <t>HIDRANTES</t>
  </si>
  <si>
    <t>HIDRANTE DE Ø8"( INC.CUERPO DEL HIDRANTE, VALVULA, CAJA TELESCOPICA PARA VALVULA, NIPLE DE ACERO PLATILLADO, TEE DE ACERO, JUNTA DRESSER, CODO DE ACERO)</t>
  </si>
  <si>
    <t>HIDRANTE DE Ø6"( INC.CUERPO DEL HIDRANTE, VALVULA, CAJA TELESCOPICA PARA VALVULA, NIPLE DE ACERO PLATILLADO, TEE DE ACERO, JUNTA DRESSER, CODO DE ACERO)</t>
  </si>
  <si>
    <t>HIDRANTE DE Ø4"( INC.CUERPO DEL HIDRANTE, VALVULA, CAJA TELESCOPICA PARA VALVULA, NIPLE DE ACERO PLATILLADO, TEE DE ACERO, JUNTA DRESSER, CODO DE ACERO)</t>
  </si>
  <si>
    <t xml:space="preserve">CORTE, EXTRACCION Y BOTE DE CARPETA ASFALTICA </t>
  </si>
  <si>
    <t>CORTE CON DISCO DE CARPETA ASFALTICA 2"</t>
  </si>
  <si>
    <t>EXTRACCION  CARPETA ASFALTICA 2"</t>
  </si>
  <si>
    <t>BOTE DE MATERIAL CON CAMION D= 5 KM</t>
  </si>
  <si>
    <t>VALVULA CHECK DE 1/2" BRONCE</t>
  </si>
  <si>
    <t>TUBERIA 1/2"  SCH 40 PVC LONGITUD PROMEDIO</t>
  </si>
  <si>
    <t>ANCLAJES DE H.S. FC' 180 KG/CM2</t>
  </si>
  <si>
    <t xml:space="preserve">TAPON HEMBRA 1/2" PVC  </t>
  </si>
  <si>
    <t>EXCAVACION Y TAPADO A MANO</t>
  </si>
  <si>
    <t xml:space="preserve">CRUZ 8" X 8" ACERO SCH 40 SIN COSTURA C/PROTECCION ANTICORROSIVA. </t>
  </si>
  <si>
    <t xml:space="preserve">CRUZ 8" X 6" ACERO SCH 40 SIN COSTURA C/PROTECCION ANTICORROSIVA. </t>
  </si>
  <si>
    <t xml:space="preserve">CRUZ 8" X 3" ACERO SCH 40 SIN COSTURA C/PROTECCION ANTICORROSIVA. </t>
  </si>
  <si>
    <t xml:space="preserve">CRUZ 6" X 6" ACERO SCH 40 SIN COSTURA C/PROTECCION ANTICORROSIVA. </t>
  </si>
  <si>
    <t xml:space="preserve">CRUZ 6" X 4" ACERO SCH 40 SIN COSTURA C/PROTECCION ANTICORROSIVA. </t>
  </si>
  <si>
    <t xml:space="preserve">CRUZ 6" X 3" ACERO SCH 40 SIN COSTURA C/PROTECCION ANTICORROSIVA. </t>
  </si>
  <si>
    <t>TEE 4" X 4"  ACERO  SCH-80 SIN COSTURA C/ PROTECCION ANTICORROSIVA</t>
  </si>
  <si>
    <t>TEE 4" X 3"  ACERO  SCH-80 SIN COSTURA C/ PROTECCION ANTICORROSIVA</t>
  </si>
  <si>
    <t>TEE 3" X 3"  ACERO  SCH-80 SIN COSTURA C/ PROTECCION ANTICORROSIVA</t>
  </si>
  <si>
    <t>CODO  6"  (DE 10º A  45º)   ACERO  A - 36  SCH 40 SIN COSTURA C/ PROTECCION ANTICORROSIVA</t>
  </si>
  <si>
    <t>TAPON DE 3" PVC</t>
  </si>
  <si>
    <t>TUBERIA  Ø6" ACERO (SCH-40 SIN COSTURA C/ PROTECCION ANTICORROSIVA)</t>
  </si>
  <si>
    <t xml:space="preserve">YEE  3" X 3" ACERO SCH 80 SIN COSTURA C/PROTECCION ANTICORROSIVA. </t>
  </si>
  <si>
    <t>CODO  8" (DE 10º A  45º)   ACERO  A - 36  SCH 40 SIN COSTURA C/ PROTECCION ANTICORROSIVA</t>
  </si>
  <si>
    <t xml:space="preserve">CODO DE 6" (DE 50º A 90º)   ACERO SCH 40 SIN COSTURA C/PROTECCION ANTICORROSIVA. </t>
  </si>
  <si>
    <t xml:space="preserve">CODO DE 4" (DE 50º A 90º)   ACERO SCH 80 SIN COSTURA C/PROTECCION ANTICORROSIVA. </t>
  </si>
  <si>
    <t xml:space="preserve">CODO DE 4" (DE 10º A  45º)   ACERO SCH 80 SIN COSTURA C/PROTECCION ANTICORROSIVA. </t>
  </si>
  <si>
    <t xml:space="preserve">CODO DE 3" (DE 10º A  45º)   ACERO SCH 80 SIN COSTURA C/PROTECCION ANTICORROSIVA. </t>
  </si>
  <si>
    <t xml:space="preserve">CODO DE 3" (DE 50º A  90º)   ACERO SCH 80 SIN COSTURA C/PROTECCION ANTICORROSIVA. </t>
  </si>
  <si>
    <t>JUNTA MECANICA DE 8" (TIPO DRESSER) 150 PSI</t>
  </si>
  <si>
    <t>JUNTA MECANICA DE 6" (TIPO DRESSER) 150 PSI</t>
  </si>
  <si>
    <t>JUNTA MECANICA DE 4" (TIPO DRESSER) 150 PSI</t>
  </si>
  <si>
    <t>JUNTA MECANICA DE 3" (TIPO DRESSER) 150 PSI</t>
  </si>
  <si>
    <t>REDUCCION  12" X 3"  ACERO   SCH 30 SIN COSTURA C/PROTECCION ANTICORROSIVA</t>
  </si>
  <si>
    <t>REDUCCION  8" X 6"  ACERO   SCH 40 SIN COSTURA C/PROTECCION ANTICORROSIVA</t>
  </si>
  <si>
    <t>REDUCCION  8" X 4"  ACERO   SCH 40 SIN COSTURA C/PROTECCION ANTICORROSIVA</t>
  </si>
  <si>
    <t>REDUCCION  8" X 3"  ACERO   SCH 40 SIN COSTURA C/PROTECCION ANTICORROSIVA</t>
  </si>
  <si>
    <t>REDUCCION  6" X 4"  ACERO   SCH 40 SIN COSTURA C/PROTECCION ANTICORROSIVA</t>
  </si>
  <si>
    <t>REDUCCION  6" X 3"  ACERO   SCH 40 SIN COSTURA C/PROTECCION ANTICORROSIVA</t>
  </si>
  <si>
    <t>REDUCCION  4" X 3"  ACERO   SCH 80 SIN COSTURA C/PROTECCION ANTICORROSIVA</t>
  </si>
  <si>
    <t>SEÑALIZACION, PASARELAS, CONTROL Y SEGURIDAD EN LA VIA</t>
  </si>
  <si>
    <t>VALLA ANUNCIANDO OBRA 16'X 10' IMPRESION FULL COLOR, CONTENIENDO LOGO DE INAPA, NOMBRE PROYECTO Y  CONTRATISTA. ESTRUCTURA EN TUBOS GALVANIZADOS 1 1/2" X 1 1/2" Y SOPORTES EN TUBO CUADRADO 4"X4"</t>
  </si>
  <si>
    <t xml:space="preserve">Descripción </t>
  </si>
  <si>
    <t>CONTROL Y MANEJO DE TRANSITO ( INCLUYE USO DE LETREROS, USO DE  CONOS REFRACTARIOS Y HOMBRES CON BANDEROLAS)</t>
  </si>
  <si>
    <t xml:space="preserve">MOVIMIENTO DE TIERRA </t>
  </si>
  <si>
    <t>BOTE C/ CAMION DE CARPETA ASFALTICA 2"</t>
  </si>
  <si>
    <t>RELLENO COMPACTADO C/COMPACTADOR MECANICO EN CAPA DE 0.20M. DE ESPESOR</t>
  </si>
  <si>
    <t>IMPRIMACION SENCILLA</t>
  </si>
  <si>
    <t>RIEGO ADHERENCIA</t>
  </si>
  <si>
    <t xml:space="preserve">REPOSICION DE ASFALTO 2" </t>
  </si>
  <si>
    <t xml:space="preserve">COLOCACION CARPETA  ASFALTICA 2" </t>
  </si>
  <si>
    <t>KM-M3E</t>
  </si>
  <si>
    <t>VALOR RD$</t>
  </si>
  <si>
    <t>NUEVO</t>
  </si>
  <si>
    <t>CALCULO ACERO</t>
  </si>
  <si>
    <r>
      <t>OBRA:</t>
    </r>
    <r>
      <rPr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REGISTRO DE HOMIGON ARMADO CON CAMARA DE DESAGUE</t>
    </r>
  </si>
  <si>
    <t>#</t>
  </si>
  <si>
    <t>LONG</t>
  </si>
  <si>
    <r>
      <rPr>
        <sz val="10"/>
        <rFont val="Calibri"/>
        <family val="2"/>
      </rPr>
      <t>Ø</t>
    </r>
    <r>
      <rPr>
        <sz val="10"/>
        <rFont val="Arial"/>
        <family val="2"/>
      </rPr>
      <t>3/8"</t>
    </r>
  </si>
  <si>
    <t>QTOTAL</t>
  </si>
  <si>
    <t>QQ/M3</t>
  </si>
  <si>
    <t>LOSA DE FONDO</t>
  </si>
  <si>
    <t xml:space="preserve">DE 2.20x1.6 x 2.55 M </t>
  </si>
  <si>
    <t>REPLANTEO</t>
  </si>
  <si>
    <t>P.A.</t>
  </si>
  <si>
    <t>LOSA DE TECHO</t>
  </si>
  <si>
    <t>RELLENO COMPACTADO</t>
  </si>
  <si>
    <t>BOTE DE MATERIAL c/camión</t>
  </si>
  <si>
    <t>HORMIGON DE REGULARIZACION</t>
  </si>
  <si>
    <t>HORMIGON ARMADO EN:</t>
  </si>
  <si>
    <t>MURO 0.2</t>
  </si>
  <si>
    <t>LOSA DE FONDO 0.20 - 1.84Q/M3</t>
  </si>
  <si>
    <t>MUROS 0.20 - 0.99 QQ/M3</t>
  </si>
  <si>
    <t>MUROS 0.15 - 1.73 QQ/M3</t>
  </si>
  <si>
    <t>LOSA DE TECHO 0.15 - 1.70 QQ/M3</t>
  </si>
  <si>
    <t>MURO 0.15</t>
  </si>
  <si>
    <t>TERMINACION DE SUPERFICIE:</t>
  </si>
  <si>
    <t>PAÑETE INTERIOR</t>
  </si>
  <si>
    <t>FINO DE FONDO</t>
  </si>
  <si>
    <t>INSTALACIONES:</t>
  </si>
  <si>
    <t>TAPA H.F. PESADA 0.80M</t>
  </si>
  <si>
    <t>1500+1500</t>
  </si>
  <si>
    <t>CANTOS</t>
  </si>
  <si>
    <t>NIPLE DE 6" x 3' ACERO</t>
  </si>
  <si>
    <t>ESCALERA</t>
  </si>
  <si>
    <t>COSTO/UD        RD$</t>
  </si>
  <si>
    <r>
      <t>OBRA: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REGISTRO DE HOMIGON ARMADO</t>
    </r>
  </si>
  <si>
    <t xml:space="preserve">DE 2.40 x 1.40 x 2.10 M </t>
  </si>
  <si>
    <t>LOSA DE FONDO 0.20 - 1.79QQ/M3</t>
  </si>
  <si>
    <t>MUROS 0.20 - 0.92QQ/M3</t>
  </si>
  <si>
    <t>LOSA DE TECHO 0.15 - 1.39QQ/M3</t>
  </si>
  <si>
    <t>TAPA H.F. PESADA 0.60M</t>
  </si>
  <si>
    <r>
      <t>OBRA:</t>
    </r>
    <r>
      <rPr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REGISTRO DE HOMIGON ARMADO</t>
    </r>
  </si>
  <si>
    <r>
      <t>UBICACIÓN:</t>
    </r>
    <r>
      <rPr>
        <sz val="8"/>
        <rFont val="Arial"/>
        <family val="2"/>
      </rPr>
      <t xml:space="preserve"> REGISTRO DEL EMPALME INICIAL EST. 0+960, CALLE 1RA SAN JOSE DE VILLA, PARA BARRIO LOS HILARIOS</t>
    </r>
  </si>
  <si>
    <t xml:space="preserve">DE 3.50 x 2.50 x 1.40 M </t>
  </si>
  <si>
    <t>CORTE DE ASFALTO</t>
  </si>
  <si>
    <t>ROTURA DE ASFALTO</t>
  </si>
  <si>
    <t>HORMIGON DE LIMPIEZA</t>
  </si>
  <si>
    <t>HORMIGON ARNADO EN:</t>
  </si>
  <si>
    <t>LOSA DE FONDO 0.20 - 2.12</t>
  </si>
  <si>
    <t>MUROS 0.20 - 1.4</t>
  </si>
  <si>
    <t xml:space="preserve">LOSA DE TECHO 0.25 - </t>
  </si>
  <si>
    <t>CAJA TELESCOPICA</t>
  </si>
  <si>
    <t>TUBERIA DE 8 PVC DE SDR-26</t>
  </si>
  <si>
    <t>TAPON DE PVC DE 8"</t>
  </si>
  <si>
    <t>BOMBA DE ACHIQUE 2"</t>
  </si>
  <si>
    <r>
      <t>UBICACIÓN:</t>
    </r>
    <r>
      <rPr>
        <sz val="10"/>
        <rFont val="Arial"/>
        <family val="2"/>
      </rPr>
      <t xml:space="preserve"> A LA ENTRADA DEL  BARRIO RIO MAR</t>
    </r>
  </si>
  <si>
    <t>TRAPEZIO  DE 3.20 x 2.75 x 1.40 M ( PROMEDIO)  Muros de E=0.40mt</t>
  </si>
  <si>
    <t>A.-</t>
  </si>
  <si>
    <t>LIMPIEZA Y MANTENIMIENTO DE VALVULA DE 8" EXISTENTE</t>
  </si>
  <si>
    <t>TEE DE 12X8" ACERO</t>
  </si>
  <si>
    <t>TEE DE 8X8""</t>
  </si>
  <si>
    <t>ANCLAJE DE TEE 12X8 ( VER ANALISIS)</t>
  </si>
  <si>
    <t>ANCLAJE EN TEE 8X8 ( VER ANALISIS)</t>
  </si>
  <si>
    <t>B.-</t>
  </si>
  <si>
    <t>CRUCE EN SIFON DE 8" ENTRADA BARRIO RIO MAR</t>
  </si>
  <si>
    <t>ENCOFRADO</t>
  </si>
  <si>
    <t>ACERO</t>
  </si>
  <si>
    <t>M.O ACERO</t>
  </si>
  <si>
    <t>ALAMBRE</t>
  </si>
  <si>
    <t>HORMIGON 210KG/CM2</t>
  </si>
  <si>
    <t>USO BOMBA DE ACHIQUE</t>
  </si>
  <si>
    <t>SIFON DE 8"X3.8MT</t>
  </si>
  <si>
    <t>COSTO A+B</t>
  </si>
  <si>
    <r>
      <t xml:space="preserve">PRESUPUESTO: </t>
    </r>
    <r>
      <rPr>
        <sz val="10"/>
        <rFont val="Arial"/>
        <family val="2"/>
      </rPr>
      <t>GENERAL</t>
    </r>
  </si>
  <si>
    <r>
      <t>UBICACIÓN:</t>
    </r>
    <r>
      <rPr>
        <sz val="10"/>
        <rFont val="Arial"/>
        <family val="2"/>
      </rPr>
      <t xml:space="preserve">   CALLE FLORIMON FRENTE A LA FARMACIA JIMINIAN</t>
    </r>
  </si>
  <si>
    <t>D E S C R I P C I O N</t>
  </si>
  <si>
    <t>CANT.</t>
  </si>
  <si>
    <t>UDS</t>
  </si>
  <si>
    <t>REGISTROS DE H.A.:</t>
  </si>
  <si>
    <t xml:space="preserve">DE 3.00 x 3.50 x1.50 M </t>
  </si>
  <si>
    <r>
      <t>UBICACIÓN:</t>
    </r>
    <r>
      <rPr>
        <sz val="10"/>
        <rFont val="Arial"/>
        <family val="2"/>
      </rPr>
      <t xml:space="preserve"> FRENTE A LA FACTORIA</t>
    </r>
  </si>
  <si>
    <t xml:space="preserve">DE 2.00 x 2.00 x 1.40 M </t>
  </si>
  <si>
    <t xml:space="preserve">JUNTA DRESSER </t>
  </si>
  <si>
    <t>TUBERIA DE PVC-SDR-26</t>
  </si>
  <si>
    <r>
      <t>OBRA:</t>
    </r>
    <r>
      <rPr>
        <sz val="9"/>
        <rFont val="Arial"/>
        <family val="2"/>
      </rPr>
      <t xml:space="preserve"> </t>
    </r>
    <r>
      <rPr>
        <b/>
        <sz val="8"/>
        <color indexed="10"/>
        <rFont val="Arial"/>
        <family val="2"/>
      </rPr>
      <t>BY PAS ( PARA EVADIR REGISTRO DE CODETEL DE FIBRA OPTICA</t>
    </r>
  </si>
  <si>
    <r>
      <t>UBICACIÓN:</t>
    </r>
    <r>
      <rPr>
        <sz val="10"/>
        <rFont val="Arial"/>
        <family val="2"/>
      </rPr>
      <t xml:space="preserve"> EST. 0+020 A 0+037</t>
    </r>
  </si>
  <si>
    <t xml:space="preserve">DE 17.00 x 0.85 x 1.40 M </t>
  </si>
  <si>
    <t>ROTURA DE PAVIMENTO</t>
  </si>
  <si>
    <t>PARA COLOCAR TUBERIA DE 12"</t>
  </si>
  <si>
    <t>RELLENO COMPACTADO CALICHE</t>
  </si>
  <si>
    <t xml:space="preserve">HORMIGON POBRE </t>
  </si>
  <si>
    <t>HORMIGON ARNADO EN: EN BLOQUE DE ANCLAJE</t>
  </si>
  <si>
    <t>ZETA DE ACERO 12" DE L=6.80MT</t>
  </si>
  <si>
    <t>MANO DE OBRA BRIGADA</t>
  </si>
  <si>
    <t>PARA LA PROXIMA CUB</t>
  </si>
  <si>
    <r>
      <t>OBRA:</t>
    </r>
    <r>
      <rPr>
        <sz val="10"/>
        <rFont val="Arial"/>
        <family val="2"/>
      </rPr>
      <t xml:space="preserve">  REGISTRO </t>
    </r>
    <r>
      <rPr>
        <b/>
        <sz val="10"/>
        <color indexed="10"/>
        <rFont val="Arial"/>
        <family val="2"/>
      </rPr>
      <t>ALCANTARILLA DE HOMIGON ARMADO</t>
    </r>
  </si>
  <si>
    <r>
      <t>UBICACIÓN:</t>
    </r>
    <r>
      <rPr>
        <sz val="10"/>
        <rFont val="Arial"/>
        <family val="2"/>
      </rPr>
      <t>EN EL CRUCE PROXIMO A LA PLANTA DE GAS</t>
    </r>
  </si>
  <si>
    <t>DE DIAMETRO 1,00MT</t>
  </si>
  <si>
    <t>ALCANTARILLA DE 24"</t>
  </si>
  <si>
    <t>NIPLE DE H.G. DE 1"X 6</t>
  </si>
  <si>
    <t>ADICIONAL MVERAS</t>
  </si>
  <si>
    <r>
      <t>OBRA:</t>
    </r>
    <r>
      <rPr>
        <sz val="10"/>
        <rFont val="Arial"/>
        <family val="2"/>
      </rPr>
      <t xml:space="preserve">  REGISTRO </t>
    </r>
    <r>
      <rPr>
        <b/>
        <sz val="10"/>
        <color indexed="10"/>
        <rFont val="Arial"/>
        <family val="2"/>
      </rPr>
      <t>ALCANTARILLA DE HOMIGON ARMADO PARA DESAGUE</t>
    </r>
  </si>
  <si>
    <r>
      <t xml:space="preserve">UBICACIÓN: </t>
    </r>
    <r>
      <rPr>
        <sz val="10"/>
        <rFont val="Arial"/>
        <family val="2"/>
      </rPr>
      <t>EN EL CRUCE PROXIMO A LA PLANTA DE GAS</t>
    </r>
  </si>
  <si>
    <t>calicatas</t>
  </si>
  <si>
    <t>DE 1.5 X 1.5  - DESAGUE</t>
  </si>
  <si>
    <t>TUBERIA PVC-SDR-26</t>
  </si>
  <si>
    <t>Ml</t>
  </si>
  <si>
    <t xml:space="preserve">DE 2. x 2 x 1.30 M </t>
  </si>
  <si>
    <t>ANALISIS</t>
  </si>
  <si>
    <r>
      <t>OBRA:</t>
    </r>
    <r>
      <rPr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REGISTRO DE  HORMIGON ARMADO</t>
    </r>
  </si>
  <si>
    <r>
      <t>UBICACIÓN:</t>
    </r>
    <r>
      <rPr>
        <sz val="10"/>
        <rFont val="Arial"/>
        <family val="2"/>
      </rPr>
      <t xml:space="preserve"> GENERAL</t>
    </r>
  </si>
  <si>
    <r>
      <t>ZONA:</t>
    </r>
    <r>
      <rPr>
        <sz val="10"/>
        <rFont val="Arial"/>
        <family val="2"/>
      </rPr>
      <t xml:space="preserve"> GENERAL</t>
    </r>
  </si>
  <si>
    <t>INSUMOS</t>
  </si>
  <si>
    <t>CEMENTO GRIS PUESTO EN OBRA</t>
  </si>
  <si>
    <t>ARENA</t>
  </si>
  <si>
    <t>ARENA PARA PAÑETE</t>
  </si>
  <si>
    <t>GRAVA</t>
  </si>
  <si>
    <t>ACERO PUESTO EN OBRA</t>
  </si>
  <si>
    <t>KM</t>
  </si>
  <si>
    <t xml:space="preserve">DISTANCIA DESDE  </t>
  </si>
  <si>
    <t xml:space="preserve">AGREGADO (ARENA) </t>
  </si>
  <si>
    <t>MANEJO EN OBRA</t>
  </si>
  <si>
    <t>COSTO/M3  R.D$</t>
  </si>
  <si>
    <t xml:space="preserve">AGREGADO (GRAVA) </t>
  </si>
  <si>
    <t>H.S.PARA F'C= 240 KGS/CM2</t>
  </si>
  <si>
    <t>CEMENTO</t>
  </si>
  <si>
    <t>FDAS.</t>
  </si>
  <si>
    <t xml:space="preserve">AGUA </t>
  </si>
  <si>
    <t>GLS</t>
  </si>
  <si>
    <t>LIGADO Y VACIADO</t>
  </si>
  <si>
    <t>DESPERDICIO 2%</t>
  </si>
  <si>
    <t>H.S. PARA F'C= 210 KGS/ CM2</t>
  </si>
  <si>
    <t xml:space="preserve">CEMENTO </t>
  </si>
  <si>
    <t>H.S. PARA F'C= 140 KGS/CM2</t>
  </si>
  <si>
    <t>FDAS</t>
  </si>
  <si>
    <t>COSTO EN PLANTA</t>
  </si>
  <si>
    <t>M0RTERO PARA PAÑETE 1:4</t>
  </si>
  <si>
    <t>LIGADO</t>
  </si>
  <si>
    <t>DESPERDICIO 3%</t>
  </si>
  <si>
    <t>MORTERO PARA FINO 1:3</t>
  </si>
  <si>
    <t xml:space="preserve">ARENA </t>
  </si>
  <si>
    <t>PAÑETE EXTERIOR</t>
  </si>
  <si>
    <t>MORTERO 1:4 +30% DESP.</t>
  </si>
  <si>
    <t>REGLA</t>
  </si>
  <si>
    <t>P2</t>
  </si>
  <si>
    <t>ANDAMIOS</t>
  </si>
  <si>
    <t>COSTO/M2  R.D$</t>
  </si>
  <si>
    <t xml:space="preserve">PAÑETE INTERIOR </t>
  </si>
  <si>
    <t>MORTERO 1:4 + 30% DESP.</t>
  </si>
  <si>
    <t>m³</t>
  </si>
  <si>
    <t>p²</t>
  </si>
  <si>
    <t>MANO DE OBRA PAÑETE Y PULIDO</t>
  </si>
  <si>
    <t>m²</t>
  </si>
  <si>
    <t>COSTO/m²        RD$</t>
  </si>
  <si>
    <t>PAÑETE INTERIOR PULIDO</t>
  </si>
  <si>
    <t>MORTERO 1:4+30 % DESP</t>
  </si>
  <si>
    <t>CEMENTO 2DA CAPA</t>
  </si>
  <si>
    <t>PAÑETE INTERIOR PULIDO C / IMPERMEABILIZANTE</t>
  </si>
  <si>
    <t>IMPERMEABILIZANTE</t>
  </si>
  <si>
    <t>FINO LOSA DE FONDO</t>
  </si>
  <si>
    <t>MORTERO 1:3+ 25%DESP.</t>
  </si>
  <si>
    <t>BAJADA MAT.</t>
  </si>
  <si>
    <t>FINO LOSA DE FONDO C/ IMPERMEABILIZANTE</t>
  </si>
  <si>
    <t>FINO LOSA DE TECHO</t>
  </si>
  <si>
    <t>MORTERO 1:3+DESP.</t>
  </si>
  <si>
    <t>SUBIDA MAT.</t>
  </si>
  <si>
    <t>MORTERO 1:4+DESP.</t>
  </si>
  <si>
    <t>COSTO/M.L  R.D$</t>
  </si>
  <si>
    <t>ACERO GENERAL</t>
  </si>
  <si>
    <t xml:space="preserve">SUMINISTRO </t>
  </si>
  <si>
    <t>ALAMBRE NO.24.  2 LIB.XQQ</t>
  </si>
  <si>
    <t>COSTO/QQ  R.D$</t>
  </si>
  <si>
    <t>ACERO VIGAS Y COLUMNAS</t>
  </si>
  <si>
    <t>LOSA DE FONDO 0.20 - 1.84 qq/m³</t>
  </si>
  <si>
    <t>H.S  210 kg/cm² + 5% DESP.</t>
  </si>
  <si>
    <t>K. ACERO</t>
  </si>
  <si>
    <t>qq</t>
  </si>
  <si>
    <t>COSTO/m³        RD$</t>
  </si>
  <si>
    <t>MUROS 0,20 - 0.99 qq/m³</t>
  </si>
  <si>
    <t>ENC. Y DESC.</t>
  </si>
  <si>
    <t>MUROS 0,15 - 1.73 qq/m³</t>
  </si>
  <si>
    <t>LOSA DE TECHO 0,15 - 1.70 qq/m³</t>
  </si>
  <si>
    <t>LOSA DE FONDO 0.20 - 1.79 qq/m³</t>
  </si>
  <si>
    <t>MUROS 0,20 - 0.92 qq/m³</t>
  </si>
  <si>
    <t>LOSA DE TECHO 0,15 - 1.39 qq/m³</t>
  </si>
  <si>
    <t>Valor RD$</t>
  </si>
  <si>
    <t xml:space="preserve">ASIENTO DE ARENA (INCLUYE TRANSPORTE INTERNO)  </t>
  </si>
  <si>
    <t xml:space="preserve">NIVELACION DE ZANJA  </t>
  </si>
  <si>
    <t>3.1.2</t>
  </si>
  <si>
    <t xml:space="preserve">TRANSPORTE ASFALTO </t>
  </si>
  <si>
    <t xml:space="preserve">REPLANTEO </t>
  </si>
  <si>
    <t xml:space="preserve">MATERIAL ROCA DURA C/EQUIPO 10% (INCLUYE EXTRACCION DE ROCA)  </t>
  </si>
  <si>
    <t xml:space="preserve">MATERIAL COMPACTO C/EQUIPO 90% </t>
  </si>
  <si>
    <t>SUMINISTRO MATERIAL DE BASE D=20 KM</t>
  </si>
  <si>
    <t>DE COMPUERTA DE 4" H.F.(INCLUYE: CUERPO DE LA VALVULA, TORNILLOS 5/8" X 3", JUNTA DE GOMA, NIPLE PLATILLADO DE Ø X 12", JUNTA DRESSER Ø,  MOVIMIENTO DE TIERRA Y MANO DE OBRA) 150 PSI PLATILLADA COMPLETA</t>
  </si>
  <si>
    <t>DE COMPUERTA DE 3" H.F. (INCLUYE: CUERPO DE LA VALVULA, TORNILLOS 5/8" X 3", JUNTA DE GOMA, NIPLE PLATILLADO DE Ø X 12", JUNTA DRESSER Ø,  MOVIMIENTO DE TIERRA Y MANO DE OBRA) 150 PSI PLATILLADA COMPLETA</t>
  </si>
  <si>
    <t>PRELIMINARES</t>
  </si>
  <si>
    <t>DE  Ø 6" ACERO (SCH-40 SIN COSTURA C/ PROTECCION ANTICORROSIVA)</t>
  </si>
  <si>
    <t>DE Ø8" PVC SRD - 26 C/JUNTA GOMA + 3% DE PERDIDA</t>
  </si>
  <si>
    <t>DE Ø6" PVC SRD - 26 C/JUNTA GOMA + 3% DE PERDIDA</t>
  </si>
  <si>
    <t>DE Ø4" PVC SRD - 26 C/JUNTA GOMA + 2% DE PERDIDA</t>
  </si>
  <si>
    <t>DE Ø3" PVC SRD - 26 C/JUNTA GOMA + 2% DE PERDIDA</t>
  </si>
  <si>
    <t>DE COMPUERTA DE 6" H.F..(INCLUYE: CUERPO DE LA VALVULA, TORNILLOS 5/8" X 3", JUNTA DE GOMA, NIPLE PLATILLADO DE Ø X 12", JUNTA DRESSER Ø,  MOVIMIENTO DE TIERRA Y MANO DE OBRA) 150 PSI PLATILLADA COMPLETA</t>
  </si>
  <si>
    <t>DE COMPUERTA DE 8" H.F..(INCLUYE: CUERPO DE LA VALVULA, TORNILLOS 5/8" X 3", JUNTA DE GOMA, NIPLE PLATILLADO DE Ø X 12", JUNTA DRESSER Ø,  MOVIMIENTO DE TIERRA Y MANO DE OBRA) 150 PSI PLATILLADA COMPLETA</t>
  </si>
  <si>
    <t xml:space="preserve">DE AIRE Ø3"  (INCLUYE: CUERPO DE LA VALVULA, TORNILLOS 5/8" X 3", JUNTA DE GOMA, NIPLE PLATILLADO DE Ø X 12", JUNTA DRESSER Ø Y UN TUBO DE Ø, MOVIMIENTO DE TIERRA Y MANO DE OBRA) </t>
  </si>
  <si>
    <t>Ubicación : PROVINCIA HATO MAYOR</t>
  </si>
  <si>
    <t>ACOMETIDAS</t>
  </si>
  <si>
    <t>8.1.1</t>
  </si>
  <si>
    <t>8.1.2</t>
  </si>
  <si>
    <t>8.1.3</t>
  </si>
  <si>
    <t>8.1.4</t>
  </si>
  <si>
    <t>8.1.5</t>
  </si>
  <si>
    <t>8.1.6</t>
  </si>
  <si>
    <t>8.1.7</t>
  </si>
  <si>
    <t>8.1.8</t>
  </si>
  <si>
    <t>8.1.9</t>
  </si>
  <si>
    <t>8.1.10</t>
  </si>
  <si>
    <t>8.1.11</t>
  </si>
  <si>
    <t>8.1.12</t>
  </si>
  <si>
    <t>8.1.13</t>
  </si>
  <si>
    <t>8.2.1</t>
  </si>
  <si>
    <t>8.2.2</t>
  </si>
  <si>
    <t>8.2.3</t>
  </si>
  <si>
    <t>8.2.4</t>
  </si>
  <si>
    <t>8.2.5</t>
  </si>
  <si>
    <t>8.2.6</t>
  </si>
  <si>
    <t>8.2.7</t>
  </si>
  <si>
    <t>8.2.8</t>
  </si>
  <si>
    <t>8.2.9</t>
  </si>
  <si>
    <t>8.2.10</t>
  </si>
  <si>
    <t>8.2.11</t>
  </si>
  <si>
    <t>8.2.12</t>
  </si>
  <si>
    <t>8.2.13</t>
  </si>
  <si>
    <t>12.1.1</t>
  </si>
  <si>
    <t>12.1.2</t>
  </si>
  <si>
    <t>12.1.3</t>
  </si>
  <si>
    <t>12.1.4</t>
  </si>
  <si>
    <t>12.1.5</t>
  </si>
  <si>
    <t>12.1.6</t>
  </si>
  <si>
    <t>12.1.7</t>
  </si>
  <si>
    <t>12.1.8</t>
  </si>
  <si>
    <t>12.1.9</t>
  </si>
  <si>
    <t xml:space="preserve">EXCAVACION CON CLASIFICACION (V= 35,218.29 M3) </t>
  </si>
  <si>
    <t>URBANAS Ø4" (650 UNIDADES)</t>
  </si>
  <si>
    <t>URBANAS Ø3"(2650 UNIDADES)</t>
  </si>
  <si>
    <t xml:space="preserve">RED DE DISTRIBUCION ZONA NORTE VILLA NAVARRO, VILLA ORTEGA, LOS POLANCOS I Y II, LA CHINA I Y II Y LOS MULTI </t>
  </si>
  <si>
    <t>ASFALTO L= 2,750M</t>
  </si>
  <si>
    <t>Obra: AMPLIACION RED DE DISTRIBUCION ZONA NORTE, HATO MAYOR</t>
  </si>
  <si>
    <t xml:space="preserve">SUMINISTRO MATERIAL DE MINA  D= 10 KM </t>
  </si>
  <si>
    <t xml:space="preserve">VARIACION DE PRECIOS ( V.P.) </t>
  </si>
  <si>
    <t xml:space="preserve">SUB- TOTAL  AUMENTO DE CANTIDAD   ( A.C.) </t>
  </si>
  <si>
    <t xml:space="preserve">NUEVAS DE PARTIDAS  ( N.P.) </t>
  </si>
  <si>
    <t>TUBERIA DE Ø8" DE ACERO (SCH-40 C/PROTECCION ANTICORROSIVA)</t>
  </si>
  <si>
    <t>TUBERIA DE Ø4" DE ACERO (SCH-40 C/PROTECCION ANTICORROSIVA)</t>
  </si>
  <si>
    <t>TUBERIA DE Ø3" DE ACERO (SCH-40 C/PROTECCION ANTICORROSIVA)</t>
  </si>
  <si>
    <t>JUNTA TAPON DE ACERO Ø3"</t>
  </si>
  <si>
    <t>JUNTA TAPON DE ACERO Ø4"</t>
  </si>
  <si>
    <t xml:space="preserve">JUNTA TAPON DE ACERO Ø6" </t>
  </si>
  <si>
    <t>JUNTA TAPON DE ACERO Ø8"</t>
  </si>
  <si>
    <t>JUNTA TAPON DE Ø8" (TIPO DRESSER) 150 PSI</t>
  </si>
  <si>
    <t>JUNTA TAPON DE Ø6" (TIPO DRESSER) 150 PSI</t>
  </si>
  <si>
    <t>REPARACION DE ACOMETIDA DE AGUA POTABLE Ø1"</t>
  </si>
  <si>
    <t>REPARACION DE ACOMETIDA DE AGUA POTABLE Ø3/4"</t>
  </si>
  <si>
    <t>REPARACION DE ACOMETIDA DE AGUA POTABLE Ø1/2"</t>
  </si>
  <si>
    <t>REPARACION DE CONEXIONES ELECTRICAS</t>
  </si>
  <si>
    <t>REPARACIONES PRODUCTO DE LA TORMENTA</t>
  </si>
  <si>
    <t>SUSTITUCION BASE DE CONCRETO DESTRUIDA EN CAJA DE ACOMETIDA</t>
  </si>
  <si>
    <t>CAJA SIN TAPA BASE DE CONCRETO DANADO</t>
  </si>
  <si>
    <t>CRUCES</t>
  </si>
  <si>
    <t>CRUCE DE ALCANTARILLA  EN TUBERIA DE Ø4" ACERO L=7.30 M. INCLUYE BRAZO EN AMBOS LADOS</t>
  </si>
  <si>
    <t>18.1.1</t>
  </si>
  <si>
    <t xml:space="preserve">SUMI. TUBERIA DE Ø4" ACERO A-36 SCH-40 SIN COSTURA CON PROTECCION ANTICORROSIVA </t>
  </si>
  <si>
    <t>CODO 4"X 45 ACERO A-36 SCH-40 CON PROTECCION ANTICORROSIVA</t>
  </si>
  <si>
    <t xml:space="preserve">JUNTAS MECANICAS TIPO DRESSER Ø4" DE 150 PSI </t>
  </si>
  <si>
    <t>ANCLAJE DE H.A SEGÚN DETALLE</t>
  </si>
  <si>
    <t>PINTURA ANTICORROSIVA</t>
  </si>
  <si>
    <t>MANO DE OBRA (INCLUYE PERSONAL, EQUIPOS Y MATERIALES)</t>
  </si>
  <si>
    <t xml:space="preserve">CRUCE DE ALCANTARILLA  EN TUBERIA DE Ø3" ACERO L=21.40M. INCLUYE BRAZO EN AMBOS LADOS  </t>
  </si>
  <si>
    <t>CRUCE DE ALCANTARILLA  EN TUBERIA DE Ø8" ACERO L=19.30 M  Y Ø3" ACERO L=19.30 M. INCLUYE BRAZO EN AMBOS LADOS</t>
  </si>
  <si>
    <t>CRUCE DE ALCANTARILLA  EN TUBERIA DE Ø3" ACERO L=20.60 M. INCLUYE BRAZO EN AMBOS LADOS</t>
  </si>
  <si>
    <t>CRUCE DE ALCANTARILLA  EN TUBERIA DE Ø3" ACERO L=16.10 M. INCLUYE BRAZO EN AMBOS LADOS</t>
  </si>
  <si>
    <t>CRUCE DE ALCANTARILLA  EN TUBERIA DE Ø4" ACERO L=23.50 M. INCLUYE BRAZO EN AMBOS LADOS</t>
  </si>
  <si>
    <t>CRUCE DE ALCANTARILLA  EN TUBERIA DE Ø8" ACERO L=14.60 M  Y Ø3" ACERO L=14.60M. INCLUYE BRAZO EN AMBOS LADOS</t>
  </si>
  <si>
    <t xml:space="preserve">SUMI. TUBERIA DE Ø8" ACERO A-36 SCH-40 SIN COSTURA CON PROTECCION ANTICORROSIVA </t>
  </si>
  <si>
    <t>CODO 8"X 45 ACERO A-36 SCH-40 CON PROTECCION ANTICORROSIVA</t>
  </si>
  <si>
    <t xml:space="preserve">JUNTAS MECANICAS TIPO DRESSER Ø8" DE 150 PSI </t>
  </si>
  <si>
    <t xml:space="preserve">SUMI. TUBERIA DE Ø3" ACERO A-36 SCH-40 SIN COSTURA CON PROTECCION ANTICORROSIVA </t>
  </si>
  <si>
    <t>CODO 3"X 45 ACERO A-36 SCH-40 CON PROTECCION ANTICORROSIVA</t>
  </si>
  <si>
    <t>MOVIMIENTO DE TIERRA EN INTERCONEXION A LINEA EXISTENTE VILLA ORTEGA</t>
  </si>
  <si>
    <t xml:space="preserve">EXCAVACION </t>
  </si>
  <si>
    <t xml:space="preserve">MATERIAL COMPACTO C/EQUIPO </t>
  </si>
  <si>
    <t>EMPALME EN TUBERIA EXISTENTE DE Ø12" PVC</t>
  </si>
  <si>
    <t>CATEO PARA ENCONTRAR TUBERIA</t>
  </si>
  <si>
    <t>MOVIMIENTO DE TIERRA (INCL: EXCAVACION, RELLENO COMPACTADO Y BOTE DE MATERIAL)</t>
  </si>
  <si>
    <t xml:space="preserve">TEE DE Ø 12" X 8" ACERO SCH-30, C/PROTECCION ANTICORROSIVA </t>
  </si>
  <si>
    <t xml:space="preserve">JUNTA MECANICA TIPO DRESSER DE Ø 12" 150 PSI </t>
  </si>
  <si>
    <t xml:space="preserve">JUNTA MECANICA TIPO DRESSER DE Ø 8" 150 PSI </t>
  </si>
  <si>
    <t xml:space="preserve">ANCLAJE PARA PIEZAS SEGÚN DETALLE </t>
  </si>
  <si>
    <t xml:space="preserve">CORTE Y EXTRACCION DE ASFALTO </t>
  </si>
  <si>
    <t xml:space="preserve">CORTE DE ASFALTO  </t>
  </si>
  <si>
    <t>ROTURA Y EXTRACCION DE ASFALTO</t>
  </si>
  <si>
    <t>BOTE DE MATERIAL CON CAMION D= 5 KM, (INC. ESPARCIMIENTO DE MATERIAL EN LUGAR DE BOTE</t>
  </si>
  <si>
    <t xml:space="preserve">SUMINISTRO MATERIAL DE MINA PARA RELLENO DIST. PROM = 10 KM (SUJETO A APROBACION DE LA SUPERVISION)  </t>
  </si>
  <si>
    <t>RELLENO COMPACTADO C/COMPACTADOR MECANICO EN CAPAS DE 0.20 M</t>
  </si>
  <si>
    <t>SUMINISTRO Y COLOCACION ASIENTO DE ARENA (INCLUYE ACARREO INTERNO)</t>
  </si>
  <si>
    <t>RECHEQUEO SUPERFICIE</t>
  </si>
  <si>
    <t>DE Ø 8"  PVC SDR-26  C/ J.G.+3% PERDIDA</t>
  </si>
  <si>
    <t>DE Ø 6"  PVC SDR-26  C/ J.G.+3% PERDIDA</t>
  </si>
  <si>
    <t xml:space="preserve">VALVULA DE COMPUERTA Ø8" HF PLATILLADA COMPLETA  (150PSI)  (INCL.: VALVULA PLATILLADA, TORNILLOS,  JUNTA DE GOMA,  NIPLE PLATILLADO, JUNTA DRESSER ) </t>
  </si>
  <si>
    <t xml:space="preserve">VALVULA DE DESAGÜE Ø4" HF PLATILLADA COMPLETA  (150PSI)  (INCL.: VALVULA PLATILLADA, TORNILLOS,  JUNTA DE GOMA,  NIPLE PLATILLADO, JUNTA DRESSER ) </t>
  </si>
  <si>
    <t xml:space="preserve">VALVULA DE AIRE COMBINADA Ø1"  COMPLETA  (150PSI)  (INCL.: VALVULA , TORNILLOS,  JUNTA DE GOMA,  NIPLE PLATILLADO, JUNTA DRESSER ) </t>
  </si>
  <si>
    <t xml:space="preserve">VALVULA DE AIRE Ø3/4"  COMPLETA  (150PSI)  (INCL.: VALVULA , TORNILLOS,  JUNTA DE GOMA,  NIPLE PLATILLADO, JUNTA DRESSER ) </t>
  </si>
  <si>
    <t>REGISTRO PARA VALVULA DE AIRE SEGÚN DETALLE</t>
  </si>
  <si>
    <t>CAJA TELESCOPICA P/VALVULAS (INCL. BASE Y TAPA DE H.S.)</t>
  </si>
  <si>
    <t>PRUEBA HIDROSTATICA</t>
  </si>
  <si>
    <t>SUMINISTRO  MATERIAL BASE</t>
  </si>
  <si>
    <t>TRANSPORTE ASFALTO D= 4 KM</t>
  </si>
  <si>
    <t>CONTROL Y MANEJO DE TRANSITO ( INCLUYE USO DE LETREROS, USO DE DE CONOS REFRACTARIOS Y HOMBRES CON BANDEROLAS)</t>
  </si>
  <si>
    <t xml:space="preserve">SEÑALIZACION, CONTROL Y SEGURIDAD EN LA OBRA  (INCLUYE PASARELAS, LETREROS PEQUEÑOS CON BASE EN ANGULARES, POSTES PARA CINTAS REFRACTARIA, MECHONES, BARRERAS DE PELIGRO NARANJA </t>
  </si>
  <si>
    <t xml:space="preserve">LIMPIEZA CONTINUA Y  FINAL (OBREROS, CAMION  Y HERRAMIENTAS MENORES) CON TRAMOS DE ALTA PENDIENTE </t>
  </si>
  <si>
    <t>REDES DE DISTRUBUCION SECTOR LOS GENAOS</t>
  </si>
  <si>
    <t>SUMINISTRO MATERIAL DE MINA PARA RELLENO DIST. PROM = 10 KM (SUJETO A APROBACION DE LA SUPERVISION)   (50%)</t>
  </si>
  <si>
    <t>BOTE DE MATERIAL CON CAMION D= 5 KM, INC. ESPERCIMIENTO DE MATERIAL EN LUGAR DE BOTE</t>
  </si>
  <si>
    <t>DE Ø 3"  PVC SDR-26  C/ J.G. +2% PERDIDA</t>
  </si>
  <si>
    <t>DE Ø 3"  PVC SDR-26  C/ J.G.</t>
  </si>
  <si>
    <t>TUBERIA DE Ø 3"  PVC SDR-26  C/ J.G.</t>
  </si>
  <si>
    <t xml:space="preserve">VALVULA DE COMPUERTA Ø3" HF PLATILLADA COMPLETA  (150PSI)  (INCL.: VALVULA PLATILLADA, TORNILLOS,  JUNTA DE GOMA,  NIPLE PLATILLADO, JUNTA DRESSER ) </t>
  </si>
  <si>
    <t>COLLARIN PVC DE Ø 3" ( ABRAZADERA)</t>
  </si>
  <si>
    <t>TUBERIA DE POLIETILENO ALTA DENSIDAD, Ø 1/2" INTERNO L= 6.00 M ( PROMEDIO)</t>
  </si>
  <si>
    <t>ADAPTADOR MACHO Ø 1/2" ROSCADO A MANGUERA</t>
  </si>
  <si>
    <t>ADAPTADOR HEMBRA Ø 1/2" ROSCADO A MANGUERA</t>
  </si>
  <si>
    <t>LLAVE DE PASO DE Ø 1/2"</t>
  </si>
  <si>
    <t>CAJA DE ACOMETIDA PLASTICA EN POLIETILENO DE Ø 10"</t>
  </si>
  <si>
    <t xml:space="preserve">TUBERIA 1/2" SCH-40 PVC LONGITUD PROMEDIO </t>
  </si>
  <si>
    <t>ANCLAJE DE H.S.</t>
  </si>
  <si>
    <t xml:space="preserve">CEMENTO SOLVENTE Y TEFLON </t>
  </si>
  <si>
    <t xml:space="preserve">TAPON HEMBRA DE 1/2" PVC </t>
  </si>
  <si>
    <t>EXCAVACION Y TAPADO ( 240.23+70.16)</t>
  </si>
  <si>
    <t xml:space="preserve">MANO DE OBRA PLOMERIA </t>
  </si>
  <si>
    <t>REDES DE DISTRUBUCION SECTOR PUERTO RICO</t>
  </si>
  <si>
    <t>TEE DE Ø 3" X 3" ACERO SCH-80</t>
  </si>
  <si>
    <t>TEE DE Ø 6" X 3" ACERO SCH-40</t>
  </si>
  <si>
    <t>TEE DE Ø 8" X 3" ACERO SCH-40</t>
  </si>
  <si>
    <t>CODO DE Ø 3" X 35  ACERO SCH-80</t>
  </si>
  <si>
    <t>CODO DE Ø 3" X 45  ACERO SCH-80</t>
  </si>
  <si>
    <t>CODO DE Ø 3" X 90  ACERO SCH-80</t>
  </si>
  <si>
    <t>CRUZ DE Ø 3" X 3" ACERO SCH-80</t>
  </si>
  <si>
    <t>JUNTA TAPON DE 3''</t>
  </si>
  <si>
    <t>JUNTA TAPON DE 6''</t>
  </si>
  <si>
    <t xml:space="preserve">JUNTA MECANICA TIPO DRESSER DE Ø 3" 150 PSI </t>
  </si>
  <si>
    <t xml:space="preserve">JUNTA MECANICA TIPO DRESSER DE Ø 6" 150 PSI </t>
  </si>
  <si>
    <t>M3E/KM</t>
  </si>
  <si>
    <t xml:space="preserve">SUB-TOTAL  NUEVAS PARTIDAS ( N.P.) </t>
  </si>
  <si>
    <t>SUB- TOTAL ACTUALIZADO NO. 1</t>
  </si>
  <si>
    <t>SUB-TOTAL PRES.  ORIGINAL + ACTUALIZADO NO. 01</t>
  </si>
  <si>
    <t xml:space="preserve">M </t>
  </si>
  <si>
    <t xml:space="preserve">JUNTAS MECANICAS TIPO DRESSER Ø3" DE 150 PSI </t>
  </si>
  <si>
    <t xml:space="preserve">ANCLAJE DE H.A. SEGÚN DETALLE </t>
  </si>
  <si>
    <t>CAJA ARRASTRADAS Y PERDIDAS</t>
  </si>
  <si>
    <t>17.1.1</t>
  </si>
  <si>
    <t>17.1.2</t>
  </si>
  <si>
    <t>17.1.3</t>
  </si>
  <si>
    <t>17.1.4</t>
  </si>
  <si>
    <t>17.1.5</t>
  </si>
  <si>
    <t>17.1.6</t>
  </si>
  <si>
    <t>17.1.7</t>
  </si>
  <si>
    <t>17.2.1</t>
  </si>
  <si>
    <t>17.2.2</t>
  </si>
  <si>
    <t>17.2.3</t>
  </si>
  <si>
    <t>17.2.4</t>
  </si>
  <si>
    <t>17.2.5</t>
  </si>
  <si>
    <t>17.2.6</t>
  </si>
  <si>
    <t>17.2.7</t>
  </si>
  <si>
    <t>17.3.1</t>
  </si>
  <si>
    <t>17.3.2</t>
  </si>
  <si>
    <t>17.3.3</t>
  </si>
  <si>
    <t>17.3.4</t>
  </si>
  <si>
    <t>17.3.5</t>
  </si>
  <si>
    <t>17.3.6</t>
  </si>
  <si>
    <t>17.3.7</t>
  </si>
  <si>
    <t>17.4.1</t>
  </si>
  <si>
    <t>17.4.2</t>
  </si>
  <si>
    <t>17.4.3</t>
  </si>
  <si>
    <t>17.4.4</t>
  </si>
  <si>
    <t>17.4.5</t>
  </si>
  <si>
    <t>17.4.6</t>
  </si>
  <si>
    <t>17.4.7</t>
  </si>
  <si>
    <t>17.4.8</t>
  </si>
  <si>
    <t>17.4.9</t>
  </si>
  <si>
    <t>CRUCE DE ALCANTARILLA  EN TUBERIA DE Ø4" Y  Ø6" ACERO L=15.0 M . INCLUYE BRAZO EN AMBOS LADOS</t>
  </si>
  <si>
    <t xml:space="preserve">SUMI. TUBERIA DE Ø6" ACERO A-36 SCH-40 SIN COSTURA CON PROTECCION ANTICORROSIVA </t>
  </si>
  <si>
    <t>CODO 6"X 45 ACERO A-36 SCH-40 CON PROTECCION ANTICORROSIVA</t>
  </si>
  <si>
    <t xml:space="preserve">JUNTAS MECANICAS TIPO DRESSER Ø6" DE 150 PSI </t>
  </si>
  <si>
    <t>17.4.10</t>
  </si>
  <si>
    <t>17.5.1</t>
  </si>
  <si>
    <t>17.5.2</t>
  </si>
  <si>
    <t>17.5.3</t>
  </si>
  <si>
    <t>17.5.4</t>
  </si>
  <si>
    <t>17.5.5</t>
  </si>
  <si>
    <t>17.5.6</t>
  </si>
  <si>
    <t>17.5.7</t>
  </si>
  <si>
    <t>17.6.1</t>
  </si>
  <si>
    <t>17.6.2</t>
  </si>
  <si>
    <t>17.6.3</t>
  </si>
  <si>
    <t>17.6.4</t>
  </si>
  <si>
    <t>17.6.5</t>
  </si>
  <si>
    <t>17.6.6</t>
  </si>
  <si>
    <t>17.6.7</t>
  </si>
  <si>
    <t>17.7.1</t>
  </si>
  <si>
    <t>17.7.2</t>
  </si>
  <si>
    <t>17.7.3</t>
  </si>
  <si>
    <t>17.7.4</t>
  </si>
  <si>
    <t>17.9.1</t>
  </si>
  <si>
    <t>17.9.2</t>
  </si>
  <si>
    <t>17.9.3</t>
  </si>
  <si>
    <t>17.9.4</t>
  </si>
  <si>
    <t>17.9.5</t>
  </si>
  <si>
    <t>17.9.6</t>
  </si>
  <si>
    <t>17.8.1</t>
  </si>
  <si>
    <t>17.8.2</t>
  </si>
  <si>
    <t>17.8.3</t>
  </si>
  <si>
    <t>17.8.4</t>
  </si>
  <si>
    <t>17.8.5</t>
  </si>
  <si>
    <t>17.8.6</t>
  </si>
  <si>
    <t>17.8.7</t>
  </si>
  <si>
    <t>17.9.7</t>
  </si>
  <si>
    <t>17.9.8</t>
  </si>
  <si>
    <t>17.9.9</t>
  </si>
  <si>
    <t>17.9.10</t>
  </si>
  <si>
    <t>17.10.1</t>
  </si>
  <si>
    <t>17.10.2</t>
  </si>
  <si>
    <t>17.10.3</t>
  </si>
  <si>
    <t>17.10.4</t>
  </si>
  <si>
    <t>17.10.5</t>
  </si>
  <si>
    <t>17.10.6</t>
  </si>
  <si>
    <t>17.10.7</t>
  </si>
  <si>
    <t>17.11.1</t>
  </si>
  <si>
    <t>17.11.2</t>
  </si>
  <si>
    <t>17.11.3</t>
  </si>
  <si>
    <t>17.11.4</t>
  </si>
  <si>
    <t>17.11.5</t>
  </si>
  <si>
    <t>17.11.6</t>
  </si>
  <si>
    <t>17.11.7</t>
  </si>
  <si>
    <t>17.12.1</t>
  </si>
  <si>
    <t>17.12.2</t>
  </si>
  <si>
    <t>17.12.3</t>
  </si>
  <si>
    <t>17.12.4</t>
  </si>
  <si>
    <t>17.12.5</t>
  </si>
  <si>
    <t>17.12.6</t>
  </si>
  <si>
    <t>17.12.7</t>
  </si>
  <si>
    <t>17.13.1</t>
  </si>
  <si>
    <t>17.13.2</t>
  </si>
  <si>
    <t>17.13.3</t>
  </si>
  <si>
    <t>17.13.4</t>
  </si>
  <si>
    <t>17.13.5</t>
  </si>
  <si>
    <t>17.13.6</t>
  </si>
  <si>
    <t>17.13.7</t>
  </si>
  <si>
    <t>17.13.8</t>
  </si>
  <si>
    <t>17.13.9</t>
  </si>
  <si>
    <t>17.13.10</t>
  </si>
  <si>
    <t>CRUCE DE ALCANTARILLA  EN TUBERIA DE Ø3" ACERO L=17.95 M. INCLUYE BRAZO EN AMBOS LADOS</t>
  </si>
  <si>
    <t>CRUCE DE ALCANTARILLA  EN TUBERIA DE Ø3" ACERO L=15.60 M. INCLUYE BRAZO EN AMBOS LADOS</t>
  </si>
  <si>
    <t>CRUCE DE ALCANTARILLA  EN TUBERIA DE Ø3" ACERO L=17.00 M. INCLUYE BRAZO EN AMBOS LADOS</t>
  </si>
  <si>
    <t>REPARACION DE AVERIAS</t>
  </si>
  <si>
    <r>
      <rPr>
        <b/>
        <sz val="10"/>
        <rFont val="Arial"/>
        <family val="2"/>
      </rPr>
      <t>(E.P. ACT.No.1)</t>
    </r>
    <r>
      <rPr>
        <sz val="10"/>
        <rFont val="Arial"/>
        <family val="2"/>
      </rPr>
      <t xml:space="preserve"> MANTENIMIENTO Y OPERACIÓN SISTEMA</t>
    </r>
  </si>
  <si>
    <r>
      <rPr>
        <b/>
        <sz val="10"/>
        <rFont val="Arial"/>
        <family val="2"/>
      </rPr>
      <t xml:space="preserve">(R.C.  ACT. No.1) </t>
    </r>
    <r>
      <rPr>
        <sz val="10"/>
        <rFont val="Arial"/>
        <family val="2"/>
      </rPr>
      <t>SEGUROS, POLIZA Y FIANZA</t>
    </r>
  </si>
  <si>
    <r>
      <rPr>
        <b/>
        <sz val="10"/>
        <rFont val="Arial"/>
        <family val="2"/>
      </rPr>
      <t>(R.C. ACT. No.1)</t>
    </r>
    <r>
      <rPr>
        <sz val="10"/>
        <rFont val="Arial"/>
        <family val="2"/>
      </rPr>
      <t xml:space="preserve"> ESTUDIOS</t>
    </r>
  </si>
  <si>
    <t>DIRECCION DE SUPERVISION Y FISCALIZACION DE OBRAS</t>
  </si>
  <si>
    <t>AUMENTO DE CANTIDAD (A.C.)</t>
  </si>
  <si>
    <t>LINEA DE CONDUCCION</t>
  </si>
  <si>
    <t xml:space="preserve">ELIMINACION DE PARTIDA ( E.P) </t>
  </si>
  <si>
    <t>ACOMETIDAS URBANAS Ø3'' EN POLIETILENO (450 U):</t>
  </si>
  <si>
    <t>CRUCE DE PUENTE CALLE 30 DE MAYO   EN TUBERIA DE Ø8" ACERO L=18.00 M . INCLUYE BRAZO EN AMBOS LADOS</t>
  </si>
  <si>
    <t>17.14.1</t>
  </si>
  <si>
    <t>17.14.2</t>
  </si>
  <si>
    <t>17.14.3</t>
  </si>
  <si>
    <t>17.14.4</t>
  </si>
  <si>
    <t>17.14.5</t>
  </si>
  <si>
    <t>17.14.6</t>
  </si>
  <si>
    <t>17.14.7</t>
  </si>
  <si>
    <t>17.15.1</t>
  </si>
  <si>
    <t>17.15.2</t>
  </si>
  <si>
    <t>17.15.3</t>
  </si>
  <si>
    <t>17.15.4</t>
  </si>
  <si>
    <t>17.15.5</t>
  </si>
  <si>
    <t>17.15.6</t>
  </si>
  <si>
    <t>17.15.7</t>
  </si>
  <si>
    <t>17.16.1</t>
  </si>
  <si>
    <t>17.16.2</t>
  </si>
  <si>
    <t>17.16.3</t>
  </si>
  <si>
    <t>17.16.4</t>
  </si>
  <si>
    <t>17.16.5</t>
  </si>
  <si>
    <t>17.16.6</t>
  </si>
  <si>
    <t>17.16.7</t>
  </si>
  <si>
    <t>CRUCE DE ALCANTARILLA  EN TUBERIA DE  Ø6"  EN ALCANTARILLA EN CALLE RESPALDO DUVERGE LA MATICA ACERO L=12.0 M</t>
  </si>
  <si>
    <t xml:space="preserve">SUMINISTRO Y COLOCACION DE PIEZAS ESPECIALES </t>
  </si>
  <si>
    <t>REPARACION DE AGUA POTABLE Ø1"</t>
  </si>
  <si>
    <t>REPARACION DE AGUA POTABLE Ø1/2"</t>
  </si>
  <si>
    <t>REPARACION DE  AGUA POTABLE Ø3/4"</t>
  </si>
  <si>
    <t>REPARACION AVERIA SANITARIA Ø3"</t>
  </si>
  <si>
    <t>REPARACION AVERIA SANITARIA Ø4"</t>
  </si>
  <si>
    <t>REPARACION AVERIA SANITARIA Ø2"</t>
  </si>
  <si>
    <t>REPARACION DE AGUA POTABLE Ø2"</t>
  </si>
  <si>
    <t xml:space="preserve">REPOSICION DE ACERA </t>
  </si>
  <si>
    <t xml:space="preserve">USO DE RETRO PARA REPARACION DE AVERIAS </t>
  </si>
  <si>
    <t xml:space="preserve">HR </t>
  </si>
  <si>
    <t>TEE 6" X 6"  ACERO  SCH-40 SIN COSTURA C/ PROTECCION ANTICORROSIVA</t>
  </si>
  <si>
    <t>CRUCE TIPO Z   EN  TUBERIA DE Ø3" ACERO EN RESPALDO 30 DE MAYO  L=9.00 M</t>
  </si>
  <si>
    <t xml:space="preserve">ACERA </t>
  </si>
  <si>
    <t xml:space="preserve">CONTEN </t>
  </si>
  <si>
    <t xml:space="preserve">CORTE Y EXTRACCION DE BADENES  CON ESPESOR DE 0.40 M </t>
  </si>
  <si>
    <t xml:space="preserve">BOTE PRODUCTO DE LA DEMOLICION </t>
  </si>
  <si>
    <t xml:space="preserve">COLOCACION DE LADRILLOS </t>
  </si>
  <si>
    <t>CRUCE DE PUENTE EN LOS GENAOS  EN  TUBERIA DE Ø3" ACERO L=9.00 M</t>
  </si>
  <si>
    <t>CRUCE DE TIPO SIFON CALLE 30 DE MAYO   EN TUBERIA DE Ø8" ACERO L=9.00 M . INCLUYE BRAZO EN AMBOS LADOS</t>
  </si>
  <si>
    <t>17.17.1</t>
  </si>
  <si>
    <t>17.17.2</t>
  </si>
  <si>
    <t>17.17.3</t>
  </si>
  <si>
    <t>17.17.4</t>
  </si>
  <si>
    <t>17.17.5</t>
  </si>
  <si>
    <t>17.17.6</t>
  </si>
  <si>
    <t>17.17.7</t>
  </si>
  <si>
    <t>17.18.1</t>
  </si>
  <si>
    <t>17.18.2</t>
  </si>
  <si>
    <t>17.18.3</t>
  </si>
  <si>
    <t>17.18.4</t>
  </si>
  <si>
    <t>17.18.5</t>
  </si>
  <si>
    <t>17.18.6</t>
  </si>
  <si>
    <t>17.18.7</t>
  </si>
  <si>
    <t>CAJA DE REGISTRO PARA VALVULA  DE AIRE EN TUBERIA DE Ø20¨</t>
  </si>
  <si>
    <t>EXCAVACION EN ROCA C/EQUIPO (INCLUYE EXTRACCION) 10%</t>
  </si>
  <si>
    <t>EXCAVACION MATERIAL COMPACTO C/EQUIPO 90%</t>
  </si>
  <si>
    <t>ACOMETIDAS URBANAS Ø3'' EN POLIETILENO (370 U):</t>
  </si>
  <si>
    <t>SUMINISTRO Y COLOCACION DE PIEZAS ESPECIALES EN LINEA DE CONDUCCION Y REDES DE LOS SECTORES LOS GENAOS, PUERTO RICO, REPARACION DE AVERIAS, REPOSICION DE ACERAS, BADENES Y CONTENES.</t>
  </si>
  <si>
    <t>17.2.8</t>
  </si>
  <si>
    <t>17.2.9</t>
  </si>
  <si>
    <t>17.2.10</t>
  </si>
  <si>
    <t>17.7.5</t>
  </si>
  <si>
    <t>17.7.6</t>
  </si>
  <si>
    <t>17.7.7</t>
  </si>
  <si>
    <t>LINEA DE CONDUCCION Y RED DE DISTRIBUCION  ZONA SUR</t>
  </si>
  <si>
    <t xml:space="preserve">SUB- TOTAL ELIMINACION DE PARTIDAS ( E.P.) </t>
  </si>
  <si>
    <t xml:space="preserve">SUB- TOTAL VARIACION DE PRECIO (V.P.) </t>
  </si>
  <si>
    <t>COUPLING DE POLIETILENO DE 1/ 2 PARA UNIR MANGUERA</t>
  </si>
  <si>
    <t>CRUCE DE ALCANTARILLA  EN TUBERIA DE Ø8" ACERO L=20.25 M  Y Ø3" ACERO L=20.25M. INCLUYE BRAZO EN AMBOS LADOS</t>
  </si>
  <si>
    <t>REPARACION DE ACOMETIDA DE AGUA RESIDULES Ø6"</t>
  </si>
  <si>
    <t>REPARACION DE ACOMETIDA DE AGUA RESIDUALES Ø4"</t>
  </si>
  <si>
    <t>DEMOLICION DE CONTENES Y ACERAS</t>
  </si>
  <si>
    <t xml:space="preserve">Z </t>
  </si>
  <si>
    <t>PIES</t>
  </si>
  <si>
    <t xml:space="preserve">VARIOS </t>
  </si>
  <si>
    <t>SUB-TOTAL FASE  Z</t>
  </si>
  <si>
    <t xml:space="preserve">SUMINISTRO DE ALAMBRE ELECTRICO DE VINYL 12/3 PARA BOMBA SUMERGIBLE </t>
  </si>
  <si>
    <t>SUB - TOTAL FASE  I</t>
  </si>
  <si>
    <t>II</t>
  </si>
  <si>
    <t>SUB-TOTAL FASE  II</t>
  </si>
  <si>
    <t>III</t>
  </si>
  <si>
    <t>SUB-TOTAL FASE  III</t>
  </si>
  <si>
    <t>IV</t>
  </si>
  <si>
    <t>SUB-TOTAL FASE  IV</t>
  </si>
  <si>
    <t xml:space="preserve">ASFALTO </t>
  </si>
  <si>
    <t>ASFALTO</t>
  </si>
  <si>
    <t xml:space="preserve">Contratista: ING. EMILIO ADENAWER SANCHEZ PEREZ </t>
  </si>
  <si>
    <t>Contrato: 052-2019</t>
  </si>
  <si>
    <t xml:space="preserve">  Zona: VI</t>
  </si>
  <si>
    <t>PRESUPUESTO MODIFICADO No.1  D/F MARZO 2021</t>
  </si>
  <si>
    <t xml:space="preserve">                     PREPARADO POR:</t>
  </si>
  <si>
    <t xml:space="preserve">      APROBADO POR:</t>
  </si>
  <si>
    <t xml:space="preserve">          ING. MIGUEL ÁNGEL MATOS GÓMEZ</t>
  </si>
  <si>
    <t xml:space="preserve">                                               DIRECTOR</t>
  </si>
  <si>
    <t xml:space="preserve">                                                 DIRECCIÓN DE SUPERVISIÓN Y FISCALIZACIÓN DE OBRAS </t>
  </si>
  <si>
    <t xml:space="preserve">                    ING. FIOR D'ALIZA GUILLÉN S</t>
  </si>
  <si>
    <t xml:space="preserve">                           INGENIERO CIVIL I</t>
  </si>
  <si>
    <t>1.-ESTE PRESUPUESTO SE ELABORA DE ACUERDO A LA INFORMACIÓN SUMINISTRADA MEDIANTE MEMO COORD. NO.021/2021 D/F 18/01/2021</t>
  </si>
  <si>
    <t xml:space="preserve">                  INGENIERO CIVIL I</t>
  </si>
  <si>
    <t xml:space="preserve">       DIRECCIÓN DE SUPERVISIÓN Y
         FISCALIZACIÓN DE OBRAS</t>
  </si>
  <si>
    <t>PRESUPUESTO ACTUALIZADO NO. 01 D/F MARZO/2021</t>
  </si>
  <si>
    <t>PRES. ACT. NO.1 D/F  MARZO 2021</t>
  </si>
  <si>
    <t xml:space="preserve">                  DIRECCIÓN DE SUPERVISIÓN Y
                     FISCALIZACIÓN DE OBRAS</t>
  </si>
  <si>
    <t xml:space="preserve">        ING. RAYDI CASTRO JIMÉNEZ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</si>
</sst>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9">
    <numFmt numFmtId="7" formatCode="&quot;RD$&quot;#,##0.00_);\(&quot;RD$&quot;#,##0.00\)"/>
    <numFmt numFmtId="41" formatCode="_(* #,##0_);_(* \(#,##0\);_(* &quot;-&quot;_);_(@_)"/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#,##0.00\ &quot;€&quot;;\-#,##0.00\ &quot;€&quot;"/>
    <numFmt numFmtId="165" formatCode="#,##0.00\ &quot;€&quot;;[Red]\-#,##0.00\ &quot;€&quot;"/>
    <numFmt numFmtId="166" formatCode="_-* #,##0\ &quot;€&quot;_-;\-* #,##0\ &quot;€&quot;_-;_-* &quot;-&quot;\ &quot;€&quot;_-;_-@_-"/>
    <numFmt numFmtId="167" formatCode="_-* #,##0\ _€_-;\-* #,##0\ _€_-;_-* &quot;-&quot;\ _€_-;_-@_-"/>
    <numFmt numFmtId="168" formatCode="_-* #,##0.00\ &quot;€&quot;_-;\-* #,##0.00\ &quot;€&quot;_-;_-* &quot;-&quot;??\ &quot;€&quot;_-;_-@_-"/>
    <numFmt numFmtId="169" formatCode="_-* #,##0.00\ _€_-;\-* #,##0.00\ _€_-;_-* &quot;-&quot;??\ _€_-;_-@_-"/>
    <numFmt numFmtId="170" formatCode="&quot;$&quot;#,##0_);\(&quot;$&quot;#,##0\)"/>
    <numFmt numFmtId="171" formatCode="&quot;$&quot;#,##0.00_);[Red]\(&quot;$&quot;#,##0.00\)"/>
    <numFmt numFmtId="172" formatCode="_(&quot;$&quot;* #,##0.00_);_(&quot;$&quot;* \(#,##0.00\);_(&quot;$&quot;* &quot;-&quot;??_);_(@_)"/>
    <numFmt numFmtId="173" formatCode="_-* #,##0_-;\-* #,##0_-;_-* &quot;-&quot;_-;_-@_-"/>
    <numFmt numFmtId="174" formatCode="_-&quot;RD$&quot;* #,##0.00_-;\-&quot;RD$&quot;* #,##0.00_-;_-&quot;RD$&quot;* &quot;-&quot;??_-;_-@_-"/>
    <numFmt numFmtId="175" formatCode="_-* #,##0.00_-;\-* #,##0.00_-;_-* &quot;-&quot;??_-;_-@_-"/>
    <numFmt numFmtId="176" formatCode="#,##0.00;[Red]#,##0.00"/>
    <numFmt numFmtId="177" formatCode="#,##0.0;\-#,##0.0"/>
    <numFmt numFmtId="178" formatCode="_(* #,##0.0_);_(* \(#,##0.0\);_(* &quot;-&quot;??_);_(@_)"/>
    <numFmt numFmtId="179" formatCode="0.0"/>
    <numFmt numFmtId="180" formatCode="#,##0.00_ ;\-#,##0.00\ "/>
    <numFmt numFmtId="181" formatCode="General_)"/>
    <numFmt numFmtId="182" formatCode="0.000"/>
    <numFmt numFmtId="183" formatCode="[$€]#,##0.00;[Red]\-[$€]#,##0.00"/>
    <numFmt numFmtId="184" formatCode="_([$€]* #,##0.00_);_([$€]* \(#,##0.00\);_([$€]* &quot;-&quot;??_);_(@_)"/>
    <numFmt numFmtId="185" formatCode="_-[$€-2]* #,##0.00_-;\-[$€-2]* #,##0.00_-;_-[$€-2]* &quot;-&quot;??_-"/>
    <numFmt numFmtId="186" formatCode="#."/>
    <numFmt numFmtId="187" formatCode="#.0"/>
    <numFmt numFmtId="188" formatCode="_-* #,##0.00\ &quot;Pts&quot;_-;\-* #,##0.00\ &quot;Pts&quot;_-;_-* &quot;-&quot;??\ &quot;Pts&quot;_-;_-@_-"/>
    <numFmt numFmtId="189" formatCode="&quot;$&quot;#,##0.00;[Red]\-&quot;$&quot;#,##0.00"/>
    <numFmt numFmtId="190" formatCode="_-* #,##0.00\ _P_t_s_-;\-* #,##0.00\ _P_t_s_-;_-* &quot;-&quot;??\ _P_t_s_-;_-@_-"/>
    <numFmt numFmtId="191" formatCode="_(* #,##0.00_);_(* \(#,##0.00\);_(* \-??_);_(@_)"/>
    <numFmt numFmtId="192" formatCode="_-* #,##0.00\ [$€]_-;\-* #,##0.00\ [$€]_-;_-* &quot;-&quot;??\ [$€]_-;_-@_-"/>
    <numFmt numFmtId="193" formatCode="#,##0.0000_);\(#,##0.0000\)"/>
    <numFmt numFmtId="194" formatCode="&quot;Sí&quot;;&quot;Sí&quot;;&quot;No&quot;"/>
    <numFmt numFmtId="195" formatCode="_-&quot;$&quot;* #,##0.00_-;\-&quot;$&quot;* #,##0.00_-;_-&quot;$&quot;* &quot;-&quot;??_-;_-@_-"/>
    <numFmt numFmtId="196" formatCode="0.00_)"/>
    <numFmt numFmtId="197" formatCode="&quot;Activado&quot;;&quot;Activado&quot;;&quot;Desactivado&quot;"/>
    <numFmt numFmtId="198" formatCode="0.00000"/>
    <numFmt numFmtId="199" formatCode="#,##0.000"/>
    <numFmt numFmtId="200" formatCode="0.0000"/>
    <numFmt numFmtId="201" formatCode="#,##0.0000"/>
    <numFmt numFmtId="202" formatCode="_-* #,##0.00\ _R_D_$_-;\-* #,##0.00\ _R_D_$_-;_-* &quot;-&quot;??\ _R_D_$_-;_-@_-"/>
    <numFmt numFmtId="203" formatCode="[$$-409]#,##0.00"/>
    <numFmt numFmtId="204" formatCode="0_)"/>
    <numFmt numFmtId="205" formatCode="#,##0.00\ _€"/>
    <numFmt numFmtId="206" formatCode="#,##0.00\ &quot;/m3&quot;"/>
    <numFmt numFmtId="207" formatCode="_-* #,##0.00\ _$_-;_-* #,##0.00\ _$\-;_-* &quot;-&quot;??\ _$_-;_-@_-"/>
    <numFmt numFmtId="208" formatCode="&quot;$&quot;#,##0;\-&quot;$&quot;#,##0"/>
    <numFmt numFmtId="209" formatCode="_([$€-2]* #,##0.00_);_([$€-2]* \(#,##0.00\);_([$€-2]* &quot;-&quot;??_)"/>
    <numFmt numFmtId="210" formatCode="&quot; &quot;#,##0.00&quot; &quot;;&quot; (&quot;#,##0.00&quot;)&quot;;&quot; -&quot;#&quot; &quot;;&quot; &quot;@&quot; &quot;"/>
    <numFmt numFmtId="211" formatCode="[$-409]General"/>
    <numFmt numFmtId="212" formatCode="_-* #,##0.0000_-;\-* #,##0.0000_-;_-* &quot;-&quot;??_-;_-@_-"/>
    <numFmt numFmtId="213" formatCode="#,##0.00\ &quot;M³S&quot;"/>
    <numFmt numFmtId="214" formatCode="#,##0.00\ &quot;KM&quot;"/>
    <numFmt numFmtId="215" formatCode="_(* #,##0\ &quot;pta&quot;_);_(* \(#,##0\ &quot;pta&quot;\);_(* &quot;-&quot;??\ &quot;pta&quot;_);_(@_)"/>
    <numFmt numFmtId="216" formatCode="#,##0.000_);\(#,##0.000\)"/>
    <numFmt numFmtId="217" formatCode="_(* #,##0.000_);_(* \(#,##0.000\);_(* &quot;-&quot;??_);_(@_)"/>
    <numFmt numFmtId="218" formatCode="#,##0.0"/>
    <numFmt numFmtId="219" formatCode="_(* #,##0_);_(* \(#,##0\);_(* &quot;-&quot;??_);_(@_)"/>
    <numFmt numFmtId="220" formatCode="0.0%"/>
    <numFmt numFmtId="221" formatCode="#,##0.0000\ _€;\-#,##0.0000\ _€"/>
    <numFmt numFmtId="222" formatCode="#.00"/>
    <numFmt numFmtId="223" formatCode="#,##0.000;[Red]#,##0.000"/>
    <numFmt numFmtId="224" formatCode="#,##0.0000;[Red]#,##0.0000"/>
    <numFmt numFmtId="225" formatCode="#,##0.00000;[Red]#,##0.00000"/>
    <numFmt numFmtId="226" formatCode="#,##0;\-#,##0"/>
    <numFmt numFmtId="230" formatCode="#,##0.0_);\(#,##0.0\)"/>
    <numFmt numFmtId="231" formatCode="#,##0.00;\-#,##0.00"/>
  </numFmts>
  <fonts count="10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2"/>
      <name val="Courier"/>
      <family val="3"/>
    </font>
    <font>
      <sz val="10"/>
      <color rgb="FFFF0000"/>
      <name val="Arial"/>
      <family val="2"/>
    </font>
    <font>
      <sz val="10"/>
      <color indexed="8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indexed="63"/>
      <name val="Arial"/>
      <family val="2"/>
    </font>
    <font>
      <sz val="10"/>
      <name val="Tahoma"/>
      <family val="2"/>
    </font>
    <font>
      <b/>
      <sz val="10"/>
      <color indexed="63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6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19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name val="Times New Roman"/>
      <family val="1"/>
    </font>
    <font>
      <b/>
      <sz val="11"/>
      <color indexed="8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3"/>
      <name val="Calibri"/>
      <family val="2"/>
    </font>
    <font>
      <sz val="11"/>
      <color indexed="19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10"/>
      <name val="Courier"/>
      <family val="3"/>
    </font>
    <font>
      <b/>
      <i/>
      <sz val="16"/>
      <name val="Helv"/>
    </font>
    <font>
      <sz val="10"/>
      <name val="Tms Rmn"/>
    </font>
    <font>
      <sz val="12"/>
      <name val="Courier New"/>
      <family val="3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vertAlign val="superscript"/>
      <sz val="10"/>
      <name val="Arial"/>
      <family val="2"/>
    </font>
    <font>
      <sz val="10"/>
      <name val="Cambria"/>
      <family val="1"/>
    </font>
    <font>
      <vertAlign val="superscript"/>
      <sz val="10"/>
      <name val="Cambria"/>
      <family val="1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sz val="10"/>
      <color indexed="10"/>
      <name val="Arial"/>
      <family val="2"/>
    </font>
    <font>
      <b/>
      <u/>
      <sz val="12"/>
      <name val="Arial"/>
      <family val="2"/>
    </font>
    <font>
      <b/>
      <sz val="10"/>
      <color rgb="FFFF0000"/>
      <name val="Arial"/>
      <family val="2"/>
    </font>
    <font>
      <sz val="10"/>
      <color indexed="12"/>
      <name val="Arial"/>
      <family val="2"/>
    </font>
    <font>
      <b/>
      <sz val="10"/>
      <color theme="3" tint="0.79998168889431442"/>
      <name val="Arial"/>
      <family val="2"/>
    </font>
    <font>
      <sz val="10"/>
      <color indexed="8"/>
      <name val="Verdana"/>
      <family val="2"/>
    </font>
    <font>
      <sz val="10"/>
      <color indexed="9"/>
      <name val="Verdana"/>
      <family val="2"/>
    </font>
    <font>
      <b/>
      <sz val="10"/>
      <color indexed="8"/>
      <name val="Verdana"/>
      <family val="2"/>
    </font>
    <font>
      <sz val="10"/>
      <color theme="1"/>
      <name val="Arial1"/>
    </font>
    <font>
      <u/>
      <sz val="10"/>
      <color indexed="36"/>
      <name val="Arial"/>
      <family val="2"/>
    </font>
    <font>
      <sz val="10"/>
      <color indexed="36"/>
      <name val="MS Sans Serif"/>
      <family val="2"/>
    </font>
    <font>
      <u/>
      <sz val="10"/>
      <color indexed="12"/>
      <name val="Arial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64"/>
      <name val="Arial"/>
      <family val="2"/>
    </font>
    <font>
      <sz val="10"/>
      <color indexed="8"/>
      <name val="Times New Roman"/>
      <family val="1"/>
    </font>
    <font>
      <sz val="11"/>
      <color indexed="60"/>
      <name val="Calibri"/>
      <family val="2"/>
    </font>
    <font>
      <sz val="10"/>
      <color rgb="FFC0000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0"/>
      <name val="Arial"/>
      <family val="2"/>
    </font>
    <font>
      <sz val="11"/>
      <color indexed="19"/>
      <name val="Calibri"/>
      <family val="2"/>
      <scheme val="minor"/>
    </font>
    <font>
      <b/>
      <sz val="16"/>
      <color indexed="10"/>
      <name val="Arial"/>
      <family val="2"/>
    </font>
    <font>
      <b/>
      <u/>
      <sz val="14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4"/>
      <color rgb="FF00B050"/>
      <name val="Arial"/>
      <family val="2"/>
    </font>
    <font>
      <b/>
      <sz val="10"/>
      <color indexed="12"/>
      <name val="Arial"/>
      <family val="2"/>
    </font>
    <font>
      <sz val="10"/>
      <name val="Calibri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color indexed="10"/>
      <name val="Arial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0"/>
      <color rgb="FF7030A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14"/>
      <name val="Arial"/>
      <family val="2"/>
    </font>
  </fonts>
  <fills count="6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30"/>
        <bgColor indexed="30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3"/>
        <bgColor indexed="53"/>
      </patternFill>
    </fill>
    <fill>
      <patternFill patternType="solid">
        <fgColor indexed="57"/>
      </patternFill>
    </fill>
    <fill>
      <patternFill patternType="solid">
        <fgColor indexed="51"/>
        <bgColor indexed="51"/>
      </patternFill>
    </fill>
    <fill>
      <patternFill patternType="solid">
        <fgColor indexed="45"/>
        <bgColor indexed="45"/>
      </patternFill>
    </fill>
    <fill>
      <patternFill patternType="solid">
        <fgColor indexed="54"/>
        <bgColor indexed="54"/>
      </patternFill>
    </fill>
    <fill>
      <patternFill patternType="solid">
        <fgColor indexed="54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29"/>
        <bgColor indexed="29"/>
      </patternFill>
    </fill>
    <fill>
      <patternFill patternType="solid">
        <fgColor indexed="22"/>
      </patternFill>
    </fill>
    <fill>
      <patternFill patternType="solid">
        <fgColor indexed="9"/>
        <bgColor indexed="9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31"/>
        <bgColor indexed="31"/>
      </patternFill>
    </fill>
    <fill>
      <patternFill patternType="lightUp">
        <fgColor indexed="9"/>
        <bgColor indexed="29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indexed="64"/>
      </patternFill>
    </fill>
  </fills>
  <borders count="1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29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30"/>
      </top>
      <bottom style="double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00">
    <xf numFmtId="0" fontId="0" fillId="0" borderId="0"/>
    <xf numFmtId="43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169" fontId="7" fillId="0" borderId="0" applyFont="0" applyFill="0" applyBorder="0" applyAlignment="0" applyProtection="0"/>
    <xf numFmtId="39" fontId="10" fillId="0" borderId="0"/>
    <xf numFmtId="169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75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15" fillId="0" borderId="0"/>
    <xf numFmtId="175" fontId="15" fillId="0" borderId="0" applyFont="0" applyFill="0" applyBorder="0" applyAlignment="0" applyProtection="0"/>
    <xf numFmtId="43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3" borderId="0" applyNumberFormat="0" applyBorder="0" applyAlignment="0" applyProtection="0"/>
    <xf numFmtId="0" fontId="19" fillId="11" borderId="0" applyNumberFormat="0" applyBorder="0" applyAlignment="0" applyProtection="0"/>
    <xf numFmtId="0" fontId="19" fillId="6" borderId="0" applyNumberFormat="0" applyBorder="0" applyAlignment="0" applyProtection="0"/>
    <xf numFmtId="0" fontId="19" fillId="8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14" borderId="0" applyNumberFormat="0" applyBorder="0" applyAlignment="0" applyProtection="0"/>
    <xf numFmtId="0" fontId="19" fillId="13" borderId="0" applyNumberFormat="0" applyBorder="0" applyAlignment="0" applyProtection="0"/>
    <xf numFmtId="0" fontId="19" fillId="7" borderId="0" applyNumberFormat="0" applyBorder="0" applyAlignment="0" applyProtection="0"/>
    <xf numFmtId="0" fontId="19" fillId="14" borderId="0" applyNumberFormat="0" applyBorder="0" applyAlignment="0" applyProtection="0"/>
    <xf numFmtId="0" fontId="19" fillId="9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2" borderId="0" applyNumberFormat="0" applyBorder="0" applyAlignment="0" applyProtection="0"/>
    <xf numFmtId="0" fontId="19" fillId="8" borderId="0" applyNumberFormat="0" applyBorder="0" applyAlignment="0" applyProtection="0"/>
    <xf numFmtId="0" fontId="19" fillId="7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1" borderId="0" applyNumberFormat="0" applyBorder="0" applyAlignment="0" applyProtection="0"/>
    <xf numFmtId="0" fontId="19" fillId="7" borderId="0" applyNumberFormat="0" applyBorder="0" applyAlignment="0" applyProtection="0"/>
    <xf numFmtId="0" fontId="19" fillId="9" borderId="0" applyNumberFormat="0" applyBorder="0" applyAlignment="0" applyProtection="0"/>
    <xf numFmtId="0" fontId="19" fillId="15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4" borderId="0" applyNumberFormat="0" applyBorder="0" applyAlignment="0" applyProtection="0"/>
    <xf numFmtId="0" fontId="20" fillId="9" borderId="0" applyNumberFormat="0" applyBorder="0" applyAlignment="0" applyProtection="0"/>
    <xf numFmtId="0" fontId="20" fillId="19" borderId="0" applyNumberFormat="0" applyBorder="0" applyAlignment="0" applyProtection="0"/>
    <xf numFmtId="0" fontId="20" fillId="15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8" borderId="0" applyNumberFormat="0" applyBorder="0" applyAlignment="0" applyProtection="0"/>
    <xf numFmtId="0" fontId="20" fillId="21" borderId="0" applyNumberFormat="0" applyBorder="0" applyAlignment="0" applyProtection="0"/>
    <xf numFmtId="0" fontId="20" fillId="14" borderId="0" applyNumberFormat="0" applyBorder="0" applyAlignment="0" applyProtection="0"/>
    <xf numFmtId="0" fontId="20" fillId="22" borderId="0" applyNumberFormat="0" applyBorder="0" applyAlignment="0" applyProtection="0"/>
    <xf numFmtId="0" fontId="20" fillId="9" borderId="0" applyNumberFormat="0" applyBorder="0" applyAlignment="0" applyProtection="0"/>
    <xf numFmtId="0" fontId="20" fillId="18" borderId="0" applyNumberFormat="0" applyBorder="0" applyAlignment="0" applyProtection="0"/>
    <xf numFmtId="0" fontId="20" fillId="9" borderId="0" applyNumberFormat="0" applyBorder="0" applyAlignment="0" applyProtection="0"/>
    <xf numFmtId="0" fontId="20" fillId="15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19" fillId="24" borderId="0" applyNumberFormat="0" applyBorder="0" applyAlignment="0" applyProtection="0"/>
    <xf numFmtId="0" fontId="19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33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20" fillId="30" borderId="0" applyNumberFormat="0" applyBorder="0" applyAlignment="0" applyProtection="0"/>
    <xf numFmtId="0" fontId="20" fillId="34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30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21" borderId="0" applyNumberFormat="0" applyBorder="0" applyAlignment="0" applyProtection="0"/>
    <xf numFmtId="0" fontId="19" fillId="24" borderId="0" applyNumberFormat="0" applyBorder="0" applyAlignment="0" applyProtection="0"/>
    <xf numFmtId="0" fontId="19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38" borderId="0" applyNumberFormat="0" applyBorder="0" applyAlignment="0" applyProtection="0"/>
    <xf numFmtId="0" fontId="20" fillId="19" borderId="0" applyNumberFormat="0" applyBorder="0" applyAlignment="0" applyProtection="0"/>
    <xf numFmtId="0" fontId="19" fillId="24" borderId="0" applyNumberFormat="0" applyBorder="0" applyAlignment="0" applyProtection="0"/>
    <xf numFmtId="0" fontId="19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1" fillId="8" borderId="0" applyNumberFormat="0" applyBorder="0" applyAlignment="0" applyProtection="0"/>
    <xf numFmtId="0" fontId="22" fillId="39" borderId="0" applyNumberFormat="0" applyBorder="0" applyAlignment="0" applyProtection="0"/>
    <xf numFmtId="0" fontId="21" fillId="12" borderId="0" applyNumberFormat="0" applyBorder="0" applyAlignment="0" applyProtection="0"/>
    <xf numFmtId="0" fontId="23" fillId="10" borderId="0" applyNumberFormat="0" applyBorder="0" applyAlignment="0" applyProtection="0"/>
    <xf numFmtId="0" fontId="24" fillId="42" borderId="10" applyNumberFormat="0" applyAlignment="0" applyProtection="0"/>
    <xf numFmtId="0" fontId="25" fillId="43" borderId="10" applyNumberFormat="0" applyAlignment="0" applyProtection="0"/>
    <xf numFmtId="0" fontId="26" fillId="44" borderId="10" applyNumberFormat="0" applyAlignment="0" applyProtection="0"/>
    <xf numFmtId="0" fontId="24" fillId="42" borderId="10" applyNumberFormat="0" applyAlignment="0" applyProtection="0"/>
    <xf numFmtId="0" fontId="27" fillId="45" borderId="11" applyNumberFormat="0" applyAlignment="0" applyProtection="0"/>
    <xf numFmtId="0" fontId="28" fillId="0" borderId="12" applyNumberFormat="0" applyFill="0" applyAlignment="0" applyProtection="0"/>
    <xf numFmtId="0" fontId="27" fillId="45" borderId="11" applyNumberFormat="0" applyAlignment="0" applyProtection="0"/>
    <xf numFmtId="0" fontId="27" fillId="31" borderId="11" applyNumberFormat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1" fillId="0" borderId="0" applyNumberFormat="0" applyFill="0" applyBorder="0" applyAlignment="0" applyProtection="0"/>
    <xf numFmtId="0" fontId="20" fillId="23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19" borderId="0" applyNumberFormat="0" applyBorder="0" applyAlignment="0" applyProtection="0"/>
    <xf numFmtId="0" fontId="32" fillId="13" borderId="10" applyNumberFormat="0" applyAlignment="0" applyProtection="0"/>
    <xf numFmtId="183" fontId="33" fillId="0" borderId="0" applyFont="0" applyFill="0" applyBorder="0" applyAlignment="0" applyProtection="0"/>
    <xf numFmtId="184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34" fillId="0" borderId="0" applyNumberFormat="0" applyFill="0" applyBorder="0" applyAlignment="0" applyProtection="0"/>
    <xf numFmtId="186" fontId="35" fillId="0" borderId="0">
      <protection locked="0"/>
    </xf>
    <xf numFmtId="186" fontId="36" fillId="0" borderId="0">
      <protection locked="0"/>
    </xf>
    <xf numFmtId="186" fontId="36" fillId="0" borderId="0">
      <protection locked="0"/>
    </xf>
    <xf numFmtId="186" fontId="36" fillId="0" borderId="0">
      <protection locked="0"/>
    </xf>
    <xf numFmtId="186" fontId="36" fillId="0" borderId="0">
      <protection locked="0"/>
    </xf>
    <xf numFmtId="186" fontId="36" fillId="0" borderId="0">
      <protection locked="0"/>
    </xf>
    <xf numFmtId="186" fontId="36" fillId="0" borderId="0">
      <protection locked="0"/>
    </xf>
    <xf numFmtId="0" fontId="23" fillId="10" borderId="0" applyNumberFormat="0" applyBorder="0" applyAlignment="0" applyProtection="0"/>
    <xf numFmtId="0" fontId="23" fillId="49" borderId="0" applyNumberFormat="0" applyBorder="0" applyAlignment="0" applyProtection="0"/>
    <xf numFmtId="0" fontId="23" fillId="14" borderId="0" applyNumberFormat="0" applyBorder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40" fillId="0" borderId="17" applyNumberFormat="0" applyFill="0" applyAlignment="0" applyProtection="0"/>
    <xf numFmtId="0" fontId="40" fillId="0" borderId="18" applyNumberFormat="0" applyFill="0" applyAlignment="0" applyProtection="0"/>
    <xf numFmtId="0" fontId="31" fillId="0" borderId="19" applyNumberFormat="0" applyFill="0" applyAlignment="0" applyProtection="0"/>
    <xf numFmtId="0" fontId="41" fillId="0" borderId="20" applyNumberFormat="0" applyFill="0" applyAlignment="0" applyProtection="0"/>
    <xf numFmtId="0" fontId="3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1" fillId="8" borderId="0" applyNumberFormat="0" applyBorder="0" applyAlignment="0" applyProtection="0"/>
    <xf numFmtId="0" fontId="32" fillId="13" borderId="10" applyNumberFormat="0" applyAlignment="0" applyProtection="0"/>
    <xf numFmtId="0" fontId="42" fillId="40" borderId="10" applyNumberFormat="0" applyAlignment="0" applyProtection="0"/>
    <xf numFmtId="0" fontId="32" fillId="16" borderId="10" applyNumberFormat="0" applyAlignment="0" applyProtection="0"/>
    <xf numFmtId="0" fontId="28" fillId="0" borderId="12" applyNumberFormat="0" applyFill="0" applyAlignment="0" applyProtection="0"/>
    <xf numFmtId="0" fontId="43" fillId="0" borderId="21" applyNumberFormat="0" applyFill="0" applyAlignment="0" applyProtection="0"/>
    <xf numFmtId="0" fontId="44" fillId="0" borderId="22" applyNumberFormat="0" applyFill="0" applyAlignment="0" applyProtection="0"/>
    <xf numFmtId="17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87" fontId="7" fillId="0" borderId="0" applyFill="0" applyBorder="0" applyAlignment="0" applyProtection="0"/>
    <xf numFmtId="175" fontId="7" fillId="0" borderId="0" applyFont="0" applyFill="0" applyBorder="0" applyAlignment="0" applyProtection="0"/>
    <xf numFmtId="43" fontId="19" fillId="0" borderId="0" applyFont="0" applyFill="0" applyBorder="0" applyAlignment="0" applyProtection="0"/>
    <xf numFmtId="188" fontId="7" fillId="0" borderId="0" applyFont="0" applyFill="0" applyBorder="0" applyAlignment="0" applyProtection="0"/>
    <xf numFmtId="189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91" fontId="7" fillId="0" borderId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82" fontId="7" fillId="0" borderId="0" applyFill="0" applyBorder="0" applyAlignment="0" applyProtection="0"/>
    <xf numFmtId="192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9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94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95" fontId="45" fillId="0" borderId="0" applyFont="0" applyFill="0" applyBorder="0" applyAlignment="0" applyProtection="0"/>
    <xf numFmtId="0" fontId="43" fillId="40" borderId="0" applyNumberFormat="0" applyBorder="0" applyAlignment="0" applyProtection="0"/>
    <xf numFmtId="0" fontId="46" fillId="0" borderId="0"/>
    <xf numFmtId="196" fontId="4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0" borderId="0"/>
    <xf numFmtId="0" fontId="7" fillId="0" borderId="0"/>
    <xf numFmtId="39" fontId="48" fillId="0" borderId="0"/>
    <xf numFmtId="197" fontId="4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181" fontId="46" fillId="0" borderId="0"/>
    <xf numFmtId="0" fontId="19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11" borderId="23" applyNumberFormat="0" applyFont="0" applyAlignment="0" applyProtection="0"/>
    <xf numFmtId="0" fontId="7" fillId="11" borderId="23" applyNumberFormat="0" applyFont="0" applyAlignment="0" applyProtection="0"/>
    <xf numFmtId="0" fontId="7" fillId="39" borderId="23" applyNumberFormat="0" applyFont="0" applyAlignment="0" applyProtection="0"/>
    <xf numFmtId="0" fontId="50" fillId="42" borderId="24" applyNumberFormat="0" applyAlignment="0" applyProtection="0"/>
    <xf numFmtId="0" fontId="50" fillId="43" borderId="24" applyNumberFormat="0" applyAlignment="0" applyProtection="0"/>
    <xf numFmtId="0" fontId="50" fillId="44" borderId="24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1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0" fillId="42" borderId="24" applyNumberFormat="0" applyAlignment="0" applyProtection="0"/>
    <xf numFmtId="0" fontId="5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39" fillId="0" borderId="16" applyNumberFormat="0" applyFill="0" applyAlignment="0" applyProtection="0"/>
    <xf numFmtId="0" fontId="31" fillId="0" borderId="19" applyNumberFormat="0" applyFill="0" applyAlignment="0" applyProtection="0"/>
    <xf numFmtId="0" fontId="52" fillId="0" borderId="0" applyNumberFormat="0" applyFill="0" applyBorder="0" applyAlignment="0" applyProtection="0"/>
    <xf numFmtId="0" fontId="30" fillId="0" borderId="25" applyNumberFormat="0" applyFill="0" applyAlignment="0" applyProtection="0"/>
    <xf numFmtId="0" fontId="44" fillId="0" borderId="0" applyNumberFormat="0" applyFill="0" applyBorder="0" applyAlignment="0" applyProtection="0"/>
    <xf numFmtId="17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7" fillId="0" borderId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8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2" borderId="0" applyNumberFormat="0" applyBorder="0" applyAlignment="0" applyProtection="0"/>
    <xf numFmtId="0" fontId="19" fillId="14" borderId="0" applyNumberFormat="0" applyBorder="0" applyAlignment="0" applyProtection="0"/>
    <xf numFmtId="0" fontId="19" fillId="13" borderId="0" applyNumberFormat="0" applyBorder="0" applyAlignment="0" applyProtection="0"/>
    <xf numFmtId="0" fontId="19" fillId="11" borderId="0" applyNumberFormat="0" applyBorder="0" applyAlignment="0" applyProtection="0"/>
    <xf numFmtId="0" fontId="19" fillId="13" borderId="0" applyNumberFormat="0" applyBorder="0" applyAlignment="0" applyProtection="0"/>
    <xf numFmtId="203" fontId="19" fillId="7" borderId="0" applyNumberFormat="0" applyBorder="0" applyAlignment="0" applyProtection="0"/>
    <xf numFmtId="203" fontId="19" fillId="7" borderId="0" applyNumberFormat="0" applyBorder="0" applyAlignment="0" applyProtection="0"/>
    <xf numFmtId="203" fontId="19" fillId="7" borderId="0" applyNumberFormat="0" applyBorder="0" applyAlignment="0" applyProtection="0"/>
    <xf numFmtId="203" fontId="19" fillId="7" borderId="0" applyNumberFormat="0" applyBorder="0" applyAlignment="0" applyProtection="0"/>
    <xf numFmtId="203" fontId="19" fillId="9" borderId="0" applyNumberFormat="0" applyBorder="0" applyAlignment="0" applyProtection="0"/>
    <xf numFmtId="203" fontId="19" fillId="9" borderId="0" applyNumberFormat="0" applyBorder="0" applyAlignment="0" applyProtection="0"/>
    <xf numFmtId="203" fontId="19" fillId="9" borderId="0" applyNumberFormat="0" applyBorder="0" applyAlignment="0" applyProtection="0"/>
    <xf numFmtId="203" fontId="19" fillId="9" borderId="0" applyNumberFormat="0" applyBorder="0" applyAlignment="0" applyProtection="0"/>
    <xf numFmtId="203" fontId="19" fillId="11" borderId="0" applyNumberFormat="0" applyBorder="0" applyAlignment="0" applyProtection="0"/>
    <xf numFmtId="203" fontId="19" fillId="11" borderId="0" applyNumberFormat="0" applyBorder="0" applyAlignment="0" applyProtection="0"/>
    <xf numFmtId="203" fontId="19" fillId="11" borderId="0" applyNumberFormat="0" applyBorder="0" applyAlignment="0" applyProtection="0"/>
    <xf numFmtId="203" fontId="19" fillId="11" borderId="0" applyNumberFormat="0" applyBorder="0" applyAlignment="0" applyProtection="0"/>
    <xf numFmtId="203" fontId="19" fillId="13" borderId="0" applyNumberFormat="0" applyBorder="0" applyAlignment="0" applyProtection="0"/>
    <xf numFmtId="203" fontId="19" fillId="13" borderId="0" applyNumberFormat="0" applyBorder="0" applyAlignment="0" applyProtection="0"/>
    <xf numFmtId="203" fontId="19" fillId="13" borderId="0" applyNumberFormat="0" applyBorder="0" applyAlignment="0" applyProtection="0"/>
    <xf numFmtId="203" fontId="19" fillId="13" borderId="0" applyNumberFormat="0" applyBorder="0" applyAlignment="0" applyProtection="0"/>
    <xf numFmtId="203" fontId="19" fillId="14" borderId="0" applyNumberFormat="0" applyBorder="0" applyAlignment="0" applyProtection="0"/>
    <xf numFmtId="203" fontId="19" fillId="14" borderId="0" applyNumberFormat="0" applyBorder="0" applyAlignment="0" applyProtection="0"/>
    <xf numFmtId="203" fontId="19" fillId="14" borderId="0" applyNumberFormat="0" applyBorder="0" applyAlignment="0" applyProtection="0"/>
    <xf numFmtId="203" fontId="19" fillId="14" borderId="0" applyNumberFormat="0" applyBorder="0" applyAlignment="0" applyProtection="0"/>
    <xf numFmtId="203" fontId="19" fillId="11" borderId="0" applyNumberFormat="0" applyBorder="0" applyAlignment="0" applyProtection="0"/>
    <xf numFmtId="203" fontId="19" fillId="11" borderId="0" applyNumberFormat="0" applyBorder="0" applyAlignment="0" applyProtection="0"/>
    <xf numFmtId="203" fontId="19" fillId="11" borderId="0" applyNumberFormat="0" applyBorder="0" applyAlignment="0" applyProtection="0"/>
    <xf numFmtId="203" fontId="19" fillId="11" borderId="0" applyNumberFormat="0" applyBorder="0" applyAlignment="0" applyProtection="0"/>
    <xf numFmtId="0" fontId="19" fillId="7" borderId="0" applyNumberFormat="0" applyBorder="0" applyAlignment="0" applyProtection="0"/>
    <xf numFmtId="0" fontId="19" fillId="14" borderId="0" applyNumberFormat="0" applyBorder="0" applyAlignment="0" applyProtection="0"/>
    <xf numFmtId="0" fontId="19" fillId="7" borderId="0" applyNumberFormat="0" applyBorder="0" applyAlignment="0" applyProtection="0"/>
    <xf numFmtId="0" fontId="19" fillId="9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5" borderId="0" applyNumberFormat="0" applyBorder="0" applyAlignment="0" applyProtection="0"/>
    <xf numFmtId="0" fontId="19" fillId="12" borderId="0" applyNumberFormat="0" applyBorder="0" applyAlignment="0" applyProtection="0"/>
    <xf numFmtId="0" fontId="19" fillId="8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14" borderId="0" applyNumberFormat="0" applyBorder="0" applyAlignment="0" applyProtection="0"/>
    <xf numFmtId="0" fontId="19" fillId="7" borderId="0" applyNumberFormat="0" applyBorder="0" applyAlignment="0" applyProtection="0"/>
    <xf numFmtId="0" fontId="19" fillId="17" borderId="0" applyNumberFormat="0" applyBorder="0" applyAlignment="0" applyProtection="0"/>
    <xf numFmtId="0" fontId="19" fillId="11" borderId="0" applyNumberFormat="0" applyBorder="0" applyAlignment="0" applyProtection="0"/>
    <xf numFmtId="0" fontId="19" fillId="17" borderId="0" applyNumberFormat="0" applyBorder="0" applyAlignment="0" applyProtection="0"/>
    <xf numFmtId="203" fontId="19" fillId="14" borderId="0" applyNumberFormat="0" applyBorder="0" applyAlignment="0" applyProtection="0"/>
    <xf numFmtId="203" fontId="19" fillId="14" borderId="0" applyNumberFormat="0" applyBorder="0" applyAlignment="0" applyProtection="0"/>
    <xf numFmtId="203" fontId="19" fillId="14" borderId="0" applyNumberFormat="0" applyBorder="0" applyAlignment="0" applyProtection="0"/>
    <xf numFmtId="203" fontId="19" fillId="14" borderId="0" applyNumberFormat="0" applyBorder="0" applyAlignment="0" applyProtection="0"/>
    <xf numFmtId="203" fontId="19" fillId="9" borderId="0" applyNumberFormat="0" applyBorder="0" applyAlignment="0" applyProtection="0"/>
    <xf numFmtId="203" fontId="19" fillId="9" borderId="0" applyNumberFormat="0" applyBorder="0" applyAlignment="0" applyProtection="0"/>
    <xf numFmtId="203" fontId="19" fillId="9" borderId="0" applyNumberFormat="0" applyBorder="0" applyAlignment="0" applyProtection="0"/>
    <xf numFmtId="203" fontId="19" fillId="9" borderId="0" applyNumberFormat="0" applyBorder="0" applyAlignment="0" applyProtection="0"/>
    <xf numFmtId="203" fontId="19" fillId="16" borderId="0" applyNumberFormat="0" applyBorder="0" applyAlignment="0" applyProtection="0"/>
    <xf numFmtId="203" fontId="19" fillId="16" borderId="0" applyNumberFormat="0" applyBorder="0" applyAlignment="0" applyProtection="0"/>
    <xf numFmtId="203" fontId="19" fillId="16" borderId="0" applyNumberFormat="0" applyBorder="0" applyAlignment="0" applyProtection="0"/>
    <xf numFmtId="203" fontId="19" fillId="16" borderId="0" applyNumberFormat="0" applyBorder="0" applyAlignment="0" applyProtection="0"/>
    <xf numFmtId="203" fontId="19" fillId="8" borderId="0" applyNumberFormat="0" applyBorder="0" applyAlignment="0" applyProtection="0"/>
    <xf numFmtId="203" fontId="19" fillId="8" borderId="0" applyNumberFormat="0" applyBorder="0" applyAlignment="0" applyProtection="0"/>
    <xf numFmtId="203" fontId="19" fillId="8" borderId="0" applyNumberFormat="0" applyBorder="0" applyAlignment="0" applyProtection="0"/>
    <xf numFmtId="203" fontId="19" fillId="8" borderId="0" applyNumberFormat="0" applyBorder="0" applyAlignment="0" applyProtection="0"/>
    <xf numFmtId="203" fontId="19" fillId="14" borderId="0" applyNumberFormat="0" applyBorder="0" applyAlignment="0" applyProtection="0"/>
    <xf numFmtId="203" fontId="19" fillId="14" borderId="0" applyNumberFormat="0" applyBorder="0" applyAlignment="0" applyProtection="0"/>
    <xf numFmtId="203" fontId="19" fillId="14" borderId="0" applyNumberFormat="0" applyBorder="0" applyAlignment="0" applyProtection="0"/>
    <xf numFmtId="203" fontId="19" fillId="14" borderId="0" applyNumberFormat="0" applyBorder="0" applyAlignment="0" applyProtection="0"/>
    <xf numFmtId="203" fontId="19" fillId="11" borderId="0" applyNumberFormat="0" applyBorder="0" applyAlignment="0" applyProtection="0"/>
    <xf numFmtId="203" fontId="19" fillId="11" borderId="0" applyNumberFormat="0" applyBorder="0" applyAlignment="0" applyProtection="0"/>
    <xf numFmtId="203" fontId="19" fillId="11" borderId="0" applyNumberFormat="0" applyBorder="0" applyAlignment="0" applyProtection="0"/>
    <xf numFmtId="203" fontId="19" fillId="11" borderId="0" applyNumberFormat="0" applyBorder="0" applyAlignment="0" applyProtection="0"/>
    <xf numFmtId="0" fontId="20" fillId="18" borderId="0" applyNumberFormat="0" applyBorder="0" applyAlignment="0" applyProtection="0"/>
    <xf numFmtId="0" fontId="20" fillId="14" borderId="0" applyNumberFormat="0" applyBorder="0" applyAlignment="0" applyProtection="0"/>
    <xf numFmtId="0" fontId="20" fillId="18" borderId="0" applyNumberFormat="0" applyBorder="0" applyAlignment="0" applyProtection="0"/>
    <xf numFmtId="0" fontId="20" fillId="9" borderId="0" applyNumberFormat="0" applyBorder="0" applyAlignment="0" applyProtection="0"/>
    <xf numFmtId="0" fontId="20" fillId="19" borderId="0" applyNumberFormat="0" applyBorder="0" applyAlignment="0" applyProtection="0"/>
    <xf numFmtId="0" fontId="20" fillId="9" borderId="0" applyNumberFormat="0" applyBorder="0" applyAlignment="0" applyProtection="0"/>
    <xf numFmtId="0" fontId="20" fillId="15" borderId="0" applyNumberFormat="0" applyBorder="0" applyAlignment="0" applyProtection="0"/>
    <xf numFmtId="0" fontId="20" fillId="17" borderId="0" applyNumberFormat="0" applyBorder="0" applyAlignment="0" applyProtection="0"/>
    <xf numFmtId="0" fontId="20" fillId="15" borderId="0" applyNumberFormat="0" applyBorder="0" applyAlignment="0" applyProtection="0"/>
    <xf numFmtId="0" fontId="20" fillId="20" borderId="0" applyNumberFormat="0" applyBorder="0" applyAlignment="0" applyProtection="0"/>
    <xf numFmtId="0" fontId="20" fillId="8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14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9" borderId="0" applyNumberFormat="0" applyBorder="0" applyAlignment="0" applyProtection="0"/>
    <xf numFmtId="0" fontId="20" fillId="22" borderId="0" applyNumberFormat="0" applyBorder="0" applyAlignment="0" applyProtection="0"/>
    <xf numFmtId="203" fontId="20" fillId="14" borderId="0" applyNumberFormat="0" applyBorder="0" applyAlignment="0" applyProtection="0"/>
    <xf numFmtId="203" fontId="20" fillId="14" borderId="0" applyNumberFormat="0" applyBorder="0" applyAlignment="0" applyProtection="0"/>
    <xf numFmtId="203" fontId="20" fillId="14" borderId="0" applyNumberFormat="0" applyBorder="0" applyAlignment="0" applyProtection="0"/>
    <xf numFmtId="203" fontId="20" fillId="14" borderId="0" applyNumberFormat="0" applyBorder="0" applyAlignment="0" applyProtection="0"/>
    <xf numFmtId="203" fontId="20" fillId="19" borderId="0" applyNumberFormat="0" applyBorder="0" applyAlignment="0" applyProtection="0"/>
    <xf numFmtId="203" fontId="20" fillId="19" borderId="0" applyNumberFormat="0" applyBorder="0" applyAlignment="0" applyProtection="0"/>
    <xf numFmtId="203" fontId="20" fillId="19" borderId="0" applyNumberFormat="0" applyBorder="0" applyAlignment="0" applyProtection="0"/>
    <xf numFmtId="203" fontId="20" fillId="19" borderId="0" applyNumberFormat="0" applyBorder="0" applyAlignment="0" applyProtection="0"/>
    <xf numFmtId="203" fontId="20" fillId="17" borderId="0" applyNumberFormat="0" applyBorder="0" applyAlignment="0" applyProtection="0"/>
    <xf numFmtId="203" fontId="20" fillId="17" borderId="0" applyNumberFormat="0" applyBorder="0" applyAlignment="0" applyProtection="0"/>
    <xf numFmtId="203" fontId="20" fillId="17" borderId="0" applyNumberFormat="0" applyBorder="0" applyAlignment="0" applyProtection="0"/>
    <xf numFmtId="203" fontId="20" fillId="17" borderId="0" applyNumberFormat="0" applyBorder="0" applyAlignment="0" applyProtection="0"/>
    <xf numFmtId="203" fontId="20" fillId="8" borderId="0" applyNumberFormat="0" applyBorder="0" applyAlignment="0" applyProtection="0"/>
    <xf numFmtId="203" fontId="20" fillId="8" borderId="0" applyNumberFormat="0" applyBorder="0" applyAlignment="0" applyProtection="0"/>
    <xf numFmtId="203" fontId="20" fillId="8" borderId="0" applyNumberFormat="0" applyBorder="0" applyAlignment="0" applyProtection="0"/>
    <xf numFmtId="203" fontId="20" fillId="8" borderId="0" applyNumberFormat="0" applyBorder="0" applyAlignment="0" applyProtection="0"/>
    <xf numFmtId="203" fontId="20" fillId="14" borderId="0" applyNumberFormat="0" applyBorder="0" applyAlignment="0" applyProtection="0"/>
    <xf numFmtId="203" fontId="20" fillId="14" borderId="0" applyNumberFormat="0" applyBorder="0" applyAlignment="0" applyProtection="0"/>
    <xf numFmtId="203" fontId="20" fillId="14" borderId="0" applyNumberFormat="0" applyBorder="0" applyAlignment="0" applyProtection="0"/>
    <xf numFmtId="203" fontId="20" fillId="14" borderId="0" applyNumberFormat="0" applyBorder="0" applyAlignment="0" applyProtection="0"/>
    <xf numFmtId="203" fontId="20" fillId="9" borderId="0" applyNumberFormat="0" applyBorder="0" applyAlignment="0" applyProtection="0"/>
    <xf numFmtId="203" fontId="20" fillId="9" borderId="0" applyNumberFormat="0" applyBorder="0" applyAlignment="0" applyProtection="0"/>
    <xf numFmtId="203" fontId="20" fillId="9" borderId="0" applyNumberFormat="0" applyBorder="0" applyAlignment="0" applyProtection="0"/>
    <xf numFmtId="203" fontId="20" fillId="9" borderId="0" applyNumberFormat="0" applyBorder="0" applyAlignment="0" applyProtection="0"/>
    <xf numFmtId="0" fontId="19" fillId="53" borderId="0" applyNumberFormat="0" applyBorder="0" applyAlignment="0" applyProtection="0"/>
    <xf numFmtId="0" fontId="64" fillId="24" borderId="0" applyNumberFormat="0" applyBorder="0" applyAlignment="0" applyProtection="0"/>
    <xf numFmtId="0" fontId="19" fillId="53" borderId="0" applyNumberFormat="0" applyBorder="0" applyAlignment="0" applyProtection="0"/>
    <xf numFmtId="0" fontId="64" fillId="25" borderId="0" applyNumberFormat="0" applyBorder="0" applyAlignment="0" applyProtection="0"/>
    <xf numFmtId="0" fontId="20" fillId="25" borderId="0" applyNumberFormat="0" applyBorder="0" applyAlignment="0" applyProtection="0"/>
    <xf numFmtId="0" fontId="65" fillId="26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19" fillId="39" borderId="0" applyNumberFormat="0" applyBorder="0" applyAlignment="0" applyProtection="0"/>
    <xf numFmtId="0" fontId="64" fillId="24" borderId="0" applyNumberFormat="0" applyBorder="0" applyAlignment="0" applyProtection="0"/>
    <xf numFmtId="0" fontId="64" fillId="30" borderId="0" applyNumberFormat="0" applyBorder="0" applyAlignment="0" applyProtection="0"/>
    <xf numFmtId="0" fontId="65" fillId="31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19" fillId="39" borderId="0" applyNumberFormat="0" applyBorder="0" applyAlignment="0" applyProtection="0"/>
    <xf numFmtId="0" fontId="64" fillId="24" borderId="0" applyNumberFormat="0" applyBorder="0" applyAlignment="0" applyProtection="0"/>
    <xf numFmtId="0" fontId="19" fillId="49" borderId="0" applyNumberFormat="0" applyBorder="0" applyAlignment="0" applyProtection="0"/>
    <xf numFmtId="0" fontId="64" fillId="24" borderId="0" applyNumberFormat="0" applyBorder="0" applyAlignment="0" applyProtection="0"/>
    <xf numFmtId="0" fontId="65" fillId="30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19" fillId="53" borderId="0" applyNumberFormat="0" applyBorder="0" applyAlignment="0" applyProtection="0"/>
    <xf numFmtId="0" fontId="64" fillId="24" borderId="0" applyNumberFormat="0" applyBorder="0" applyAlignment="0" applyProtection="0"/>
    <xf numFmtId="0" fontId="64" fillId="30" borderId="0" applyNumberFormat="0" applyBorder="0" applyAlignment="0" applyProtection="0"/>
    <xf numFmtId="0" fontId="20" fillId="30" borderId="0" applyNumberFormat="0" applyBorder="0" applyAlignment="0" applyProtection="0"/>
    <xf numFmtId="0" fontId="65" fillId="35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19" fillId="26" borderId="0" applyNumberFormat="0" applyBorder="0" applyAlignment="0" applyProtection="0"/>
    <xf numFmtId="0" fontId="64" fillId="24" borderId="0" applyNumberFormat="0" applyBorder="0" applyAlignment="0" applyProtection="0"/>
    <xf numFmtId="0" fontId="19" fillId="53" borderId="0" applyNumberFormat="0" applyBorder="0" applyAlignment="0" applyProtection="0"/>
    <xf numFmtId="0" fontId="64" fillId="26" borderId="0" applyNumberFormat="0" applyBorder="0" applyAlignment="0" applyProtection="0"/>
    <xf numFmtId="0" fontId="20" fillId="25" borderId="0" applyNumberFormat="0" applyBorder="0" applyAlignment="0" applyProtection="0"/>
    <xf numFmtId="0" fontId="65" fillId="26" borderId="0" applyNumberFormat="0" applyBorder="0" applyAlignment="0" applyProtection="0"/>
    <xf numFmtId="0" fontId="20" fillId="21" borderId="0" applyNumberFormat="0" applyBorder="0" applyAlignment="0" applyProtection="0"/>
    <xf numFmtId="0" fontId="19" fillId="39" borderId="0" applyNumberFormat="0" applyBorder="0" applyAlignment="0" applyProtection="0"/>
    <xf numFmtId="0" fontId="64" fillId="24" borderId="0" applyNumberFormat="0" applyBorder="0" applyAlignment="0" applyProtection="0"/>
    <xf numFmtId="0" fontId="19" fillId="24" borderId="0" applyNumberFormat="0" applyBorder="0" applyAlignment="0" applyProtection="0"/>
    <xf numFmtId="0" fontId="64" fillId="39" borderId="0" applyNumberFormat="0" applyBorder="0" applyAlignment="0" applyProtection="0"/>
    <xf numFmtId="0" fontId="20" fillId="24" borderId="0" applyNumberFormat="0" applyBorder="0" applyAlignment="0" applyProtection="0"/>
    <xf numFmtId="0" fontId="65" fillId="40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1" fillId="8" borderId="0" applyNumberFormat="0" applyBorder="0" applyAlignment="0" applyProtection="0"/>
    <xf numFmtId="0" fontId="21" fillId="12" borderId="0" applyNumberFormat="0" applyBorder="0" applyAlignment="0" applyProtection="0"/>
    <xf numFmtId="0" fontId="21" fillId="8" borderId="0" applyNumberFormat="0" applyBorder="0" applyAlignment="0" applyProtection="0"/>
    <xf numFmtId="203" fontId="23" fillId="14" borderId="0" applyNumberFormat="0" applyBorder="0" applyAlignment="0" applyProtection="0"/>
    <xf numFmtId="203" fontId="23" fillId="14" borderId="0" applyNumberFormat="0" applyBorder="0" applyAlignment="0" applyProtection="0"/>
    <xf numFmtId="203" fontId="23" fillId="14" borderId="0" applyNumberFormat="0" applyBorder="0" applyAlignment="0" applyProtection="0"/>
    <xf numFmtId="203" fontId="23" fillId="14" borderId="0" applyNumberFormat="0" applyBorder="0" applyAlignment="0" applyProtection="0"/>
    <xf numFmtId="0" fontId="24" fillId="42" borderId="10" applyNumberFormat="0" applyAlignment="0" applyProtection="0"/>
    <xf numFmtId="0" fontId="26" fillId="44" borderId="10" applyNumberFormat="0" applyAlignment="0" applyProtection="0"/>
    <xf numFmtId="0" fontId="24" fillId="42" borderId="10" applyNumberFormat="0" applyAlignment="0" applyProtection="0"/>
    <xf numFmtId="203" fontId="26" fillId="44" borderId="10" applyNumberFormat="0" applyAlignment="0" applyProtection="0"/>
    <xf numFmtId="203" fontId="26" fillId="44" borderId="10" applyNumberFormat="0" applyAlignment="0" applyProtection="0"/>
    <xf numFmtId="203" fontId="26" fillId="44" borderId="10" applyNumberFormat="0" applyAlignment="0" applyProtection="0"/>
    <xf numFmtId="203" fontId="26" fillId="44" borderId="10" applyNumberFormat="0" applyAlignment="0" applyProtection="0"/>
    <xf numFmtId="203" fontId="27" fillId="45" borderId="11" applyNumberFormat="0" applyAlignment="0" applyProtection="0"/>
    <xf numFmtId="203" fontId="27" fillId="45" borderId="11" applyNumberFormat="0" applyAlignment="0" applyProtection="0"/>
    <xf numFmtId="203" fontId="27" fillId="45" borderId="11" applyNumberFormat="0" applyAlignment="0" applyProtection="0"/>
    <xf numFmtId="203" fontId="27" fillId="45" borderId="11" applyNumberFormat="0" applyAlignment="0" applyProtection="0"/>
    <xf numFmtId="203" fontId="44" fillId="0" borderId="22" applyNumberFormat="0" applyFill="0" applyAlignment="0" applyProtection="0"/>
    <xf numFmtId="203" fontId="44" fillId="0" borderId="22" applyNumberFormat="0" applyFill="0" applyAlignment="0" applyProtection="0"/>
    <xf numFmtId="203" fontId="44" fillId="0" borderId="22" applyNumberFormat="0" applyFill="0" applyAlignment="0" applyProtection="0"/>
    <xf numFmtId="203" fontId="44" fillId="0" borderId="22" applyNumberFormat="0" applyFill="0" applyAlignment="0" applyProtection="0"/>
    <xf numFmtId="204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207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200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208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72" fontId="7" fillId="0" borderId="0" applyFont="0" applyFill="0" applyAlignment="0" applyProtection="0"/>
    <xf numFmtId="204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7" fillId="0" borderId="0" applyFont="0" applyFill="0" applyAlignment="0" applyProtection="0"/>
    <xf numFmtId="170" fontId="7" fillId="0" borderId="0" applyFont="0" applyFill="0" applyBorder="0" applyAlignment="0" applyProtection="0"/>
    <xf numFmtId="172" fontId="7" fillId="0" borderId="0" applyFont="0" applyFill="0" applyAlignment="0" applyProtection="0"/>
    <xf numFmtId="170" fontId="7" fillId="0" borderId="0" applyFont="0" applyFill="0" applyBorder="0" applyAlignment="0" applyProtection="0"/>
    <xf numFmtId="198" fontId="7" fillId="0" borderId="0" applyFont="0" applyFill="0" applyBorder="0" applyAlignment="0" applyProtection="0"/>
    <xf numFmtId="198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196" fontId="33" fillId="0" borderId="0" applyFont="0" applyFill="0" applyBorder="0" applyAlignment="0" applyProtection="0"/>
    <xf numFmtId="44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66" fillId="46" borderId="0" applyNumberFormat="0" applyBorder="0" applyAlignment="0" applyProtection="0"/>
    <xf numFmtId="0" fontId="30" fillId="54" borderId="0" applyNumberFormat="0" applyBorder="0" applyAlignment="0" applyProtection="0"/>
    <xf numFmtId="0" fontId="66" fillId="47" borderId="0" applyNumberFormat="0" applyBorder="0" applyAlignment="0" applyProtection="0"/>
    <xf numFmtId="0" fontId="66" fillId="48" borderId="0" applyNumberFormat="0" applyBorder="0" applyAlignment="0" applyProtection="0"/>
    <xf numFmtId="203" fontId="41" fillId="0" borderId="0" applyNumberFormat="0" applyFill="0" applyBorder="0" applyAlignment="0" applyProtection="0"/>
    <xf numFmtId="203" fontId="41" fillId="0" borderId="0" applyNumberFormat="0" applyFill="0" applyBorder="0" applyAlignment="0" applyProtection="0"/>
    <xf numFmtId="203" fontId="41" fillId="0" borderId="0" applyNumberFormat="0" applyFill="0" applyBorder="0" applyAlignment="0" applyProtection="0"/>
    <xf numFmtId="203" fontId="41" fillId="0" borderId="0" applyNumberFormat="0" applyFill="0" applyBorder="0" applyAlignment="0" applyProtection="0"/>
    <xf numFmtId="0" fontId="30" fillId="46" borderId="0" applyNumberFormat="0" applyBorder="0" applyAlignment="0" applyProtection="0"/>
    <xf numFmtId="0" fontId="30" fillId="54" borderId="0" applyNumberFormat="0" applyBorder="0" applyAlignment="0" applyProtection="0"/>
    <xf numFmtId="0" fontId="30" fillId="48" borderId="0" applyNumberFormat="0" applyBorder="0" applyAlignment="0" applyProtection="0"/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20" fillId="25" borderId="0" applyNumberFormat="0" applyBorder="0" applyAlignment="0" applyProtection="0"/>
    <xf numFmtId="203" fontId="20" fillId="28" borderId="0" applyNumberFormat="0" applyBorder="0" applyAlignment="0" applyProtection="0"/>
    <xf numFmtId="203" fontId="20" fillId="28" borderId="0" applyNumberFormat="0" applyBorder="0" applyAlignment="0" applyProtection="0"/>
    <xf numFmtId="203" fontId="20" fillId="28" borderId="0" applyNumberFormat="0" applyBorder="0" applyAlignment="0" applyProtection="0"/>
    <xf numFmtId="203" fontId="20" fillId="28" borderId="0" applyNumberFormat="0" applyBorder="0" applyAlignment="0" applyProtection="0"/>
    <xf numFmtId="0" fontId="19" fillId="39" borderId="0" applyNumberFormat="0" applyBorder="0" applyAlignment="0" applyProtection="0"/>
    <xf numFmtId="0" fontId="19" fillId="30" borderId="0" applyNumberFormat="0" applyBorder="0" applyAlignment="0" applyProtection="0"/>
    <xf numFmtId="0" fontId="20" fillId="31" borderId="0" applyNumberFormat="0" applyBorder="0" applyAlignment="0" applyProtection="0"/>
    <xf numFmtId="203" fontId="20" fillId="19" borderId="0" applyNumberFormat="0" applyBorder="0" applyAlignment="0" applyProtection="0"/>
    <xf numFmtId="203" fontId="20" fillId="19" borderId="0" applyNumberFormat="0" applyBorder="0" applyAlignment="0" applyProtection="0"/>
    <xf numFmtId="203" fontId="20" fillId="19" borderId="0" applyNumberFormat="0" applyBorder="0" applyAlignment="0" applyProtection="0"/>
    <xf numFmtId="203" fontId="20" fillId="19" borderId="0" applyNumberFormat="0" applyBorder="0" applyAlignment="0" applyProtection="0"/>
    <xf numFmtId="0" fontId="19" fillId="39" borderId="0" applyNumberFormat="0" applyBorder="0" applyAlignment="0" applyProtection="0"/>
    <xf numFmtId="0" fontId="19" fillId="49" borderId="0" applyNumberFormat="0" applyBorder="0" applyAlignment="0" applyProtection="0"/>
    <xf numFmtId="0" fontId="20" fillId="30" borderId="0" applyNumberFormat="0" applyBorder="0" applyAlignment="0" applyProtection="0"/>
    <xf numFmtId="203" fontId="20" fillId="17" borderId="0" applyNumberFormat="0" applyBorder="0" applyAlignment="0" applyProtection="0"/>
    <xf numFmtId="203" fontId="20" fillId="17" borderId="0" applyNumberFormat="0" applyBorder="0" applyAlignment="0" applyProtection="0"/>
    <xf numFmtId="203" fontId="20" fillId="17" borderId="0" applyNumberFormat="0" applyBorder="0" applyAlignment="0" applyProtection="0"/>
    <xf numFmtId="203" fontId="20" fillId="17" borderId="0" applyNumberFormat="0" applyBorder="0" applyAlignment="0" applyProtection="0"/>
    <xf numFmtId="0" fontId="19" fillId="53" borderId="0" applyNumberFormat="0" applyBorder="0" applyAlignment="0" applyProtection="0"/>
    <xf numFmtId="0" fontId="19" fillId="30" borderId="0" applyNumberFormat="0" applyBorder="0" applyAlignment="0" applyProtection="0"/>
    <xf numFmtId="0" fontId="20" fillId="30" borderId="0" applyNumberFormat="0" applyBorder="0" applyAlignment="0" applyProtection="0"/>
    <xf numFmtId="203" fontId="20" fillId="37" borderId="0" applyNumberFormat="0" applyBorder="0" applyAlignment="0" applyProtection="0"/>
    <xf numFmtId="203" fontId="20" fillId="37" borderId="0" applyNumberFormat="0" applyBorder="0" applyAlignment="0" applyProtection="0"/>
    <xf numFmtId="203" fontId="20" fillId="37" borderId="0" applyNumberFormat="0" applyBorder="0" applyAlignment="0" applyProtection="0"/>
    <xf numFmtId="203" fontId="20" fillId="37" borderId="0" applyNumberFormat="0" applyBorder="0" applyAlignment="0" applyProtection="0"/>
    <xf numFmtId="0" fontId="19" fillId="26" borderId="0" applyNumberFormat="0" applyBorder="0" applyAlignment="0" applyProtection="0"/>
    <xf numFmtId="0" fontId="19" fillId="53" borderId="0" applyNumberFormat="0" applyBorder="0" applyAlignment="0" applyProtection="0"/>
    <xf numFmtId="0" fontId="20" fillId="25" borderId="0" applyNumberFormat="0" applyBorder="0" applyAlignment="0" applyProtection="0"/>
    <xf numFmtId="203" fontId="20" fillId="21" borderId="0" applyNumberFormat="0" applyBorder="0" applyAlignment="0" applyProtection="0"/>
    <xf numFmtId="203" fontId="20" fillId="21" borderId="0" applyNumberFormat="0" applyBorder="0" applyAlignment="0" applyProtection="0"/>
    <xf numFmtId="203" fontId="20" fillId="21" borderId="0" applyNumberFormat="0" applyBorder="0" applyAlignment="0" applyProtection="0"/>
    <xf numFmtId="203" fontId="20" fillId="21" borderId="0" applyNumberFormat="0" applyBorder="0" applyAlignment="0" applyProtection="0"/>
    <xf numFmtId="0" fontId="19" fillId="39" borderId="0" applyNumberFormat="0" applyBorder="0" applyAlignment="0" applyProtection="0"/>
    <xf numFmtId="0" fontId="19" fillId="24" borderId="0" applyNumberFormat="0" applyBorder="0" applyAlignment="0" applyProtection="0"/>
    <xf numFmtId="0" fontId="20" fillId="24" borderId="0" applyNumberFormat="0" applyBorder="0" applyAlignment="0" applyProtection="0"/>
    <xf numFmtId="203" fontId="20" fillId="29" borderId="0" applyNumberFormat="0" applyBorder="0" applyAlignment="0" applyProtection="0"/>
    <xf numFmtId="203" fontId="20" fillId="29" borderId="0" applyNumberFormat="0" applyBorder="0" applyAlignment="0" applyProtection="0"/>
    <xf numFmtId="203" fontId="20" fillId="29" borderId="0" applyNumberFormat="0" applyBorder="0" applyAlignment="0" applyProtection="0"/>
    <xf numFmtId="203" fontId="20" fillId="29" borderId="0" applyNumberFormat="0" applyBorder="0" applyAlignment="0" applyProtection="0"/>
    <xf numFmtId="203" fontId="32" fillId="16" borderId="10" applyNumberFormat="0" applyAlignment="0" applyProtection="0"/>
    <xf numFmtId="203" fontId="32" fillId="16" borderId="10" applyNumberFormat="0" applyAlignment="0" applyProtection="0"/>
    <xf numFmtId="203" fontId="32" fillId="16" borderId="10" applyNumberFormat="0" applyAlignment="0" applyProtection="0"/>
    <xf numFmtId="203" fontId="32" fillId="16" borderId="10" applyNumberFormat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9" fontId="45" fillId="0" borderId="0" applyFont="0" applyFill="0" applyBorder="0" applyAlignment="0" applyProtection="0"/>
    <xf numFmtId="44" fontId="7" fillId="0" borderId="0" applyFont="0" applyFill="0" applyBorder="0" applyAlignment="0" applyProtection="0"/>
    <xf numFmtId="183" fontId="33" fillId="0" borderId="0" applyFont="0" applyFill="0" applyBorder="0" applyAlignment="0" applyProtection="0"/>
    <xf numFmtId="210" fontId="67" fillId="0" borderId="0"/>
    <xf numFmtId="211" fontId="67" fillId="0" borderId="0"/>
    <xf numFmtId="0" fontId="34" fillId="0" borderId="0" applyNumberFormat="0" applyFill="0" applyBorder="0" applyAlignment="0" applyProtection="0"/>
    <xf numFmtId="186" fontId="35" fillId="0" borderId="0">
      <protection locked="0"/>
    </xf>
    <xf numFmtId="186" fontId="35" fillId="0" borderId="0">
      <protection locked="0"/>
    </xf>
    <xf numFmtId="186" fontId="36" fillId="0" borderId="0">
      <protection locked="0"/>
    </xf>
    <xf numFmtId="186" fontId="36" fillId="0" borderId="0">
      <protection locked="0"/>
    </xf>
    <xf numFmtId="186" fontId="36" fillId="0" borderId="0">
      <protection locked="0"/>
    </xf>
    <xf numFmtId="186" fontId="36" fillId="0" borderId="0">
      <protection locked="0"/>
    </xf>
    <xf numFmtId="186" fontId="36" fillId="0" borderId="0">
      <protection locked="0"/>
    </xf>
    <xf numFmtId="186" fontId="36" fillId="0" borderId="0">
      <protection locked="0"/>
    </xf>
    <xf numFmtId="186" fontId="36" fillId="0" borderId="0">
      <protection locked="0"/>
    </xf>
    <xf numFmtId="186" fontId="36" fillId="0" borderId="0">
      <protection locked="0"/>
    </xf>
    <xf numFmtId="186" fontId="36" fillId="0" borderId="0">
      <protection locked="0"/>
    </xf>
    <xf numFmtId="186" fontId="36" fillId="0" borderId="0">
      <protection locked="0"/>
    </xf>
    <xf numFmtId="186" fontId="36" fillId="0" borderId="0">
      <protection locked="0"/>
    </xf>
    <xf numFmtId="186" fontId="36" fillId="0" borderId="0"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37" fillId="0" borderId="13" applyNumberFormat="0" applyFill="0" applyAlignment="0" applyProtection="0"/>
    <xf numFmtId="0" fontId="38" fillId="0" borderId="15" applyNumberFormat="0" applyFill="0" applyAlignment="0" applyProtection="0"/>
    <xf numFmtId="0" fontId="37" fillId="0" borderId="13" applyNumberFormat="0" applyFill="0" applyAlignment="0" applyProtection="0"/>
    <xf numFmtId="0" fontId="39" fillId="0" borderId="16" applyNumberFormat="0" applyFill="0" applyAlignment="0" applyProtection="0"/>
    <xf numFmtId="0" fontId="40" fillId="0" borderId="18" applyNumberFormat="0" applyFill="0" applyAlignment="0" applyProtection="0"/>
    <xf numFmtId="0" fontId="39" fillId="0" borderId="16" applyNumberFormat="0" applyFill="0" applyAlignment="0" applyProtection="0"/>
    <xf numFmtId="0" fontId="31" fillId="0" borderId="19" applyNumberFormat="0" applyFill="0" applyAlignment="0" applyProtection="0"/>
    <xf numFmtId="0" fontId="41" fillId="0" borderId="20" applyNumberFormat="0" applyFill="0" applyAlignment="0" applyProtection="0"/>
    <xf numFmtId="0" fontId="31" fillId="0" borderId="19" applyNumberFormat="0" applyFill="0" applyAlignment="0" applyProtection="0"/>
    <xf numFmtId="0" fontId="4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03" fontId="69" fillId="0" borderId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203" fontId="21" fillId="12" borderId="0" applyNumberFormat="0" applyBorder="0" applyAlignment="0" applyProtection="0"/>
    <xf numFmtId="203" fontId="21" fillId="12" borderId="0" applyNumberFormat="0" applyBorder="0" applyAlignment="0" applyProtection="0"/>
    <xf numFmtId="203" fontId="21" fillId="12" borderId="0" applyNumberFormat="0" applyBorder="0" applyAlignment="0" applyProtection="0"/>
    <xf numFmtId="203" fontId="21" fillId="12" borderId="0" applyNumberFormat="0" applyBorder="0" applyAlignment="0" applyProtection="0"/>
    <xf numFmtId="0" fontId="32" fillId="13" borderId="10" applyNumberFormat="0" applyAlignment="0" applyProtection="0"/>
    <xf numFmtId="0" fontId="32" fillId="13" borderId="10" applyNumberFormat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41" fontId="29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9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2" fontId="7" fillId="0" borderId="0" applyFont="0" applyFill="0" applyBorder="0" applyAlignment="0" applyProtection="0"/>
    <xf numFmtId="212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212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212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2" fillId="0" borderId="0" applyFont="0" applyFill="0" applyBorder="0" applyAlignment="0" applyProtection="0"/>
    <xf numFmtId="21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9" fillId="0" borderId="0" applyFont="0" applyFill="0" applyBorder="0" applyAlignment="0" applyProtection="0"/>
    <xf numFmtId="212" fontId="7" fillId="0" borderId="0" applyFont="0" applyFill="0" applyBorder="0" applyAlignment="0" applyProtection="0"/>
    <xf numFmtId="212" fontId="7" fillId="0" borderId="0" applyFont="0" applyFill="0" applyBorder="0" applyAlignment="0" applyProtection="0"/>
    <xf numFmtId="43" fontId="19" fillId="0" borderId="0" applyFont="0" applyFill="0" applyBorder="0" applyAlignment="0" applyProtection="0"/>
    <xf numFmtId="212" fontId="7" fillId="0" borderId="0" applyFont="0" applyFill="0" applyBorder="0" applyAlignment="0" applyProtection="0"/>
    <xf numFmtId="43" fontId="73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212" fontId="7" fillId="0" borderId="0" applyFont="0" applyFill="0" applyBorder="0" applyAlignment="0" applyProtection="0"/>
    <xf numFmtId="43" fontId="75" fillId="0" borderId="0" applyFont="0" applyFill="0" applyBorder="0" applyAlignment="0" applyProtection="0"/>
    <xf numFmtId="21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212" fontId="7" fillId="0" borderId="0" applyFont="0" applyFill="0" applyBorder="0" applyAlignment="0" applyProtection="0"/>
    <xf numFmtId="212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5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213" fontId="33" fillId="0" borderId="0" applyFont="0" applyFill="0" applyBorder="0" applyAlignment="0" applyProtection="0"/>
    <xf numFmtId="172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214" fontId="33" fillId="0" borderId="0" applyFont="0" applyFill="0" applyBorder="0" applyAlignment="0" applyProtection="0"/>
    <xf numFmtId="212" fontId="7" fillId="0" borderId="0" applyFont="0" applyFill="0" applyBorder="0" applyAlignment="0" applyProtection="0"/>
    <xf numFmtId="214" fontId="33" fillId="0" borderId="0" applyFont="0" applyFill="0" applyBorder="0" applyAlignment="0" applyProtection="0"/>
    <xf numFmtId="212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212" fontId="7" fillId="0" borderId="0" applyFont="0" applyFill="0" applyBorder="0" applyAlignment="0" applyProtection="0"/>
    <xf numFmtId="0" fontId="7" fillId="0" borderId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212" fontId="7" fillId="0" borderId="0" applyFont="0" applyFill="0" applyBorder="0" applyAlignment="0" applyProtection="0"/>
    <xf numFmtId="21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212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44" fontId="72" fillId="0" borderId="0" applyFont="0" applyFill="0" applyBorder="0" applyAlignment="0" applyProtection="0"/>
    <xf numFmtId="174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72" fontId="19" fillId="0" borderId="0" applyFont="0" applyFill="0" applyBorder="0" applyAlignment="0" applyProtection="0"/>
    <xf numFmtId="215" fontId="7" fillId="0" borderId="0" applyFont="0" applyFill="0" applyBorder="0" applyAlignment="0" applyProtection="0"/>
    <xf numFmtId="0" fontId="76" fillId="16" borderId="0" applyNumberFormat="0" applyBorder="0" applyAlignment="0" applyProtection="0"/>
    <xf numFmtId="203" fontId="43" fillId="16" borderId="0" applyNumberFormat="0" applyBorder="0" applyAlignment="0" applyProtection="0"/>
    <xf numFmtId="203" fontId="43" fillId="16" borderId="0" applyNumberFormat="0" applyBorder="0" applyAlignment="0" applyProtection="0"/>
    <xf numFmtId="203" fontId="43" fillId="16" borderId="0" applyNumberFormat="0" applyBorder="0" applyAlignment="0" applyProtection="0"/>
    <xf numFmtId="203" fontId="43" fillId="16" borderId="0" applyNumberFormat="0" applyBorder="0" applyAlignment="0" applyProtection="0"/>
    <xf numFmtId="0" fontId="46" fillId="0" borderId="0"/>
    <xf numFmtId="0" fontId="7" fillId="0" borderId="0"/>
    <xf numFmtId="0" fontId="7" fillId="0" borderId="0"/>
    <xf numFmtId="216" fontId="45" fillId="0" borderId="0"/>
    <xf numFmtId="0" fontId="33" fillId="0" borderId="0"/>
    <xf numFmtId="0" fontId="7" fillId="0" borderId="0"/>
    <xf numFmtId="203" fontId="19" fillId="0" borderId="0"/>
    <xf numFmtId="39" fontId="48" fillId="0" borderId="0"/>
    <xf numFmtId="0" fontId="7" fillId="0" borderId="0"/>
    <xf numFmtId="216" fontId="45" fillId="0" borderId="0"/>
    <xf numFmtId="203" fontId="19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203" fontId="19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203" fontId="19" fillId="0" borderId="0"/>
    <xf numFmtId="203" fontId="19" fillId="0" borderId="0"/>
    <xf numFmtId="203" fontId="19" fillId="0" borderId="0"/>
    <xf numFmtId="0" fontId="33" fillId="0" borderId="0"/>
    <xf numFmtId="0" fontId="71" fillId="0" borderId="0"/>
    <xf numFmtId="203" fontId="19" fillId="0" borderId="0"/>
    <xf numFmtId="203" fontId="19" fillId="0" borderId="0"/>
    <xf numFmtId="0" fontId="71" fillId="0" borderId="0"/>
    <xf numFmtId="203" fontId="19" fillId="0" borderId="0"/>
    <xf numFmtId="203" fontId="19" fillId="0" borderId="0"/>
    <xf numFmtId="203" fontId="19" fillId="0" borderId="0"/>
    <xf numFmtId="203" fontId="4" fillId="0" borderId="0"/>
    <xf numFmtId="0" fontId="71" fillId="0" borderId="0"/>
    <xf numFmtId="203" fontId="4" fillId="0" borderId="0"/>
    <xf numFmtId="0" fontId="7" fillId="0" borderId="0"/>
    <xf numFmtId="0" fontId="7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72" fillId="0" borderId="0"/>
    <xf numFmtId="0" fontId="74" fillId="0" borderId="0"/>
    <xf numFmtId="0" fontId="72" fillId="0" borderId="0"/>
    <xf numFmtId="0" fontId="45" fillId="0" borderId="0"/>
    <xf numFmtId="0" fontId="4" fillId="0" borderId="0"/>
    <xf numFmtId="0" fontId="7" fillId="0" borderId="0"/>
    <xf numFmtId="0" fontId="4" fillId="0" borderId="0"/>
    <xf numFmtId="0" fontId="73" fillId="0" borderId="0"/>
    <xf numFmtId="0" fontId="73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203" fontId="4" fillId="0" borderId="0"/>
    <xf numFmtId="0" fontId="4" fillId="0" borderId="0"/>
    <xf numFmtId="0" fontId="71" fillId="0" borderId="0"/>
    <xf numFmtId="203" fontId="4" fillId="0" borderId="0"/>
    <xf numFmtId="203" fontId="7" fillId="0" borderId="0"/>
    <xf numFmtId="0" fontId="71" fillId="0" borderId="0"/>
    <xf numFmtId="203" fontId="7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7" fillId="0" borderId="0"/>
    <xf numFmtId="196" fontId="45" fillId="0" borderId="0"/>
    <xf numFmtId="0" fontId="72" fillId="0" borderId="0"/>
    <xf numFmtId="0" fontId="33" fillId="0" borderId="0"/>
    <xf numFmtId="0" fontId="15" fillId="0" borderId="0"/>
    <xf numFmtId="0" fontId="72" fillId="0" borderId="0"/>
    <xf numFmtId="216" fontId="45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19" fillId="0" borderId="0"/>
    <xf numFmtId="0" fontId="4" fillId="0" borderId="0"/>
    <xf numFmtId="0" fontId="4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216" fontId="45" fillId="0" borderId="0"/>
    <xf numFmtId="0" fontId="7" fillId="0" borderId="0"/>
    <xf numFmtId="0" fontId="72" fillId="0" borderId="0"/>
    <xf numFmtId="0" fontId="74" fillId="0" borderId="0"/>
    <xf numFmtId="0" fontId="7" fillId="0" borderId="0"/>
    <xf numFmtId="0" fontId="7" fillId="0" borderId="0"/>
    <xf numFmtId="203" fontId="33" fillId="0" borderId="0"/>
    <xf numFmtId="203" fontId="33" fillId="0" borderId="0"/>
    <xf numFmtId="203" fontId="33" fillId="0" borderId="0"/>
    <xf numFmtId="203" fontId="33" fillId="0" borderId="0"/>
    <xf numFmtId="203" fontId="33" fillId="0" borderId="0"/>
    <xf numFmtId="203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203" fontId="33" fillId="0" borderId="0"/>
    <xf numFmtId="0" fontId="4" fillId="0" borderId="0"/>
    <xf numFmtId="0" fontId="4" fillId="0" borderId="0"/>
    <xf numFmtId="0" fontId="4" fillId="0" borderId="0"/>
    <xf numFmtId="0" fontId="29" fillId="0" borderId="0"/>
    <xf numFmtId="0" fontId="19" fillId="0" borderId="0"/>
    <xf numFmtId="203" fontId="33" fillId="0" borderId="0"/>
    <xf numFmtId="0" fontId="75" fillId="0" borderId="0"/>
    <xf numFmtId="203" fontId="33" fillId="0" borderId="0"/>
    <xf numFmtId="203" fontId="33" fillId="0" borderId="0"/>
    <xf numFmtId="203" fontId="33" fillId="0" borderId="0"/>
    <xf numFmtId="203" fontId="33" fillId="0" borderId="0"/>
    <xf numFmtId="203" fontId="33" fillId="0" borderId="0"/>
    <xf numFmtId="203" fontId="33" fillId="0" borderId="0"/>
    <xf numFmtId="203" fontId="33" fillId="0" borderId="0"/>
    <xf numFmtId="203" fontId="33" fillId="0" borderId="0"/>
    <xf numFmtId="203" fontId="33" fillId="0" borderId="0"/>
    <xf numFmtId="203" fontId="33" fillId="0" borderId="0"/>
    <xf numFmtId="203" fontId="33" fillId="0" borderId="0"/>
    <xf numFmtId="0" fontId="7" fillId="0" borderId="0"/>
    <xf numFmtId="0" fontId="7" fillId="0" borderId="0"/>
    <xf numFmtId="203" fontId="33" fillId="0" borderId="0"/>
    <xf numFmtId="203" fontId="33" fillId="0" borderId="0"/>
    <xf numFmtId="203" fontId="33" fillId="0" borderId="0"/>
    <xf numFmtId="203" fontId="33" fillId="0" borderId="0"/>
    <xf numFmtId="203" fontId="33" fillId="0" borderId="0"/>
    <xf numFmtId="212" fontId="45" fillId="0" borderId="0"/>
    <xf numFmtId="0" fontId="7" fillId="0" borderId="0"/>
    <xf numFmtId="0" fontId="4" fillId="0" borderId="0"/>
    <xf numFmtId="203" fontId="33" fillId="0" borderId="0"/>
    <xf numFmtId="0" fontId="19" fillId="0" borderId="0"/>
    <xf numFmtId="203" fontId="33" fillId="0" borderId="0"/>
    <xf numFmtId="203" fontId="33" fillId="0" borderId="0"/>
    <xf numFmtId="0" fontId="4" fillId="0" borderId="0"/>
    <xf numFmtId="203" fontId="33" fillId="0" borderId="0"/>
    <xf numFmtId="203" fontId="33" fillId="0" borderId="0"/>
    <xf numFmtId="203" fontId="33" fillId="0" borderId="0"/>
    <xf numFmtId="203" fontId="33" fillId="0" borderId="0"/>
    <xf numFmtId="203" fontId="33" fillId="0" borderId="0"/>
    <xf numFmtId="203" fontId="33" fillId="0" borderId="0"/>
    <xf numFmtId="0" fontId="10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7" fillId="0" borderId="0"/>
    <xf numFmtId="217" fontId="19" fillId="0" borderId="0"/>
    <xf numFmtId="0" fontId="75" fillId="0" borderId="0"/>
    <xf numFmtId="0" fontId="7" fillId="0" borderId="0"/>
    <xf numFmtId="203" fontId="19" fillId="0" borderId="0"/>
    <xf numFmtId="0" fontId="4" fillId="0" borderId="0"/>
    <xf numFmtId="203" fontId="7" fillId="0" borderId="0"/>
    <xf numFmtId="0" fontId="7" fillId="0" borderId="0"/>
    <xf numFmtId="0" fontId="7" fillId="11" borderId="23" applyNumberFormat="0" applyFont="0" applyAlignment="0" applyProtection="0"/>
    <xf numFmtId="203" fontId="33" fillId="11" borderId="23" applyNumberFormat="0" applyFont="0" applyAlignment="0" applyProtection="0"/>
    <xf numFmtId="203" fontId="33" fillId="11" borderId="23" applyNumberFormat="0" applyFont="0" applyAlignment="0" applyProtection="0"/>
    <xf numFmtId="203" fontId="33" fillId="11" borderId="23" applyNumberFormat="0" applyFont="0" applyAlignment="0" applyProtection="0"/>
    <xf numFmtId="203" fontId="33" fillId="11" borderId="23" applyNumberFormat="0" applyFont="0" applyAlignment="0" applyProtection="0"/>
    <xf numFmtId="0" fontId="7" fillId="11" borderId="23" applyNumberFormat="0" applyFont="0" applyAlignment="0" applyProtection="0"/>
    <xf numFmtId="0" fontId="7" fillId="11" borderId="23" applyNumberFormat="0" applyFont="0" applyAlignment="0" applyProtection="0"/>
    <xf numFmtId="0" fontId="33" fillId="11" borderId="23" applyNumberFormat="0" applyFont="0" applyAlignment="0" applyProtection="0"/>
    <xf numFmtId="0" fontId="7" fillId="11" borderId="23" applyNumberFormat="0" applyFont="0" applyAlignment="0" applyProtection="0"/>
    <xf numFmtId="0" fontId="50" fillId="42" borderId="24" applyNumberFormat="0" applyAlignment="0" applyProtection="0"/>
    <xf numFmtId="0" fontId="50" fillId="44" borderId="24" applyNumberFormat="0" applyAlignment="0" applyProtection="0"/>
    <xf numFmtId="0" fontId="50" fillId="42" borderId="24" applyNumberFormat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7" fillId="0" borderId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9" fillId="0" borderId="0" applyFont="0" applyFill="0" applyBorder="0" applyAlignment="0" applyProtection="0"/>
    <xf numFmtId="203" fontId="50" fillId="44" borderId="24" applyNumberFormat="0" applyAlignment="0" applyProtection="0"/>
    <xf numFmtId="203" fontId="50" fillId="44" borderId="24" applyNumberFormat="0" applyAlignment="0" applyProtection="0"/>
    <xf numFmtId="203" fontId="50" fillId="44" borderId="24" applyNumberFormat="0" applyAlignment="0" applyProtection="0"/>
    <xf numFmtId="203" fontId="50" fillId="44" borderId="24" applyNumberFormat="0" applyAlignment="0" applyProtection="0"/>
    <xf numFmtId="203" fontId="44" fillId="0" borderId="0" applyNumberFormat="0" applyFill="0" applyBorder="0" applyAlignment="0" applyProtection="0"/>
    <xf numFmtId="203" fontId="44" fillId="0" borderId="0" applyNumberFormat="0" applyFill="0" applyBorder="0" applyAlignment="0" applyProtection="0"/>
    <xf numFmtId="203" fontId="44" fillId="0" borderId="0" applyNumberFormat="0" applyFill="0" applyBorder="0" applyAlignment="0" applyProtection="0"/>
    <xf numFmtId="203" fontId="44" fillId="0" borderId="0" applyNumberFormat="0" applyFill="0" applyBorder="0" applyAlignment="0" applyProtection="0"/>
    <xf numFmtId="203" fontId="34" fillId="0" borderId="0" applyNumberFormat="0" applyFill="0" applyBorder="0" applyAlignment="0" applyProtection="0"/>
    <xf numFmtId="203" fontId="34" fillId="0" borderId="0" applyNumberFormat="0" applyFill="0" applyBorder="0" applyAlignment="0" applyProtection="0"/>
    <xf numFmtId="203" fontId="34" fillId="0" borderId="0" applyNumberFormat="0" applyFill="0" applyBorder="0" applyAlignment="0" applyProtection="0"/>
    <xf numFmtId="203" fontId="34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203" fontId="38" fillId="0" borderId="15" applyNumberFormat="0" applyFill="0" applyAlignment="0" applyProtection="0"/>
    <xf numFmtId="203" fontId="38" fillId="0" borderId="15" applyNumberFormat="0" applyFill="0" applyAlignment="0" applyProtection="0"/>
    <xf numFmtId="203" fontId="38" fillId="0" borderId="15" applyNumberFormat="0" applyFill="0" applyAlignment="0" applyProtection="0"/>
    <xf numFmtId="203" fontId="38" fillId="0" borderId="15" applyNumberFormat="0" applyFill="0" applyAlignment="0" applyProtection="0"/>
    <xf numFmtId="203" fontId="40" fillId="0" borderId="18" applyNumberFormat="0" applyFill="0" applyAlignment="0" applyProtection="0"/>
    <xf numFmtId="203" fontId="40" fillId="0" borderId="18" applyNumberFormat="0" applyFill="0" applyAlignment="0" applyProtection="0"/>
    <xf numFmtId="203" fontId="40" fillId="0" borderId="18" applyNumberFormat="0" applyFill="0" applyAlignment="0" applyProtection="0"/>
    <xf numFmtId="203" fontId="40" fillId="0" borderId="18" applyNumberFormat="0" applyFill="0" applyAlignment="0" applyProtection="0"/>
    <xf numFmtId="203" fontId="41" fillId="0" borderId="20" applyNumberFormat="0" applyFill="0" applyAlignment="0" applyProtection="0"/>
    <xf numFmtId="203" fontId="41" fillId="0" borderId="20" applyNumberFormat="0" applyFill="0" applyAlignment="0" applyProtection="0"/>
    <xf numFmtId="203" fontId="41" fillId="0" borderId="20" applyNumberFormat="0" applyFill="0" applyAlignment="0" applyProtection="0"/>
    <xf numFmtId="203" fontId="41" fillId="0" borderId="20" applyNumberFormat="0" applyFill="0" applyAlignment="0" applyProtection="0"/>
    <xf numFmtId="203" fontId="51" fillId="0" borderId="0" applyNumberFormat="0" applyFill="0" applyBorder="0" applyAlignment="0" applyProtection="0"/>
    <xf numFmtId="203" fontId="51" fillId="0" borderId="0" applyNumberFormat="0" applyFill="0" applyBorder="0" applyAlignment="0" applyProtection="0"/>
    <xf numFmtId="203" fontId="51" fillId="0" borderId="0" applyNumberFormat="0" applyFill="0" applyBorder="0" applyAlignment="0" applyProtection="0"/>
    <xf numFmtId="203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0" fillId="0" borderId="50" applyNumberFormat="0" applyFill="0" applyAlignment="0" applyProtection="0"/>
    <xf numFmtId="203" fontId="30" fillId="0" borderId="51" applyNumberFormat="0" applyFill="0" applyAlignment="0" applyProtection="0"/>
    <xf numFmtId="203" fontId="30" fillId="0" borderId="51" applyNumberFormat="0" applyFill="0" applyAlignment="0" applyProtection="0"/>
    <xf numFmtId="203" fontId="30" fillId="0" borderId="51" applyNumberFormat="0" applyFill="0" applyAlignment="0" applyProtection="0"/>
    <xf numFmtId="203" fontId="30" fillId="0" borderId="51" applyNumberFormat="0" applyFill="0" applyAlignment="0" applyProtection="0"/>
    <xf numFmtId="215" fontId="7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" fillId="0" borderId="0"/>
    <xf numFmtId="0" fontId="7" fillId="0" borderId="0"/>
    <xf numFmtId="175" fontId="7" fillId="0" borderId="0" applyFont="0" applyFill="0" applyBorder="0" applyAlignment="0" applyProtection="0"/>
    <xf numFmtId="0" fontId="7" fillId="0" borderId="0"/>
    <xf numFmtId="0" fontId="3" fillId="0" borderId="0"/>
    <xf numFmtId="169" fontId="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7" fillId="0" borderId="0"/>
    <xf numFmtId="0" fontId="2" fillId="0" borderId="0"/>
    <xf numFmtId="44" fontId="2" fillId="0" borderId="0" applyFont="0" applyFill="0" applyBorder="0" applyAlignment="0" applyProtection="0"/>
    <xf numFmtId="0" fontId="7" fillId="0" borderId="0"/>
    <xf numFmtId="169" fontId="7" fillId="0" borderId="0" applyFont="0" applyFill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19" borderId="0" applyNumberFormat="0" applyBorder="0" applyAlignment="0" applyProtection="0"/>
    <xf numFmtId="0" fontId="20" fillId="21" borderId="0" applyNumberFormat="0" applyBorder="0" applyAlignment="0" applyProtection="0"/>
    <xf numFmtId="0" fontId="7" fillId="0" borderId="0"/>
    <xf numFmtId="0" fontId="20" fillId="28" borderId="0" applyNumberFormat="0" applyBorder="0" applyAlignment="0" applyProtection="0"/>
    <xf numFmtId="0" fontId="20" fillId="21" borderId="0" applyNumberFormat="0" applyBorder="0" applyAlignment="0" applyProtection="0"/>
    <xf numFmtId="0" fontId="20" fillId="28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37" borderId="0" applyNumberFormat="0" applyBorder="0" applyAlignment="0" applyProtection="0"/>
    <xf numFmtId="0" fontId="7" fillId="0" borderId="0"/>
    <xf numFmtId="0" fontId="20" fillId="28" borderId="0" applyNumberFormat="0" applyBorder="0" applyAlignment="0" applyProtection="0"/>
    <xf numFmtId="0" fontId="20" fillId="19" borderId="0" applyNumberFormat="0" applyBorder="0" applyAlignment="0" applyProtection="0"/>
    <xf numFmtId="0" fontId="20" fillId="17" borderId="0" applyNumberFormat="0" applyBorder="0" applyAlignment="0" applyProtection="0"/>
    <xf numFmtId="0" fontId="20" fillId="37" borderId="0" applyNumberFormat="0" applyBorder="0" applyAlignment="0" applyProtection="0"/>
    <xf numFmtId="0" fontId="20" fillId="29" borderId="0" applyNumberFormat="0" applyBorder="0" applyAlignment="0" applyProtection="0"/>
    <xf numFmtId="0" fontId="20" fillId="19" borderId="0" applyNumberFormat="0" applyBorder="0" applyAlignment="0" applyProtection="0"/>
    <xf numFmtId="169" fontId="7" fillId="0" borderId="0" applyFont="0" applyFill="0" applyBorder="0" applyAlignment="0" applyProtection="0"/>
    <xf numFmtId="0" fontId="20" fillId="19" borderId="0" applyNumberFormat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20" fillId="23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19" borderId="0" applyNumberFormat="0" applyBorder="0" applyAlignment="0" applyProtection="0"/>
    <xf numFmtId="168" fontId="7" fillId="0" borderId="0" applyFont="0" applyFill="0" applyBorder="0" applyAlignment="0" applyProtection="0"/>
    <xf numFmtId="0" fontId="7" fillId="0" borderId="0"/>
    <xf numFmtId="169" fontId="7" fillId="0" borderId="0" applyFont="0" applyFill="0" applyBorder="0" applyAlignment="0" applyProtection="0"/>
    <xf numFmtId="0" fontId="20" fillId="21" borderId="0" applyNumberFormat="0" applyBorder="0" applyAlignment="0" applyProtection="0"/>
    <xf numFmtId="169" fontId="7" fillId="0" borderId="0" applyFont="0" applyFill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169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20" fillId="37" borderId="0" applyNumberFormat="0" applyBorder="0" applyAlignment="0" applyProtection="0"/>
    <xf numFmtId="0" fontId="20" fillId="20" borderId="0" applyNumberFormat="0" applyBorder="0" applyAlignment="0" applyProtection="0"/>
    <xf numFmtId="0" fontId="20" fillId="33" borderId="0" applyNumberFormat="0" applyBorder="0" applyAlignment="0" applyProtection="0"/>
    <xf numFmtId="0" fontId="20" fillId="29" borderId="0" applyNumberFormat="0" applyBorder="0" applyAlignment="0" applyProtection="0"/>
    <xf numFmtId="39" fontId="10" fillId="0" borderId="0"/>
    <xf numFmtId="0" fontId="20" fillId="17" borderId="0" applyNumberFormat="0" applyBorder="0" applyAlignment="0" applyProtection="0"/>
    <xf numFmtId="39" fontId="48" fillId="0" borderId="0"/>
    <xf numFmtId="0" fontId="20" fillId="28" borderId="0" applyNumberFormat="0" applyBorder="0" applyAlignment="0" applyProtection="0"/>
    <xf numFmtId="0" fontId="20" fillId="17" borderId="0" applyNumberFormat="0" applyBorder="0" applyAlignment="0" applyProtection="0"/>
    <xf numFmtId="0" fontId="37" fillId="0" borderId="13" applyNumberFormat="0" applyFill="0" applyAlignment="0" applyProtection="0"/>
    <xf numFmtId="0" fontId="7" fillId="0" borderId="0"/>
    <xf numFmtId="199" fontId="46" fillId="0" borderId="0"/>
    <xf numFmtId="169" fontId="7" fillId="0" borderId="0" applyFont="0" applyFill="0" applyBorder="0" applyAlignment="0" applyProtection="0"/>
    <xf numFmtId="0" fontId="20" fillId="19" borderId="0" applyNumberFormat="0" applyBorder="0" applyAlignment="0" applyProtection="0"/>
    <xf numFmtId="0" fontId="2" fillId="0" borderId="0"/>
    <xf numFmtId="169" fontId="19" fillId="0" borderId="0" applyFont="0" applyFill="0" applyBorder="0" applyAlignment="0" applyProtection="0"/>
    <xf numFmtId="0" fontId="20" fillId="19" borderId="0" applyNumberFormat="0" applyBorder="0" applyAlignment="0" applyProtection="0"/>
    <xf numFmtId="221" fontId="7" fillId="0" borderId="0" applyFont="0" applyFill="0" applyBorder="0" applyAlignment="0" applyProtection="0"/>
    <xf numFmtId="0" fontId="20" fillId="21" borderId="0" applyNumberFormat="0" applyBorder="0" applyAlignment="0" applyProtection="0"/>
    <xf numFmtId="220" fontId="45" fillId="0" borderId="0"/>
    <xf numFmtId="220" fontId="45" fillId="0" borderId="0"/>
    <xf numFmtId="169" fontId="29" fillId="0" borderId="0" applyFont="0" applyFill="0" applyBorder="0" applyAlignment="0" applyProtection="0"/>
    <xf numFmtId="199" fontId="46" fillId="0" borderId="0"/>
    <xf numFmtId="182" fontId="7" fillId="0" borderId="0" applyFont="0" applyFill="0" applyBorder="0" applyAlignment="0" applyProtection="0"/>
    <xf numFmtId="0" fontId="19" fillId="6" borderId="0" applyNumberFormat="0" applyBorder="0" applyAlignment="0" applyProtection="0"/>
    <xf numFmtId="0" fontId="19" fillId="8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169" fontId="7" fillId="0" borderId="0" applyFont="0" applyFill="0" applyBorder="0" applyAlignment="0" applyProtection="0"/>
    <xf numFmtId="0" fontId="20" fillId="17" borderId="0" applyNumberFormat="0" applyBorder="0" applyAlignment="0" applyProtection="0"/>
    <xf numFmtId="0" fontId="19" fillId="7" borderId="0" applyNumberFormat="0" applyBorder="0" applyAlignment="0" applyProtection="0"/>
    <xf numFmtId="0" fontId="19" fillId="15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17" borderId="0" applyNumberFormat="0" applyBorder="0" applyAlignment="0" applyProtection="0"/>
    <xf numFmtId="0" fontId="20" fillId="29" borderId="0" applyNumberFormat="0" applyBorder="0" applyAlignment="0" applyProtection="0"/>
    <xf numFmtId="0" fontId="20" fillId="20" borderId="0" applyNumberFormat="0" applyBorder="0" applyAlignment="0" applyProtection="0"/>
    <xf numFmtId="0" fontId="20" fillId="18" borderId="0" applyNumberFormat="0" applyBorder="0" applyAlignment="0" applyProtection="0"/>
    <xf numFmtId="0" fontId="20" fillId="9" borderId="0" applyNumberFormat="0" applyBorder="0" applyAlignment="0" applyProtection="0"/>
    <xf numFmtId="0" fontId="20" fillId="15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9" borderId="0" applyNumberFormat="0" applyBorder="0" applyAlignment="0" applyProtection="0"/>
    <xf numFmtId="0" fontId="20" fillId="37" borderId="0" applyNumberFormat="0" applyBorder="0" applyAlignment="0" applyProtection="0"/>
    <xf numFmtId="0" fontId="20" fillId="23" borderId="0" applyNumberFormat="0" applyBorder="0" applyAlignment="0" applyProtection="0"/>
    <xf numFmtId="0" fontId="7" fillId="0" borderId="0"/>
    <xf numFmtId="0" fontId="20" fillId="19" borderId="0" applyNumberFormat="0" applyBorder="0" applyAlignment="0" applyProtection="0"/>
    <xf numFmtId="0" fontId="20" fillId="37" borderId="0" applyNumberFormat="0" applyBorder="0" applyAlignment="0" applyProtection="0"/>
    <xf numFmtId="0" fontId="20" fillId="28" borderId="0" applyNumberFormat="0" applyBorder="0" applyAlignment="0" applyProtection="0"/>
    <xf numFmtId="0" fontId="7" fillId="0" borderId="0"/>
    <xf numFmtId="169" fontId="7" fillId="0" borderId="0" applyFont="0" applyFill="0" applyBorder="0" applyAlignment="0" applyProtection="0"/>
    <xf numFmtId="0" fontId="31" fillId="0" borderId="19" applyNumberFormat="0" applyFill="0" applyAlignment="0" applyProtection="0"/>
    <xf numFmtId="0" fontId="31" fillId="0" borderId="0" applyNumberFormat="0" applyFill="0" applyBorder="0" applyAlignment="0" applyProtection="0"/>
    <xf numFmtId="169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218" fontId="7" fillId="0" borderId="0" applyFont="0" applyFill="0" applyBorder="0" applyAlignment="0" applyProtection="0"/>
    <xf numFmtId="0" fontId="20" fillId="19" borderId="0" applyNumberFormat="0" applyBorder="0" applyAlignment="0" applyProtection="0"/>
    <xf numFmtId="0" fontId="81" fillId="56" borderId="0" applyNumberFormat="0" applyBorder="0" applyAlignment="0" applyProtection="0"/>
    <xf numFmtId="39" fontId="10" fillId="0" borderId="0"/>
    <xf numFmtId="0" fontId="20" fillId="1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9" fontId="10" fillId="0" borderId="0"/>
    <xf numFmtId="0" fontId="7" fillId="0" borderId="0"/>
    <xf numFmtId="0" fontId="20" fillId="3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222" fontId="46" fillId="0" borderId="0"/>
    <xf numFmtId="0" fontId="20" fillId="37" borderId="0" applyNumberFormat="0" applyBorder="0" applyAlignment="0" applyProtection="0"/>
    <xf numFmtId="0" fontId="20" fillId="29" borderId="0" applyNumberFormat="0" applyBorder="0" applyAlignment="0" applyProtection="0"/>
    <xf numFmtId="0" fontId="20" fillId="17" borderId="0" applyNumberFormat="0" applyBorder="0" applyAlignment="0" applyProtection="0"/>
    <xf numFmtId="0" fontId="20" fillId="19" borderId="0" applyNumberFormat="0" applyBorder="0" applyAlignment="0" applyProtection="0"/>
    <xf numFmtId="0" fontId="52" fillId="0" borderId="0" applyNumberFormat="0" applyFill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56" fillId="0" borderId="51" applyNumberFormat="0" applyFill="0" applyAlignment="0" applyProtection="0"/>
    <xf numFmtId="0" fontId="7" fillId="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20" fillId="17" borderId="0" applyNumberFormat="0" applyBorder="0" applyAlignment="0" applyProtection="0"/>
    <xf numFmtId="39" fontId="10" fillId="0" borderId="0"/>
    <xf numFmtId="0" fontId="7" fillId="0" borderId="0"/>
    <xf numFmtId="182" fontId="7" fillId="0" borderId="0" applyFont="0" applyFill="0" applyBorder="0" applyAlignment="0" applyProtection="0"/>
    <xf numFmtId="0" fontId="20" fillId="29" borderId="0" applyNumberFormat="0" applyBorder="0" applyAlignment="0" applyProtection="0"/>
    <xf numFmtId="199" fontId="46" fillId="0" borderId="0"/>
    <xf numFmtId="0" fontId="20" fillId="28" borderId="0" applyNumberFormat="0" applyBorder="0" applyAlignment="0" applyProtection="0"/>
    <xf numFmtId="0" fontId="2" fillId="0" borderId="0"/>
    <xf numFmtId="22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99" fontId="46" fillId="0" borderId="0"/>
    <xf numFmtId="182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218" fontId="7" fillId="0" borderId="0" applyFont="0" applyFill="0" applyBorder="0" applyAlignment="0" applyProtection="0"/>
    <xf numFmtId="194" fontId="7" fillId="0" borderId="0" applyFont="0" applyFill="0" applyBorder="0" applyAlignment="0" applyProtection="0"/>
    <xf numFmtId="39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9" fontId="10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0" fillId="37" borderId="0" applyNumberFormat="0" applyBorder="0" applyAlignment="0" applyProtection="0"/>
    <xf numFmtId="0" fontId="7" fillId="0" borderId="0"/>
    <xf numFmtId="222" fontId="46" fillId="0" borderId="0"/>
    <xf numFmtId="0" fontId="20" fillId="19" borderId="0" applyNumberFormat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20" fillId="23" borderId="0" applyNumberFormat="0" applyBorder="0" applyAlignment="0" applyProtection="0"/>
    <xf numFmtId="0" fontId="7" fillId="0" borderId="0"/>
    <xf numFmtId="0" fontId="7" fillId="0" borderId="0"/>
    <xf numFmtId="0" fontId="2" fillId="0" borderId="0"/>
    <xf numFmtId="0" fontId="20" fillId="2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2" fillId="0" borderId="0" applyFont="0" applyFill="0" applyBorder="0" applyAlignment="0" applyProtection="0"/>
    <xf numFmtId="40" fontId="33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169" fontId="7" fillId="0" borderId="0" applyFont="0" applyFill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9" borderId="0" applyNumberFormat="0" applyBorder="0" applyAlignment="0" applyProtection="0"/>
    <xf numFmtId="0" fontId="20" fillId="37" borderId="0" applyNumberFormat="0" applyBorder="0" applyAlignment="0" applyProtection="0"/>
    <xf numFmtId="0" fontId="7" fillId="0" borderId="0"/>
    <xf numFmtId="169" fontId="7" fillId="0" borderId="0" applyFont="0" applyFill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169" fontId="7" fillId="0" borderId="0" applyFont="0" applyFill="0" applyBorder="0" applyAlignment="0" applyProtection="0"/>
    <xf numFmtId="0" fontId="20" fillId="17" borderId="0" applyNumberFormat="0" applyBorder="0" applyAlignment="0" applyProtection="0"/>
    <xf numFmtId="0" fontId="20" fillId="19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7" fillId="0" borderId="0"/>
    <xf numFmtId="0" fontId="20" fillId="37" borderId="0" applyNumberFormat="0" applyBorder="0" applyAlignment="0" applyProtection="0"/>
    <xf numFmtId="0" fontId="20" fillId="28" borderId="0" applyNumberFormat="0" applyBorder="0" applyAlignment="0" applyProtection="0"/>
    <xf numFmtId="0" fontId="20" fillId="21" borderId="0" applyNumberFormat="0" applyBorder="0" applyAlignment="0" applyProtection="0"/>
    <xf numFmtId="0" fontId="20" fillId="19" borderId="0" applyNumberFormat="0" applyBorder="0" applyAlignment="0" applyProtection="0"/>
    <xf numFmtId="0" fontId="20" fillId="28" borderId="0" applyNumberFormat="0" applyBorder="0" applyAlignment="0" applyProtection="0"/>
    <xf numFmtId="0" fontId="20" fillId="37" borderId="0" applyNumberFormat="0" applyBorder="0" applyAlignment="0" applyProtection="0"/>
    <xf numFmtId="0" fontId="20" fillId="29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169" fontId="7" fillId="0" borderId="0" applyFont="0" applyFill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37" borderId="0" applyNumberFormat="0" applyBorder="0" applyAlignment="0" applyProtection="0"/>
    <xf numFmtId="0" fontId="20" fillId="19" borderId="0" applyNumberFormat="0" applyBorder="0" applyAlignment="0" applyProtection="0"/>
    <xf numFmtId="0" fontId="7" fillId="0" borderId="0"/>
    <xf numFmtId="0" fontId="7" fillId="0" borderId="0"/>
    <xf numFmtId="0" fontId="20" fillId="17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9" borderId="0" applyNumberFormat="0" applyBorder="0" applyAlignment="0" applyProtection="0"/>
    <xf numFmtId="0" fontId="20" fillId="23" borderId="0" applyNumberFormat="0" applyBorder="0" applyAlignment="0" applyProtection="0"/>
    <xf numFmtId="0" fontId="20" fillId="19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0" fontId="20" fillId="29" borderId="0" applyNumberFormat="0" applyBorder="0" applyAlignment="0" applyProtection="0"/>
    <xf numFmtId="0" fontId="20" fillId="28" borderId="0" applyNumberFormat="0" applyBorder="0" applyAlignment="0" applyProtection="0"/>
    <xf numFmtId="0" fontId="20" fillId="23" borderId="0" applyNumberFormat="0" applyBorder="0" applyAlignment="0" applyProtection="0"/>
    <xf numFmtId="0" fontId="20" fillId="19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0" fontId="20" fillId="29" borderId="0" applyNumberFormat="0" applyBorder="0" applyAlignment="0" applyProtection="0"/>
    <xf numFmtId="0" fontId="20" fillId="28" borderId="0" applyNumberFormat="0" applyBorder="0" applyAlignment="0" applyProtection="0"/>
    <xf numFmtId="0" fontId="20" fillId="23" borderId="0" applyNumberFormat="0" applyBorder="0" applyAlignment="0" applyProtection="0"/>
    <xf numFmtId="0" fontId="20" fillId="19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0" fontId="20" fillId="29" borderId="0" applyNumberFormat="0" applyBorder="0" applyAlignment="0" applyProtection="0"/>
    <xf numFmtId="0" fontId="20" fillId="28" borderId="0" applyNumberFormat="0" applyBorder="0" applyAlignment="0" applyProtection="0"/>
    <xf numFmtId="0" fontId="20" fillId="23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0" fontId="20" fillId="29" borderId="0" applyNumberFormat="0" applyBorder="0" applyAlignment="0" applyProtection="0"/>
    <xf numFmtId="0" fontId="20" fillId="23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0" fontId="20" fillId="29" borderId="0" applyNumberFormat="0" applyBorder="0" applyAlignment="0" applyProtection="0"/>
    <xf numFmtId="0" fontId="20" fillId="23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0" fontId="20" fillId="29" borderId="0" applyNumberFormat="0" applyBorder="0" applyAlignment="0" applyProtection="0"/>
    <xf numFmtId="0" fontId="20" fillId="23" borderId="0" applyNumberFormat="0" applyBorder="0" applyAlignment="0" applyProtection="0"/>
    <xf numFmtId="0" fontId="20" fillId="33" borderId="0" applyNumberFormat="0" applyBorder="0" applyAlignment="0" applyProtection="0"/>
    <xf numFmtId="0" fontId="20" fillId="23" borderId="0" applyNumberFormat="0" applyBorder="0" applyAlignment="0" applyProtection="0"/>
    <xf numFmtId="0" fontId="20" fillId="33" borderId="0" applyNumberFormat="0" applyBorder="0" applyAlignment="0" applyProtection="0"/>
    <xf numFmtId="0" fontId="20" fillId="2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1" fillId="0" borderId="0"/>
    <xf numFmtId="0" fontId="7" fillId="0" borderId="0"/>
    <xf numFmtId="39" fontId="10" fillId="0" borderId="0"/>
    <xf numFmtId="0" fontId="7" fillId="0" borderId="0"/>
    <xf numFmtId="43" fontId="7" fillId="0" borderId="0" applyFont="0" applyFill="0" applyBorder="0" applyAlignment="0" applyProtection="0"/>
    <xf numFmtId="39" fontId="10" fillId="0" borderId="0"/>
    <xf numFmtId="39" fontId="10" fillId="0" borderId="0"/>
    <xf numFmtId="182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647">
    <xf numFmtId="0" fontId="0" fillId="0" borderId="0" xfId="0"/>
    <xf numFmtId="43" fontId="7" fillId="0" borderId="0" xfId="1" applyFont="1" applyFill="1" applyAlignment="1">
      <alignment vertical="top" wrapText="1"/>
    </xf>
    <xf numFmtId="0" fontId="7" fillId="0" borderId="0" xfId="0" applyFont="1" applyFill="1" applyAlignment="1">
      <alignment vertical="top" wrapText="1"/>
    </xf>
    <xf numFmtId="0" fontId="6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right" vertical="top" wrapText="1"/>
    </xf>
    <xf numFmtId="0" fontId="7" fillId="2" borderId="0" xfId="0" applyFont="1" applyFill="1" applyAlignment="1">
      <alignment vertical="top"/>
    </xf>
    <xf numFmtId="0" fontId="6" fillId="0" borderId="0" xfId="0" applyFont="1" applyFill="1" applyAlignment="1">
      <alignment vertical="top"/>
    </xf>
    <xf numFmtId="43" fontId="6" fillId="0" borderId="0" xfId="1" applyFont="1" applyFill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7" fillId="2" borderId="0" xfId="0" applyFont="1" applyFill="1" applyAlignment="1">
      <alignment horizontal="right" vertical="top" wrapText="1"/>
    </xf>
    <xf numFmtId="0" fontId="6" fillId="3" borderId="1" xfId="0" applyFont="1" applyFill="1" applyBorder="1" applyAlignment="1">
      <alignment horizontal="center" vertical="center" wrapText="1"/>
    </xf>
    <xf numFmtId="43" fontId="7" fillId="3" borderId="0" xfId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right" vertical="top" wrapText="1"/>
    </xf>
    <xf numFmtId="0" fontId="6" fillId="2" borderId="2" xfId="0" applyFont="1" applyFill="1" applyBorder="1" applyAlignment="1">
      <alignment horizontal="left" vertical="top" wrapText="1"/>
    </xf>
    <xf numFmtId="176" fontId="6" fillId="2" borderId="2" xfId="0" applyNumberFormat="1" applyFont="1" applyFill="1" applyBorder="1" applyAlignment="1">
      <alignment horizontal="right" vertical="top" wrapText="1"/>
    </xf>
    <xf numFmtId="176" fontId="6" fillId="2" borderId="2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vertical="top" wrapText="1"/>
    </xf>
    <xf numFmtId="177" fontId="8" fillId="2" borderId="3" xfId="0" applyNumberFormat="1" applyFont="1" applyFill="1" applyBorder="1" applyAlignment="1" applyProtection="1">
      <alignment horizontal="center" vertical="center"/>
    </xf>
    <xf numFmtId="0" fontId="6" fillId="2" borderId="3" xfId="3" applyFont="1" applyFill="1" applyBorder="1" applyAlignment="1">
      <alignment horizontal="left" vertical="top" wrapText="1"/>
    </xf>
    <xf numFmtId="4" fontId="9" fillId="2" borderId="3" xfId="4" applyNumberFormat="1" applyFont="1" applyFill="1" applyBorder="1" applyAlignment="1">
      <alignment horizontal="right" vertical="center" wrapText="1"/>
    </xf>
    <xf numFmtId="4" fontId="9" fillId="2" borderId="3" xfId="4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top" wrapText="1"/>
    </xf>
    <xf numFmtId="177" fontId="8" fillId="2" borderId="3" xfId="0" applyNumberFormat="1" applyFont="1" applyFill="1" applyBorder="1" applyAlignment="1" applyProtection="1">
      <alignment horizontal="right" vertical="center"/>
    </xf>
    <xf numFmtId="37" fontId="9" fillId="2" borderId="3" xfId="0" applyNumberFormat="1" applyFont="1" applyFill="1" applyBorder="1" applyAlignment="1" applyProtection="1">
      <alignment horizontal="right" vertical="center"/>
    </xf>
    <xf numFmtId="0" fontId="7" fillId="2" borderId="3" xfId="3" applyFont="1" applyFill="1" applyBorder="1" applyAlignment="1">
      <alignment horizontal="left" vertical="top" wrapText="1"/>
    </xf>
    <xf numFmtId="4" fontId="7" fillId="2" borderId="3" xfId="0" applyNumberFormat="1" applyFont="1" applyFill="1" applyBorder="1" applyAlignment="1">
      <alignment vertical="top" wrapText="1"/>
    </xf>
    <xf numFmtId="4" fontId="9" fillId="0" borderId="3" xfId="4" applyNumberFormat="1" applyFont="1" applyFill="1" applyBorder="1" applyAlignment="1">
      <alignment horizontal="right" vertical="center" wrapText="1"/>
    </xf>
    <xf numFmtId="37" fontId="8" fillId="2" borderId="3" xfId="0" applyNumberFormat="1" applyFont="1" applyFill="1" applyBorder="1" applyAlignment="1" applyProtection="1">
      <alignment horizontal="right" vertical="center"/>
    </xf>
    <xf numFmtId="177" fontId="7" fillId="2" borderId="3" xfId="5" applyNumberFormat="1" applyFont="1" applyFill="1" applyBorder="1" applyAlignment="1" applyProtection="1">
      <alignment horizontal="right" vertical="top"/>
    </xf>
    <xf numFmtId="0" fontId="7" fillId="2" borderId="3" xfId="0" applyNumberFormat="1" applyFont="1" applyFill="1" applyBorder="1" applyAlignment="1">
      <alignment horizontal="left" vertical="justify" wrapText="1"/>
    </xf>
    <xf numFmtId="4" fontId="7" fillId="2" borderId="3" xfId="4" applyNumberFormat="1" applyFont="1" applyFill="1" applyBorder="1" applyAlignment="1" applyProtection="1">
      <alignment horizontal="right" wrapText="1"/>
    </xf>
    <xf numFmtId="4" fontId="7" fillId="2" borderId="3" xfId="0" applyNumberFormat="1" applyFont="1" applyFill="1" applyBorder="1" applyAlignment="1">
      <alignment horizontal="center"/>
    </xf>
    <xf numFmtId="4" fontId="7" fillId="0" borderId="3" xfId="4" applyNumberFormat="1" applyFont="1" applyFill="1" applyBorder="1" applyAlignment="1" applyProtection="1">
      <alignment horizontal="right" wrapText="1"/>
      <protection locked="0"/>
    </xf>
    <xf numFmtId="177" fontId="7" fillId="2" borderId="3" xfId="0" applyNumberFormat="1" applyFont="1" applyFill="1" applyBorder="1" applyAlignment="1">
      <alignment horizontal="right" vertical="justify" wrapText="1"/>
    </xf>
    <xf numFmtId="0" fontId="7" fillId="2" borderId="3" xfId="0" applyNumberFormat="1" applyFont="1" applyFill="1" applyBorder="1" applyAlignment="1">
      <alignment horizontal="left"/>
    </xf>
    <xf numFmtId="177" fontId="9" fillId="2" borderId="3" xfId="0" applyNumberFormat="1" applyFont="1" applyFill="1" applyBorder="1" applyAlignment="1" applyProtection="1">
      <alignment horizontal="right" vertical="center"/>
    </xf>
    <xf numFmtId="37" fontId="6" fillId="2" borderId="3" xfId="0" applyNumberFormat="1" applyFont="1" applyFill="1" applyBorder="1" applyAlignment="1">
      <alignment horizontal="right"/>
    </xf>
    <xf numFmtId="0" fontId="6" fillId="2" borderId="3" xfId="0" applyNumberFormat="1" applyFont="1" applyFill="1" applyBorder="1" applyAlignment="1">
      <alignment horizontal="left"/>
    </xf>
    <xf numFmtId="43" fontId="6" fillId="2" borderId="0" xfId="1" applyFont="1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4" fontId="7" fillId="2" borderId="3" xfId="4" applyNumberFormat="1" applyFont="1" applyFill="1" applyBorder="1" applyAlignment="1" applyProtection="1">
      <alignment horizontal="right" wrapText="1"/>
      <protection locked="0"/>
    </xf>
    <xf numFmtId="4" fontId="7" fillId="2" borderId="3" xfId="0" applyNumberFormat="1" applyFont="1" applyFill="1" applyBorder="1" applyAlignment="1">
      <alignment wrapText="1"/>
    </xf>
    <xf numFmtId="0" fontId="9" fillId="2" borderId="3" xfId="0" applyFont="1" applyFill="1" applyBorder="1" applyAlignment="1">
      <alignment vertical="top" wrapText="1"/>
    </xf>
    <xf numFmtId="0" fontId="7" fillId="2" borderId="3" xfId="0" applyFont="1" applyFill="1" applyBorder="1" applyAlignment="1">
      <alignment vertical="top" wrapText="1"/>
    </xf>
    <xf numFmtId="4" fontId="9" fillId="2" borderId="3" xfId="0" applyNumberFormat="1" applyFont="1" applyFill="1" applyBorder="1" applyAlignment="1">
      <alignment vertical="top"/>
    </xf>
    <xf numFmtId="4" fontId="9" fillId="2" borderId="3" xfId="0" applyNumberFormat="1" applyFont="1" applyFill="1" applyBorder="1" applyAlignment="1">
      <alignment horizontal="center" vertical="top"/>
    </xf>
    <xf numFmtId="176" fontId="7" fillId="2" borderId="3" xfId="0" applyNumberFormat="1" applyFont="1" applyFill="1" applyBorder="1" applyAlignment="1">
      <alignment vertical="top"/>
    </xf>
    <xf numFmtId="176" fontId="9" fillId="2" borderId="3" xfId="0" applyNumberFormat="1" applyFont="1" applyFill="1" applyBorder="1" applyAlignment="1">
      <alignment horizontal="right" vertical="top"/>
    </xf>
    <xf numFmtId="169" fontId="7" fillId="0" borderId="0" xfId="6" applyFont="1" applyFill="1" applyBorder="1" applyAlignment="1">
      <alignment vertical="top" wrapText="1"/>
    </xf>
    <xf numFmtId="0" fontId="7" fillId="2" borderId="0" xfId="0" applyFont="1" applyFill="1"/>
    <xf numFmtId="0" fontId="7" fillId="2" borderId="3" xfId="0" applyNumberFormat="1" applyFont="1" applyFill="1" applyBorder="1" applyAlignment="1">
      <alignment horizontal="left" vertical="justify"/>
    </xf>
    <xf numFmtId="37" fontId="6" fillId="2" borderId="3" xfId="5" applyNumberFormat="1" applyFont="1" applyFill="1" applyBorder="1" applyAlignment="1" applyProtection="1">
      <alignment horizontal="right" vertical="top"/>
    </xf>
    <xf numFmtId="177" fontId="9" fillId="2" borderId="3" xfId="0" applyNumberFormat="1" applyFont="1" applyFill="1" applyBorder="1" applyAlignment="1" applyProtection="1">
      <alignment horizontal="right" vertical="top"/>
    </xf>
    <xf numFmtId="4" fontId="9" fillId="2" borderId="3" xfId="4" applyNumberFormat="1" applyFont="1" applyFill="1" applyBorder="1" applyAlignment="1">
      <alignment horizontal="right" vertical="top" wrapText="1"/>
    </xf>
    <xf numFmtId="4" fontId="9" fillId="2" borderId="3" xfId="4" applyNumberFormat="1" applyFont="1" applyFill="1" applyBorder="1" applyAlignment="1">
      <alignment horizontal="center" vertical="top"/>
    </xf>
    <xf numFmtId="4" fontId="9" fillId="2" borderId="3" xfId="4" applyNumberFormat="1" applyFont="1" applyFill="1" applyBorder="1" applyAlignment="1">
      <alignment horizontal="right" wrapText="1"/>
    </xf>
    <xf numFmtId="4" fontId="9" fillId="2" borderId="3" xfId="4" applyNumberFormat="1" applyFont="1" applyFill="1" applyBorder="1" applyAlignment="1">
      <alignment horizontal="center"/>
    </xf>
    <xf numFmtId="4" fontId="7" fillId="2" borderId="3" xfId="4" applyNumberFormat="1" applyFont="1" applyFill="1" applyBorder="1" applyAlignment="1">
      <alignment horizontal="right" wrapText="1"/>
    </xf>
    <xf numFmtId="0" fontId="6" fillId="2" borderId="3" xfId="0" applyNumberFormat="1" applyFont="1" applyFill="1" applyBorder="1" applyAlignment="1">
      <alignment horizontal="left" wrapText="1"/>
    </xf>
    <xf numFmtId="0" fontId="7" fillId="2" borderId="3" xfId="0" applyNumberFormat="1" applyFont="1" applyFill="1" applyBorder="1" applyAlignment="1">
      <alignment wrapText="1"/>
    </xf>
    <xf numFmtId="4" fontId="7" fillId="2" borderId="3" xfId="0" applyNumberFormat="1" applyFont="1" applyFill="1" applyBorder="1" applyAlignment="1">
      <alignment horizontal="right" vertical="top" wrapText="1"/>
    </xf>
    <xf numFmtId="37" fontId="7" fillId="2" borderId="3" xfId="0" applyNumberFormat="1" applyFont="1" applyFill="1" applyBorder="1" applyAlignment="1">
      <alignment horizontal="right" wrapText="1"/>
    </xf>
    <xf numFmtId="4" fontId="7" fillId="2" borderId="3" xfId="0" applyNumberFormat="1" applyFont="1" applyFill="1" applyBorder="1" applyAlignment="1">
      <alignment horizontal="center" wrapText="1"/>
    </xf>
    <xf numFmtId="0" fontId="7" fillId="0" borderId="3" xfId="0" applyNumberFormat="1" applyFont="1" applyFill="1" applyBorder="1" applyAlignment="1">
      <alignment horizontal="right" vertical="top"/>
    </xf>
    <xf numFmtId="0" fontId="7" fillId="2" borderId="3" xfId="0" applyFont="1" applyFill="1" applyBorder="1" applyAlignment="1">
      <alignment horizontal="left" vertical="top" wrapText="1"/>
    </xf>
    <xf numFmtId="4" fontId="9" fillId="2" borderId="3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center"/>
    </xf>
    <xf numFmtId="4" fontId="7" fillId="2" borderId="3" xfId="7" applyNumberFormat="1" applyFont="1" applyFill="1" applyBorder="1" applyAlignment="1" applyProtection="1"/>
    <xf numFmtId="39" fontId="7" fillId="0" borderId="3" xfId="0" applyNumberFormat="1" applyFont="1" applyFill="1" applyBorder="1" applyAlignment="1" applyProtection="1">
      <protection locked="0"/>
    </xf>
    <xf numFmtId="4" fontId="7" fillId="2" borderId="4" xfId="0" applyNumberFormat="1" applyFont="1" applyFill="1" applyBorder="1" applyAlignment="1" applyProtection="1">
      <alignment vertical="top"/>
    </xf>
    <xf numFmtId="0" fontId="0" fillId="2" borderId="0" xfId="0" applyFill="1" applyBorder="1"/>
    <xf numFmtId="43" fontId="11" fillId="2" borderId="0" xfId="8" applyFont="1" applyFill="1" applyBorder="1"/>
    <xf numFmtId="0" fontId="7" fillId="2" borderId="0" xfId="0" applyFont="1" applyFill="1" applyBorder="1"/>
    <xf numFmtId="4" fontId="7" fillId="2" borderId="0" xfId="0" applyNumberFormat="1" applyFont="1" applyFill="1" applyBorder="1" applyAlignment="1" applyProtection="1">
      <alignment vertical="top"/>
    </xf>
    <xf numFmtId="177" fontId="9" fillId="3" borderId="3" xfId="0" applyNumberFormat="1" applyFont="1" applyFill="1" applyBorder="1" applyAlignment="1" applyProtection="1">
      <alignment horizontal="right" vertical="center"/>
    </xf>
    <xf numFmtId="0" fontId="6" fillId="3" borderId="3" xfId="3" applyFont="1" applyFill="1" applyBorder="1" applyAlignment="1">
      <alignment horizontal="center" vertical="top" wrapText="1"/>
    </xf>
    <xf numFmtId="4" fontId="9" fillId="3" borderId="3" xfId="4" applyNumberFormat="1" applyFont="1" applyFill="1" applyBorder="1" applyAlignment="1">
      <alignment horizontal="right" vertical="center" wrapText="1"/>
    </xf>
    <xf numFmtId="4" fontId="9" fillId="3" borderId="3" xfId="4" applyNumberFormat="1" applyFont="1" applyFill="1" applyBorder="1" applyAlignment="1">
      <alignment horizontal="center" vertical="center"/>
    </xf>
    <xf numFmtId="4" fontId="7" fillId="3" borderId="3" xfId="4" applyNumberFormat="1" applyFont="1" applyFill="1" applyBorder="1" applyAlignment="1">
      <alignment horizontal="right" vertical="center" wrapText="1"/>
    </xf>
    <xf numFmtId="4" fontId="6" fillId="3" borderId="3" xfId="4" applyNumberFormat="1" applyFont="1" applyFill="1" applyBorder="1" applyAlignment="1">
      <alignment horizontal="right" vertical="center" wrapText="1"/>
    </xf>
    <xf numFmtId="43" fontId="6" fillId="3" borderId="0" xfId="1" applyFont="1" applyFill="1" applyAlignment="1">
      <alignment vertical="top" wrapText="1"/>
    </xf>
    <xf numFmtId="0" fontId="6" fillId="3" borderId="0" xfId="0" applyFont="1" applyFill="1" applyAlignment="1">
      <alignment vertical="top" wrapText="1"/>
    </xf>
    <xf numFmtId="39" fontId="7" fillId="2" borderId="3" xfId="0" applyNumberFormat="1" applyFont="1" applyFill="1" applyBorder="1" applyAlignment="1">
      <alignment horizontal="right" vertical="top" wrapText="1"/>
    </xf>
    <xf numFmtId="4" fontId="7" fillId="0" borderId="3" xfId="0" applyNumberFormat="1" applyFont="1" applyFill="1" applyBorder="1" applyAlignment="1">
      <alignment horizontal="center"/>
    </xf>
    <xf numFmtId="177" fontId="7" fillId="2" borderId="5" xfId="5" applyNumberFormat="1" applyFont="1" applyFill="1" applyBorder="1" applyAlignment="1" applyProtection="1">
      <alignment horizontal="right" vertical="top"/>
    </xf>
    <xf numFmtId="0" fontId="7" fillId="2" borderId="5" xfId="0" applyNumberFormat="1" applyFont="1" applyFill="1" applyBorder="1" applyAlignment="1">
      <alignment horizontal="left" vertical="justify" wrapText="1"/>
    </xf>
    <xf numFmtId="4" fontId="7" fillId="2" borderId="5" xfId="4" applyNumberFormat="1" applyFont="1" applyFill="1" applyBorder="1" applyAlignment="1" applyProtection="1">
      <alignment horizontal="right" wrapText="1"/>
    </xf>
    <xf numFmtId="4" fontId="7" fillId="2" borderId="5" xfId="0" applyNumberFormat="1" applyFont="1" applyFill="1" applyBorder="1" applyAlignment="1">
      <alignment horizontal="center"/>
    </xf>
    <xf numFmtId="4" fontId="7" fillId="2" borderId="5" xfId="4" applyNumberFormat="1" applyFont="1" applyFill="1" applyBorder="1" applyAlignment="1" applyProtection="1">
      <alignment horizontal="right" wrapText="1"/>
      <protection locked="0"/>
    </xf>
    <xf numFmtId="4" fontId="7" fillId="2" borderId="5" xfId="0" applyNumberFormat="1" applyFont="1" applyFill="1" applyBorder="1" applyAlignment="1">
      <alignment wrapText="1"/>
    </xf>
    <xf numFmtId="43" fontId="6" fillId="0" borderId="6" xfId="1" applyFont="1" applyFill="1" applyBorder="1" applyAlignment="1">
      <alignment vertical="top" wrapText="1"/>
    </xf>
    <xf numFmtId="0" fontId="6" fillId="0" borderId="6" xfId="0" applyFont="1" applyFill="1" applyBorder="1" applyAlignment="1">
      <alignment vertical="top" wrapText="1"/>
    </xf>
    <xf numFmtId="177" fontId="6" fillId="2" borderId="3" xfId="5" applyNumberFormat="1" applyFont="1" applyFill="1" applyBorder="1" applyAlignment="1" applyProtection="1">
      <alignment horizontal="right" vertical="top"/>
    </xf>
    <xf numFmtId="4" fontId="7" fillId="2" borderId="3" xfId="4" applyNumberFormat="1" applyFont="1" applyFill="1" applyBorder="1" applyAlignment="1">
      <alignment horizontal="right" vertical="top" wrapText="1"/>
    </xf>
    <xf numFmtId="4" fontId="7" fillId="2" borderId="3" xfId="4" applyNumberFormat="1" applyFont="1" applyFill="1" applyBorder="1" applyAlignment="1" applyProtection="1">
      <alignment horizontal="right" vertical="top" wrapText="1"/>
    </xf>
    <xf numFmtId="4" fontId="7" fillId="2" borderId="3" xfId="0" applyNumberFormat="1" applyFont="1" applyFill="1" applyBorder="1" applyAlignment="1">
      <alignment horizontal="center" vertical="top" wrapText="1"/>
    </xf>
    <xf numFmtId="177" fontId="7" fillId="2" borderId="3" xfId="0" applyNumberFormat="1" applyFont="1" applyFill="1" applyBorder="1" applyAlignment="1">
      <alignment horizontal="right" vertical="top"/>
    </xf>
    <xf numFmtId="0" fontId="6" fillId="2" borderId="3" xfId="0" applyFont="1" applyFill="1" applyBorder="1" applyAlignment="1">
      <alignment horizontal="right" vertical="top" wrapText="1"/>
    </xf>
    <xf numFmtId="177" fontId="6" fillId="2" borderId="3" xfId="0" applyNumberFormat="1" applyFont="1" applyFill="1" applyBorder="1" applyAlignment="1">
      <alignment horizontal="center" vertical="top"/>
    </xf>
    <xf numFmtId="37" fontId="7" fillId="2" borderId="3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center" vertical="top"/>
    </xf>
    <xf numFmtId="4" fontId="7" fillId="2" borderId="3" xfId="4" applyNumberFormat="1" applyFont="1" applyFill="1" applyBorder="1" applyAlignment="1" applyProtection="1">
      <alignment horizontal="right" vertical="top" wrapText="1"/>
      <protection locked="0"/>
    </xf>
    <xf numFmtId="177" fontId="7" fillId="2" borderId="3" xfId="0" applyNumberFormat="1" applyFont="1" applyFill="1" applyBorder="1" applyAlignment="1">
      <alignment horizontal="right"/>
    </xf>
    <xf numFmtId="4" fontId="7" fillId="2" borderId="3" xfId="4" applyNumberFormat="1" applyFont="1" applyFill="1" applyBorder="1" applyAlignment="1">
      <alignment horizontal="right" vertical="center" wrapText="1"/>
    </xf>
    <xf numFmtId="177" fontId="7" fillId="2" borderId="5" xfId="0" applyNumberFormat="1" applyFont="1" applyFill="1" applyBorder="1" applyAlignment="1">
      <alignment horizontal="right"/>
    </xf>
    <xf numFmtId="4" fontId="7" fillId="2" borderId="5" xfId="4" applyNumberFormat="1" applyFont="1" applyFill="1" applyBorder="1" applyAlignment="1" applyProtection="1">
      <alignment horizontal="right" vertical="top" wrapText="1"/>
    </xf>
    <xf numFmtId="4" fontId="7" fillId="2" borderId="5" xfId="0" applyNumberFormat="1" applyFont="1" applyFill="1" applyBorder="1" applyAlignment="1">
      <alignment horizontal="center" vertical="top" wrapText="1"/>
    </xf>
    <xf numFmtId="4" fontId="7" fillId="2" borderId="5" xfId="0" applyNumberFormat="1" applyFont="1" applyFill="1" applyBorder="1" applyAlignment="1">
      <alignment horizontal="right" vertical="top" wrapText="1"/>
    </xf>
    <xf numFmtId="4" fontId="7" fillId="2" borderId="5" xfId="0" applyNumberFormat="1" applyFont="1" applyFill="1" applyBorder="1" applyAlignment="1">
      <alignment vertical="top" wrapText="1"/>
    </xf>
    <xf numFmtId="178" fontId="9" fillId="3" borderId="3" xfId="9" applyNumberFormat="1" applyFont="1" applyFill="1" applyBorder="1" applyAlignment="1" applyProtection="1">
      <alignment horizontal="right" vertical="center"/>
    </xf>
    <xf numFmtId="0" fontId="6" fillId="3" borderId="3" xfId="0" applyFont="1" applyFill="1" applyBorder="1" applyAlignment="1">
      <alignment horizontal="center" vertical="top" wrapText="1"/>
    </xf>
    <xf numFmtId="178" fontId="9" fillId="2" borderId="3" xfId="9" applyNumberFormat="1" applyFont="1" applyFill="1" applyBorder="1" applyAlignment="1" applyProtection="1">
      <alignment horizontal="right" vertical="center"/>
    </xf>
    <xf numFmtId="0" fontId="6" fillId="2" borderId="3" xfId="3" applyFont="1" applyFill="1" applyBorder="1" applyAlignment="1">
      <alignment horizontal="center" vertical="top" wrapText="1"/>
    </xf>
    <xf numFmtId="177" fontId="6" fillId="2" borderId="3" xfId="0" applyNumberFormat="1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>
      <alignment vertical="center" wrapText="1"/>
    </xf>
    <xf numFmtId="4" fontId="6" fillId="2" borderId="3" xfId="0" applyNumberFormat="1" applyFont="1" applyFill="1" applyBorder="1" applyAlignment="1">
      <alignment horizontal="right" wrapText="1"/>
    </xf>
    <xf numFmtId="4" fontId="6" fillId="2" borderId="3" xfId="0" applyNumberFormat="1" applyFont="1" applyFill="1" applyBorder="1" applyAlignment="1">
      <alignment horizontal="center"/>
    </xf>
    <xf numFmtId="43" fontId="7" fillId="0" borderId="0" xfId="1" applyFont="1"/>
    <xf numFmtId="0" fontId="7" fillId="0" borderId="0" xfId="0" applyFont="1"/>
    <xf numFmtId="37" fontId="7" fillId="2" borderId="3" xfId="0" applyNumberFormat="1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>
      <alignment vertical="center"/>
    </xf>
    <xf numFmtId="4" fontId="7" fillId="2" borderId="3" xfId="0" applyNumberFormat="1" applyFont="1" applyFill="1" applyBorder="1" applyAlignment="1">
      <alignment horizontal="right" vertical="center" wrapText="1"/>
    </xf>
    <xf numFmtId="4" fontId="7" fillId="2" borderId="3" xfId="0" applyNumberFormat="1" applyFont="1" applyFill="1" applyBorder="1" applyAlignment="1">
      <alignment horizontal="center" vertical="center"/>
    </xf>
    <xf numFmtId="4" fontId="7" fillId="2" borderId="3" xfId="0" applyNumberFormat="1" applyFont="1" applyFill="1" applyBorder="1" applyAlignment="1">
      <alignment horizontal="right" wrapText="1"/>
    </xf>
    <xf numFmtId="4" fontId="9" fillId="0" borderId="3" xfId="4" applyNumberFormat="1" applyFont="1" applyFill="1" applyBorder="1" applyAlignment="1">
      <alignment horizontal="right" wrapText="1"/>
    </xf>
    <xf numFmtId="37" fontId="6" fillId="2" borderId="3" xfId="0" applyNumberFormat="1" applyFont="1" applyFill="1" applyBorder="1" applyAlignment="1" applyProtection="1">
      <alignment horizontal="right" vertical="center"/>
    </xf>
    <xf numFmtId="0" fontId="6" fillId="2" borderId="3" xfId="0" applyFont="1" applyFill="1" applyBorder="1" applyAlignment="1">
      <alignment horizontal="justify" vertical="center" wrapText="1"/>
    </xf>
    <xf numFmtId="4" fontId="7" fillId="0" borderId="3" xfId="0" applyNumberFormat="1" applyFont="1" applyFill="1" applyBorder="1" applyAlignment="1">
      <alignment horizontal="right" wrapText="1"/>
    </xf>
    <xf numFmtId="177" fontId="7" fillId="2" borderId="3" xfId="0" applyNumberFormat="1" applyFont="1" applyFill="1" applyBorder="1" applyAlignment="1" applyProtection="1">
      <alignment horizontal="right" vertical="top"/>
    </xf>
    <xf numFmtId="0" fontId="7" fillId="2" borderId="3" xfId="0" applyFont="1" applyFill="1" applyBorder="1" applyAlignment="1">
      <alignment vertical="center" wrapText="1"/>
    </xf>
    <xf numFmtId="177" fontId="7" fillId="2" borderId="3" xfId="0" applyNumberFormat="1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>
      <alignment horizontal="justify" vertical="center" wrapText="1"/>
    </xf>
    <xf numFmtId="37" fontId="6" fillId="2" borderId="3" xfId="0" applyNumberFormat="1" applyFont="1" applyFill="1" applyBorder="1" applyAlignment="1" applyProtection="1">
      <alignment horizontal="right" vertical="top"/>
    </xf>
    <xf numFmtId="37" fontId="7" fillId="2" borderId="3" xfId="0" applyNumberFormat="1" applyFont="1" applyFill="1" applyBorder="1" applyAlignment="1" applyProtection="1">
      <alignment horizontal="right" vertical="top"/>
    </xf>
    <xf numFmtId="37" fontId="7" fillId="2" borderId="3" xfId="0" applyNumberFormat="1" applyFont="1" applyFill="1" applyBorder="1" applyAlignment="1" applyProtection="1">
      <alignment horizontal="right" vertical="center"/>
    </xf>
    <xf numFmtId="4" fontId="6" fillId="2" borderId="3" xfId="0" applyNumberFormat="1" applyFont="1" applyFill="1" applyBorder="1" applyAlignment="1">
      <alignment horizontal="right" vertical="center" wrapText="1"/>
    </xf>
    <xf numFmtId="177" fontId="7" fillId="2" borderId="3" xfId="0" applyNumberFormat="1" applyFont="1" applyFill="1" applyBorder="1" applyAlignment="1" applyProtection="1">
      <alignment horizontal="right" vertical="center"/>
    </xf>
    <xf numFmtId="0" fontId="6" fillId="2" borderId="3" xfId="0" applyFont="1" applyFill="1" applyBorder="1" applyAlignment="1">
      <alignment horizontal="center"/>
    </xf>
    <xf numFmtId="177" fontId="6" fillId="2" borderId="3" xfId="0" applyNumberFormat="1" applyFont="1" applyFill="1" applyBorder="1" applyAlignment="1" applyProtection="1">
      <alignment horizontal="center" vertical="top"/>
    </xf>
    <xf numFmtId="4" fontId="7" fillId="0" borderId="5" xfId="4" applyNumberFormat="1" applyFont="1" applyFill="1" applyBorder="1" applyAlignment="1" applyProtection="1">
      <alignment horizontal="right" wrapText="1"/>
      <protection locked="0"/>
    </xf>
    <xf numFmtId="0" fontId="6" fillId="3" borderId="3" xfId="0" applyFont="1" applyFill="1" applyBorder="1" applyAlignment="1">
      <alignment horizontal="right" vertical="top"/>
    </xf>
    <xf numFmtId="4" fontId="7" fillId="3" borderId="3" xfId="10" applyNumberFormat="1" applyFont="1" applyFill="1" applyBorder="1" applyAlignment="1">
      <alignment horizontal="right" wrapText="1"/>
    </xf>
    <xf numFmtId="4" fontId="7" fillId="3" borderId="3" xfId="10" applyNumberFormat="1" applyFont="1" applyFill="1" applyBorder="1" applyAlignment="1">
      <alignment horizontal="center"/>
    </xf>
    <xf numFmtId="4" fontId="7" fillId="3" borderId="3" xfId="10" applyNumberFormat="1" applyFont="1" applyFill="1" applyBorder="1" applyAlignment="1">
      <alignment horizontal="right" vertical="top" wrapText="1"/>
    </xf>
    <xf numFmtId="43" fontId="7" fillId="3" borderId="0" xfId="1" applyFont="1" applyFill="1"/>
    <xf numFmtId="0" fontId="7" fillId="3" borderId="0" xfId="0" applyFont="1" applyFill="1"/>
    <xf numFmtId="0" fontId="6" fillId="2" borderId="3" xfId="0" applyFont="1" applyFill="1" applyBorder="1" applyAlignment="1">
      <alignment horizontal="right" vertical="top"/>
    </xf>
    <xf numFmtId="0" fontId="6" fillId="2" borderId="3" xfId="0" applyFont="1" applyFill="1" applyBorder="1" applyAlignment="1">
      <alignment horizontal="center" vertical="top" wrapText="1"/>
    </xf>
    <xf numFmtId="4" fontId="7" fillId="2" borderId="3" xfId="10" applyNumberFormat="1" applyFont="1" applyFill="1" applyBorder="1" applyAlignment="1">
      <alignment horizontal="right" wrapText="1"/>
    </xf>
    <xf numFmtId="4" fontId="7" fillId="2" borderId="3" xfId="10" applyNumberFormat="1" applyFont="1" applyFill="1" applyBorder="1" applyAlignment="1">
      <alignment horizontal="center"/>
    </xf>
    <xf numFmtId="4" fontId="7" fillId="2" borderId="3" xfId="10" applyNumberFormat="1" applyFont="1" applyFill="1" applyBorder="1" applyAlignment="1">
      <alignment horizontal="right" vertical="top" wrapText="1"/>
    </xf>
    <xf numFmtId="4" fontId="7" fillId="0" borderId="3" xfId="0" applyNumberFormat="1" applyFont="1" applyFill="1" applyBorder="1" applyAlignment="1">
      <alignment horizontal="right" vertical="center" wrapText="1"/>
    </xf>
    <xf numFmtId="177" fontId="7" fillId="2" borderId="5" xfId="0" applyNumberFormat="1" applyFont="1" applyFill="1" applyBorder="1" applyAlignment="1" applyProtection="1">
      <alignment horizontal="right" vertical="top"/>
    </xf>
    <xf numFmtId="0" fontId="7" fillId="2" borderId="5" xfId="0" applyFont="1" applyFill="1" applyBorder="1" applyAlignment="1">
      <alignment horizontal="justify" vertical="center" wrapText="1"/>
    </xf>
    <xf numFmtId="4" fontId="7" fillId="2" borderId="5" xfId="0" applyNumberFormat="1" applyFont="1" applyFill="1" applyBorder="1" applyAlignment="1">
      <alignment horizontal="right" wrapText="1"/>
    </xf>
    <xf numFmtId="43" fontId="7" fillId="0" borderId="6" xfId="1" applyFont="1" applyBorder="1"/>
    <xf numFmtId="0" fontId="7" fillId="0" borderId="6" xfId="0" applyFont="1" applyBorder="1"/>
    <xf numFmtId="37" fontId="9" fillId="2" borderId="3" xfId="0" applyNumberFormat="1" applyFont="1" applyFill="1" applyBorder="1" applyAlignment="1" applyProtection="1">
      <alignment vertical="center"/>
    </xf>
    <xf numFmtId="37" fontId="8" fillId="2" borderId="3" xfId="0" applyNumberFormat="1" applyFont="1" applyFill="1" applyBorder="1" applyAlignment="1" applyProtection="1">
      <alignment vertical="center"/>
    </xf>
    <xf numFmtId="37" fontId="7" fillId="2" borderId="3" xfId="0" applyNumberFormat="1" applyFont="1" applyFill="1" applyBorder="1" applyAlignment="1" applyProtection="1">
      <alignment vertical="center"/>
    </xf>
    <xf numFmtId="37" fontId="6" fillId="2" borderId="3" xfId="0" applyNumberFormat="1" applyFont="1" applyFill="1" applyBorder="1" applyAlignment="1" applyProtection="1">
      <alignment vertical="center"/>
    </xf>
    <xf numFmtId="177" fontId="7" fillId="2" borderId="3" xfId="0" applyNumberFormat="1" applyFont="1" applyFill="1" applyBorder="1" applyAlignment="1" applyProtection="1">
      <alignment vertical="center"/>
    </xf>
    <xf numFmtId="37" fontId="6" fillId="2" borderId="3" xfId="0" applyNumberFormat="1" applyFont="1" applyFill="1" applyBorder="1" applyAlignment="1" applyProtection="1">
      <alignment vertical="top"/>
    </xf>
    <xf numFmtId="37" fontId="7" fillId="2" borderId="3" xfId="0" applyNumberFormat="1" applyFont="1" applyFill="1" applyBorder="1" applyAlignment="1" applyProtection="1"/>
    <xf numFmtId="0" fontId="7" fillId="2" borderId="3" xfId="0" applyFont="1" applyFill="1" applyBorder="1" applyAlignment="1">
      <alignment horizontal="justify" wrapText="1"/>
    </xf>
    <xf numFmtId="0" fontId="6" fillId="2" borderId="3" xfId="0" applyFont="1" applyFill="1" applyBorder="1" applyAlignment="1">
      <alignment horizontal="right" vertical="center" wrapText="1"/>
    </xf>
    <xf numFmtId="37" fontId="7" fillId="2" borderId="3" xfId="0" applyNumberFormat="1" applyFont="1" applyFill="1" applyBorder="1" applyAlignment="1">
      <alignment wrapText="1"/>
    </xf>
    <xf numFmtId="0" fontId="7" fillId="0" borderId="3" xfId="0" applyNumberFormat="1" applyFont="1" applyFill="1" applyBorder="1" applyAlignment="1">
      <alignment vertical="top"/>
    </xf>
    <xf numFmtId="0" fontId="7" fillId="2" borderId="3" xfId="0" applyFont="1" applyFill="1" applyBorder="1"/>
    <xf numFmtId="4" fontId="7" fillId="2" borderId="3" xfId="0" applyNumberFormat="1" applyFont="1" applyFill="1" applyBorder="1"/>
    <xf numFmtId="37" fontId="9" fillId="2" borderId="5" xfId="0" applyNumberFormat="1" applyFont="1" applyFill="1" applyBorder="1" applyAlignment="1" applyProtection="1">
      <alignment horizontal="right" vertical="center"/>
    </xf>
    <xf numFmtId="0" fontId="7" fillId="2" borderId="5" xfId="3" applyFont="1" applyFill="1" applyBorder="1" applyAlignment="1">
      <alignment horizontal="left" vertical="top" wrapText="1"/>
    </xf>
    <xf numFmtId="4" fontId="7" fillId="2" borderId="5" xfId="0" applyNumberFormat="1" applyFont="1" applyFill="1" applyBorder="1" applyAlignment="1">
      <alignment horizontal="right" vertical="center" wrapText="1"/>
    </xf>
    <xf numFmtId="4" fontId="9" fillId="2" borderId="5" xfId="4" applyNumberFormat="1" applyFont="1" applyFill="1" applyBorder="1" applyAlignment="1">
      <alignment horizontal="center" vertical="center"/>
    </xf>
    <xf numFmtId="4" fontId="9" fillId="2" borderId="5" xfId="4" applyNumberFormat="1" applyFont="1" applyFill="1" applyBorder="1" applyAlignment="1">
      <alignment horizontal="right" vertical="center" wrapText="1"/>
    </xf>
    <xf numFmtId="4" fontId="7" fillId="2" borderId="3" xfId="0" applyNumberFormat="1" applyFont="1" applyFill="1" applyBorder="1" applyAlignment="1">
      <alignment horizontal="right"/>
    </xf>
    <xf numFmtId="4" fontId="7" fillId="0" borderId="3" xfId="0" applyNumberFormat="1" applyFont="1" applyFill="1" applyBorder="1" applyAlignment="1">
      <alignment horizontal="right"/>
    </xf>
    <xf numFmtId="43" fontId="7" fillId="3" borderId="6" xfId="1" applyFont="1" applyFill="1" applyBorder="1"/>
    <xf numFmtId="0" fontId="7" fillId="3" borderId="6" xfId="0" applyFont="1" applyFill="1" applyBorder="1"/>
    <xf numFmtId="177" fontId="7" fillId="2" borderId="5" xfId="0" applyNumberFormat="1" applyFont="1" applyFill="1" applyBorder="1" applyAlignment="1" applyProtection="1">
      <alignment horizontal="right" vertical="center"/>
    </xf>
    <xf numFmtId="4" fontId="7" fillId="2" borderId="5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right" vertical="top"/>
    </xf>
    <xf numFmtId="0" fontId="6" fillId="0" borderId="3" xfId="0" applyFont="1" applyFill="1" applyBorder="1" applyAlignment="1">
      <alignment horizontal="center" vertical="top" wrapText="1"/>
    </xf>
    <xf numFmtId="4" fontId="7" fillId="0" borderId="3" xfId="10" applyNumberFormat="1" applyFont="1" applyFill="1" applyBorder="1" applyAlignment="1">
      <alignment horizontal="right"/>
    </xf>
    <xf numFmtId="4" fontId="7" fillId="0" borderId="3" xfId="10" applyNumberFormat="1" applyFont="1" applyFill="1" applyBorder="1" applyAlignment="1">
      <alignment horizontal="center"/>
    </xf>
    <xf numFmtId="43" fontId="7" fillId="0" borderId="0" xfId="1" applyFont="1" applyFill="1"/>
    <xf numFmtId="0" fontId="7" fillId="0" borderId="0" xfId="0" applyFont="1" applyFill="1"/>
    <xf numFmtId="179" fontId="6" fillId="2" borderId="3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wrapText="1"/>
    </xf>
    <xf numFmtId="4" fontId="7" fillId="2" borderId="3" xfId="0" applyNumberFormat="1" applyFont="1" applyFill="1" applyBorder="1" applyAlignment="1">
      <alignment vertical="top"/>
    </xf>
    <xf numFmtId="0" fontId="7" fillId="2" borderId="3" xfId="0" applyFont="1" applyFill="1" applyBorder="1" applyAlignment="1">
      <alignment horizontal="center" vertical="top"/>
    </xf>
    <xf numFmtId="179" fontId="6" fillId="2" borderId="3" xfId="0" applyNumberFormat="1" applyFont="1" applyFill="1" applyBorder="1" applyAlignment="1">
      <alignment horizontal="right"/>
    </xf>
    <xf numFmtId="0" fontId="9" fillId="2" borderId="3" xfId="0" applyNumberFormat="1" applyFont="1" applyFill="1" applyBorder="1" applyAlignment="1">
      <alignment vertical="top" wrapText="1"/>
    </xf>
    <xf numFmtId="176" fontId="9" fillId="2" borderId="3" xfId="0" applyNumberFormat="1" applyFont="1" applyFill="1" applyBorder="1" applyAlignment="1">
      <alignment horizontal="right"/>
    </xf>
    <xf numFmtId="1" fontId="7" fillId="2" borderId="3" xfId="0" applyNumberFormat="1" applyFont="1" applyFill="1" applyBorder="1" applyAlignment="1">
      <alignment horizontal="right"/>
    </xf>
    <xf numFmtId="1" fontId="6" fillId="2" borderId="3" xfId="0" applyNumberFormat="1" applyFont="1" applyFill="1" applyBorder="1" applyAlignment="1">
      <alignment horizontal="right"/>
    </xf>
    <xf numFmtId="0" fontId="8" fillId="2" borderId="3" xfId="0" applyNumberFormat="1" applyFont="1" applyFill="1" applyBorder="1" applyAlignment="1">
      <alignment vertical="top" wrapText="1"/>
    </xf>
    <xf numFmtId="179" fontId="7" fillId="2" borderId="3" xfId="0" applyNumberFormat="1" applyFont="1" applyFill="1" applyBorder="1" applyAlignment="1">
      <alignment horizontal="right" vertical="top"/>
    </xf>
    <xf numFmtId="4" fontId="9" fillId="2" borderId="3" xfId="0" applyNumberFormat="1" applyFont="1" applyFill="1" applyBorder="1" applyAlignment="1"/>
    <xf numFmtId="4" fontId="9" fillId="2" borderId="3" xfId="0" applyNumberFormat="1" applyFont="1" applyFill="1" applyBorder="1" applyAlignment="1">
      <alignment vertical="center"/>
    </xf>
    <xf numFmtId="4" fontId="9" fillId="2" borderId="3" xfId="0" applyNumberFormat="1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vertical="center"/>
    </xf>
    <xf numFmtId="176" fontId="9" fillId="2" borderId="3" xfId="0" applyNumberFormat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vertical="top" wrapText="1"/>
    </xf>
    <xf numFmtId="0" fontId="7" fillId="0" borderId="3" xfId="0" applyNumberFormat="1" applyFont="1" applyFill="1" applyBorder="1" applyAlignment="1">
      <alignment horizontal="left" vertical="justify" wrapText="1"/>
    </xf>
    <xf numFmtId="4" fontId="7" fillId="0" borderId="3" xfId="0" applyNumberFormat="1" applyFont="1" applyFill="1" applyBorder="1" applyAlignment="1">
      <alignment vertical="top" wrapText="1"/>
    </xf>
    <xf numFmtId="179" fontId="7" fillId="0" borderId="3" xfId="0" applyNumberFormat="1" applyFont="1" applyFill="1" applyBorder="1" applyAlignment="1">
      <alignment horizontal="right" vertical="top"/>
    </xf>
    <xf numFmtId="0" fontId="7" fillId="0" borderId="3" xfId="0" applyNumberFormat="1" applyFont="1" applyFill="1" applyBorder="1" applyAlignment="1">
      <alignment horizontal="left" vertical="justify"/>
    </xf>
    <xf numFmtId="179" fontId="7" fillId="2" borderId="3" xfId="0" applyNumberFormat="1" applyFont="1" applyFill="1" applyBorder="1" applyAlignment="1">
      <alignment horizontal="right"/>
    </xf>
    <xf numFmtId="43" fontId="7" fillId="2" borderId="0" xfId="1" applyFont="1" applyFill="1"/>
    <xf numFmtId="1" fontId="6" fillId="2" borderId="3" xfId="0" applyNumberFormat="1" applyFont="1" applyFill="1" applyBorder="1" applyAlignment="1">
      <alignment horizontal="right" vertical="center"/>
    </xf>
    <xf numFmtId="0" fontId="8" fillId="2" borderId="3" xfId="0" applyNumberFormat="1" applyFont="1" applyFill="1" applyBorder="1" applyAlignment="1">
      <alignment vertical="center" wrapText="1"/>
    </xf>
    <xf numFmtId="2" fontId="7" fillId="2" borderId="3" xfId="0" applyNumberFormat="1" applyFont="1" applyFill="1" applyBorder="1" applyAlignment="1">
      <alignment horizontal="right"/>
    </xf>
    <xf numFmtId="1" fontId="13" fillId="2" borderId="3" xfId="0" applyNumberFormat="1" applyFont="1" applyFill="1" applyBorder="1" applyAlignment="1">
      <alignment horizontal="right" vertical="center"/>
    </xf>
    <xf numFmtId="0" fontId="13" fillId="2" borderId="3" xfId="0" applyNumberFormat="1" applyFont="1" applyFill="1" applyBorder="1" applyAlignment="1">
      <alignment vertical="top" wrapText="1"/>
    </xf>
    <xf numFmtId="0" fontId="14" fillId="2" borderId="3" xfId="0" applyFont="1" applyFill="1" applyBorder="1"/>
    <xf numFmtId="4" fontId="14" fillId="2" borderId="3" xfId="0" applyNumberFormat="1" applyFont="1" applyFill="1" applyBorder="1" applyAlignment="1">
      <alignment horizontal="center" vertical="top"/>
    </xf>
    <xf numFmtId="176" fontId="14" fillId="2" borderId="3" xfId="0" applyNumberFormat="1" applyFont="1" applyFill="1" applyBorder="1" applyAlignment="1">
      <alignment vertical="top"/>
    </xf>
    <xf numFmtId="176" fontId="14" fillId="2" borderId="3" xfId="0" applyNumberFormat="1" applyFont="1" applyFill="1" applyBorder="1" applyAlignment="1">
      <alignment horizontal="right"/>
    </xf>
    <xf numFmtId="179" fontId="14" fillId="2" borderId="3" xfId="0" applyNumberFormat="1" applyFont="1" applyFill="1" applyBorder="1" applyAlignment="1">
      <alignment horizontal="right"/>
    </xf>
    <xf numFmtId="4" fontId="14" fillId="2" borderId="3" xfId="0" applyNumberFormat="1" applyFont="1" applyFill="1" applyBorder="1" applyAlignment="1">
      <alignment vertical="top"/>
    </xf>
    <xf numFmtId="1" fontId="13" fillId="2" borderId="3" xfId="0" applyNumberFormat="1" applyFont="1" applyFill="1" applyBorder="1" applyAlignment="1">
      <alignment horizontal="right"/>
    </xf>
    <xf numFmtId="0" fontId="7" fillId="2" borderId="3" xfId="0" applyFont="1" applyFill="1" applyBorder="1" applyAlignment="1">
      <alignment vertical="top"/>
    </xf>
    <xf numFmtId="0" fontId="7" fillId="2" borderId="3" xfId="0" applyFont="1" applyFill="1" applyBorder="1" applyAlignment="1">
      <alignment horizontal="right"/>
    </xf>
    <xf numFmtId="0" fontId="7" fillId="2" borderId="3" xfId="0" applyFont="1" applyFill="1" applyBorder="1" applyAlignment="1">
      <alignment horizontal="left"/>
    </xf>
    <xf numFmtId="2" fontId="7" fillId="2" borderId="3" xfId="0" applyNumberFormat="1" applyFont="1" applyFill="1" applyBorder="1" applyAlignment="1">
      <alignment vertical="top" wrapText="1"/>
    </xf>
    <xf numFmtId="176" fontId="7" fillId="2" borderId="3" xfId="0" applyNumberFormat="1" applyFont="1" applyFill="1" applyBorder="1" applyAlignment="1">
      <alignment horizontal="center" vertical="top" wrapText="1"/>
    </xf>
    <xf numFmtId="176" fontId="7" fillId="2" borderId="3" xfId="9" applyNumberFormat="1" applyFont="1" applyFill="1" applyBorder="1" applyAlignment="1">
      <alignment horizontal="right" vertical="top" wrapText="1"/>
    </xf>
    <xf numFmtId="176" fontId="7" fillId="2" borderId="0" xfId="0" applyNumberFormat="1" applyFont="1" applyFill="1"/>
    <xf numFmtId="1" fontId="7" fillId="2" borderId="3" xfId="0" applyNumberFormat="1" applyFont="1" applyFill="1" applyBorder="1" applyAlignment="1">
      <alignment horizontal="right" vertical="top"/>
    </xf>
    <xf numFmtId="0" fontId="7" fillId="2" borderId="3" xfId="0" applyFont="1" applyFill="1" applyBorder="1" applyAlignment="1">
      <alignment wrapText="1"/>
    </xf>
    <xf numFmtId="2" fontId="7" fillId="2" borderId="3" xfId="0" applyNumberFormat="1" applyFont="1" applyFill="1" applyBorder="1" applyAlignment="1">
      <alignment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176" fontId="7" fillId="2" borderId="3" xfId="9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/>
    </xf>
    <xf numFmtId="175" fontId="7" fillId="2" borderId="3" xfId="11" applyFont="1" applyFill="1" applyBorder="1" applyAlignment="1">
      <alignment vertical="center"/>
    </xf>
    <xf numFmtId="4" fontId="7" fillId="3" borderId="3" xfId="10" applyNumberFormat="1" applyFont="1" applyFill="1" applyBorder="1" applyAlignment="1">
      <alignment horizontal="right"/>
    </xf>
    <xf numFmtId="4" fontId="9" fillId="3" borderId="3" xfId="10" applyNumberFormat="1" applyFont="1" applyFill="1" applyBorder="1" applyAlignment="1">
      <alignment horizontal="right" vertical="top" wrapText="1"/>
    </xf>
    <xf numFmtId="0" fontId="6" fillId="2" borderId="3" xfId="0" applyFont="1" applyFill="1" applyBorder="1" applyAlignment="1">
      <alignment horizontal="right" vertical="center"/>
    </xf>
    <xf numFmtId="0" fontId="8" fillId="2" borderId="3" xfId="0" applyFont="1" applyFill="1" applyBorder="1" applyAlignment="1">
      <alignment vertical="top" wrapText="1"/>
    </xf>
    <xf numFmtId="177" fontId="8" fillId="0" borderId="3" xfId="0" applyNumberFormat="1" applyFont="1" applyFill="1" applyBorder="1" applyAlignment="1" applyProtection="1">
      <alignment horizontal="center" vertical="center"/>
    </xf>
    <xf numFmtId="0" fontId="6" fillId="0" borderId="3" xfId="3" applyFont="1" applyFill="1" applyBorder="1" applyAlignment="1">
      <alignment horizontal="left" vertical="top" wrapText="1"/>
    </xf>
    <xf numFmtId="4" fontId="9" fillId="0" borderId="3" xfId="4" applyNumberFormat="1" applyFont="1" applyFill="1" applyBorder="1" applyAlignment="1">
      <alignment horizontal="center" vertical="center"/>
    </xf>
    <xf numFmtId="43" fontId="6" fillId="4" borderId="0" xfId="1" applyFont="1" applyFill="1" applyAlignment="1">
      <alignment vertical="top" wrapText="1"/>
    </xf>
    <xf numFmtId="0" fontId="6" fillId="4" borderId="0" xfId="0" applyFont="1" applyFill="1" applyAlignment="1">
      <alignment vertical="top" wrapText="1"/>
    </xf>
    <xf numFmtId="177" fontId="8" fillId="0" borderId="3" xfId="0" applyNumberFormat="1" applyFont="1" applyFill="1" applyBorder="1" applyAlignment="1" applyProtection="1">
      <alignment horizontal="right" vertical="center"/>
    </xf>
    <xf numFmtId="37" fontId="9" fillId="0" borderId="3" xfId="0" applyNumberFormat="1" applyFont="1" applyFill="1" applyBorder="1" applyAlignment="1" applyProtection="1">
      <alignment horizontal="right" vertical="center"/>
    </xf>
    <xf numFmtId="0" fontId="7" fillId="0" borderId="3" xfId="3" applyFont="1" applyFill="1" applyBorder="1" applyAlignment="1">
      <alignment horizontal="left" vertical="top" wrapText="1"/>
    </xf>
    <xf numFmtId="37" fontId="8" fillId="0" borderId="3" xfId="0" applyNumberFormat="1" applyFont="1" applyFill="1" applyBorder="1" applyAlignment="1" applyProtection="1">
      <alignment horizontal="right" vertical="center"/>
    </xf>
    <xf numFmtId="177" fontId="7" fillId="0" borderId="5" xfId="5" applyNumberFormat="1" applyFont="1" applyFill="1" applyBorder="1" applyAlignment="1" applyProtection="1">
      <alignment horizontal="right" vertical="top"/>
    </xf>
    <xf numFmtId="0" fontId="7" fillId="0" borderId="5" xfId="0" applyNumberFormat="1" applyFont="1" applyFill="1" applyBorder="1" applyAlignment="1">
      <alignment horizontal="left" vertical="justify" wrapText="1"/>
    </xf>
    <xf numFmtId="4" fontId="7" fillId="0" borderId="5" xfId="4" applyNumberFormat="1" applyFont="1" applyFill="1" applyBorder="1" applyAlignment="1" applyProtection="1">
      <alignment horizontal="right" wrapText="1"/>
    </xf>
    <xf numFmtId="4" fontId="7" fillId="0" borderId="5" xfId="0" applyNumberFormat="1" applyFont="1" applyFill="1" applyBorder="1" applyAlignment="1">
      <alignment horizontal="center"/>
    </xf>
    <xf numFmtId="4" fontId="7" fillId="0" borderId="5" xfId="0" applyNumberFormat="1" applyFont="1" applyFill="1" applyBorder="1" applyAlignment="1">
      <alignment vertical="top" wrapText="1"/>
    </xf>
    <xf numFmtId="177" fontId="7" fillId="0" borderId="3" xfId="0" applyNumberFormat="1" applyFont="1" applyFill="1" applyBorder="1" applyAlignment="1">
      <alignment horizontal="right" vertical="justify" wrapText="1"/>
    </xf>
    <xf numFmtId="0" fontId="7" fillId="0" borderId="3" xfId="0" applyNumberFormat="1" applyFont="1" applyFill="1" applyBorder="1" applyAlignment="1">
      <alignment horizontal="left"/>
    </xf>
    <xf numFmtId="4" fontId="7" fillId="0" borderId="3" xfId="4" applyNumberFormat="1" applyFont="1" applyFill="1" applyBorder="1" applyAlignment="1" applyProtection="1">
      <alignment horizontal="right" wrapText="1"/>
    </xf>
    <xf numFmtId="177" fontId="7" fillId="0" borderId="3" xfId="5" applyNumberFormat="1" applyFont="1" applyFill="1" applyBorder="1" applyAlignment="1" applyProtection="1">
      <alignment horizontal="right" vertical="top"/>
    </xf>
    <xf numFmtId="177" fontId="9" fillId="0" borderId="3" xfId="0" applyNumberFormat="1" applyFont="1" applyFill="1" applyBorder="1" applyAlignment="1" applyProtection="1">
      <alignment horizontal="right" vertical="center"/>
    </xf>
    <xf numFmtId="37" fontId="6" fillId="0" borderId="3" xfId="0" applyNumberFormat="1" applyFont="1" applyFill="1" applyBorder="1" applyAlignment="1">
      <alignment horizontal="right"/>
    </xf>
    <xf numFmtId="0" fontId="6" fillId="0" borderId="3" xfId="0" applyNumberFormat="1" applyFont="1" applyFill="1" applyBorder="1" applyAlignment="1">
      <alignment horizontal="left"/>
    </xf>
    <xf numFmtId="4" fontId="7" fillId="0" borderId="3" xfId="0" applyNumberFormat="1" applyFont="1" applyFill="1" applyBorder="1" applyAlignment="1">
      <alignment wrapText="1"/>
    </xf>
    <xf numFmtId="37" fontId="6" fillId="0" borderId="3" xfId="5" applyNumberFormat="1" applyFont="1" applyFill="1" applyBorder="1" applyAlignment="1" applyProtection="1">
      <alignment horizontal="right" vertical="top"/>
    </xf>
    <xf numFmtId="177" fontId="9" fillId="0" borderId="3" xfId="0" applyNumberFormat="1" applyFont="1" applyFill="1" applyBorder="1" applyAlignment="1" applyProtection="1">
      <alignment horizontal="right" vertical="top"/>
    </xf>
    <xf numFmtId="4" fontId="7" fillId="0" borderId="3" xfId="0" applyNumberFormat="1" applyFont="1" applyFill="1" applyBorder="1" applyAlignment="1">
      <alignment vertical="center" wrapText="1"/>
    </xf>
    <xf numFmtId="4" fontId="7" fillId="0" borderId="3" xfId="4" applyNumberFormat="1" applyFont="1" applyFill="1" applyBorder="1" applyAlignment="1">
      <alignment horizontal="right" vertical="center" wrapText="1"/>
    </xf>
    <xf numFmtId="0" fontId="6" fillId="0" borderId="3" xfId="0" applyNumberFormat="1" applyFont="1" applyFill="1" applyBorder="1" applyAlignment="1">
      <alignment horizontal="left" wrapText="1"/>
    </xf>
    <xf numFmtId="37" fontId="7" fillId="0" borderId="3" xfId="0" applyNumberFormat="1" applyFont="1" applyFill="1" applyBorder="1" applyAlignment="1">
      <alignment horizontal="right" wrapText="1"/>
    </xf>
    <xf numFmtId="0" fontId="7" fillId="0" borderId="3" xfId="0" applyNumberFormat="1" applyFont="1" applyFill="1" applyBorder="1" applyAlignment="1">
      <alignment wrapText="1"/>
    </xf>
    <xf numFmtId="4" fontId="7" fillId="0" borderId="3" xfId="0" applyNumberFormat="1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left" vertical="top" wrapText="1"/>
    </xf>
    <xf numFmtId="4" fontId="9" fillId="0" borderId="3" xfId="0" applyNumberFormat="1" applyFont="1" applyFill="1" applyBorder="1" applyAlignment="1">
      <alignment horizontal="right"/>
    </xf>
    <xf numFmtId="4" fontId="9" fillId="0" borderId="3" xfId="0" applyNumberFormat="1" applyFont="1" applyFill="1" applyBorder="1" applyAlignment="1">
      <alignment horizontal="center"/>
    </xf>
    <xf numFmtId="4" fontId="7" fillId="0" borderId="3" xfId="7" applyNumberFormat="1" applyFont="1" applyFill="1" applyBorder="1" applyAlignment="1" applyProtection="1"/>
    <xf numFmtId="177" fontId="7" fillId="0" borderId="3" xfId="0" applyNumberFormat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>
      <alignment vertical="center"/>
    </xf>
    <xf numFmtId="4" fontId="9" fillId="0" borderId="3" xfId="4" applyNumberFormat="1" applyFont="1" applyFill="1" applyBorder="1" applyAlignment="1">
      <alignment horizontal="right" vertical="top" wrapText="1"/>
    </xf>
    <xf numFmtId="4" fontId="9" fillId="0" borderId="3" xfId="4" applyNumberFormat="1" applyFont="1" applyFill="1" applyBorder="1" applyAlignment="1">
      <alignment horizontal="center" vertical="top"/>
    </xf>
    <xf numFmtId="177" fontId="9" fillId="0" borderId="5" xfId="0" applyNumberFormat="1" applyFont="1" applyFill="1" applyBorder="1" applyAlignment="1" applyProtection="1">
      <alignment horizontal="right" vertical="top"/>
    </xf>
    <xf numFmtId="0" fontId="7" fillId="0" borderId="5" xfId="3" applyFont="1" applyFill="1" applyBorder="1" applyAlignment="1">
      <alignment horizontal="left" wrapText="1"/>
    </xf>
    <xf numFmtId="4" fontId="9" fillId="0" borderId="5" xfId="4" applyNumberFormat="1" applyFont="1" applyFill="1" applyBorder="1" applyAlignment="1">
      <alignment horizontal="right" wrapText="1"/>
    </xf>
    <xf numFmtId="4" fontId="9" fillId="0" borderId="5" xfId="4" applyNumberFormat="1" applyFont="1" applyFill="1" applyBorder="1" applyAlignment="1">
      <alignment horizontal="center"/>
    </xf>
    <xf numFmtId="4" fontId="7" fillId="0" borderId="5" xfId="4" applyNumberFormat="1" applyFont="1" applyFill="1" applyBorder="1" applyAlignment="1">
      <alignment horizontal="right" wrapText="1"/>
    </xf>
    <xf numFmtId="4" fontId="7" fillId="0" borderId="5" xfId="0" applyNumberFormat="1" applyFont="1" applyFill="1" applyBorder="1" applyAlignment="1">
      <alignment wrapText="1"/>
    </xf>
    <xf numFmtId="43" fontId="6" fillId="4" borderId="6" xfId="1" applyFont="1" applyFill="1" applyBorder="1" applyAlignment="1">
      <alignment vertical="top" wrapText="1"/>
    </xf>
    <xf numFmtId="0" fontId="6" fillId="4" borderId="6" xfId="0" applyFont="1" applyFill="1" applyBorder="1" applyAlignment="1">
      <alignment vertical="top" wrapText="1"/>
    </xf>
    <xf numFmtId="0" fontId="7" fillId="0" borderId="3" xfId="3" applyFont="1" applyFill="1" applyBorder="1" applyAlignment="1">
      <alignment horizontal="left" wrapText="1"/>
    </xf>
    <xf numFmtId="4" fontId="9" fillId="0" borderId="3" xfId="4" applyNumberFormat="1" applyFont="1" applyFill="1" applyBorder="1" applyAlignment="1">
      <alignment horizontal="center"/>
    </xf>
    <xf numFmtId="4" fontId="7" fillId="0" borderId="3" xfId="4" applyNumberFormat="1" applyFont="1" applyFill="1" applyBorder="1" applyAlignment="1">
      <alignment horizontal="right" wrapText="1"/>
    </xf>
    <xf numFmtId="178" fontId="9" fillId="0" borderId="3" xfId="9" applyNumberFormat="1" applyFont="1" applyFill="1" applyBorder="1" applyAlignment="1" applyProtection="1">
      <alignment horizontal="right" vertical="center"/>
    </xf>
    <xf numFmtId="177" fontId="7" fillId="0" borderId="3" xfId="0" applyNumberFormat="1" applyFont="1" applyFill="1" applyBorder="1" applyAlignment="1">
      <alignment horizontal="right"/>
    </xf>
    <xf numFmtId="43" fontId="7" fillId="2" borderId="7" xfId="1" applyFont="1" applyFill="1" applyBorder="1" applyAlignment="1">
      <alignment horizontal="left" vertical="justify" wrapText="1"/>
    </xf>
    <xf numFmtId="0" fontId="6" fillId="0" borderId="3" xfId="0" applyNumberFormat="1" applyFont="1" applyFill="1" applyBorder="1" applyAlignment="1">
      <alignment horizontal="left" vertical="justify" wrapText="1"/>
    </xf>
    <xf numFmtId="4" fontId="7" fillId="0" borderId="3" xfId="0" applyNumberFormat="1" applyFont="1" applyFill="1" applyBorder="1" applyAlignment="1">
      <alignment horizontal="right" vertical="top" wrapText="1"/>
    </xf>
    <xf numFmtId="0" fontId="7" fillId="0" borderId="5" xfId="0" applyNumberFormat="1" applyFont="1" applyFill="1" applyBorder="1" applyAlignment="1">
      <alignment vertical="top"/>
    </xf>
    <xf numFmtId="0" fontId="7" fillId="0" borderId="5" xfId="0" applyFont="1" applyFill="1" applyBorder="1" applyAlignment="1">
      <alignment horizontal="left" vertical="top" wrapText="1"/>
    </xf>
    <xf numFmtId="4" fontId="9" fillId="0" borderId="5" xfId="0" applyNumberFormat="1" applyFont="1" applyFill="1" applyBorder="1" applyAlignment="1">
      <alignment horizontal="right"/>
    </xf>
    <xf numFmtId="4" fontId="9" fillId="0" borderId="5" xfId="0" applyNumberFormat="1" applyFont="1" applyFill="1" applyBorder="1" applyAlignment="1">
      <alignment horizontal="center"/>
    </xf>
    <xf numFmtId="4" fontId="7" fillId="0" borderId="5" xfId="7" applyNumberFormat="1" applyFont="1" applyFill="1" applyBorder="1" applyAlignment="1" applyProtection="1"/>
    <xf numFmtId="39" fontId="7" fillId="0" borderId="5" xfId="0" applyNumberFormat="1" applyFont="1" applyFill="1" applyBorder="1" applyAlignment="1" applyProtection="1">
      <protection locked="0"/>
    </xf>
    <xf numFmtId="4" fontId="7" fillId="2" borderId="8" xfId="0" applyNumberFormat="1" applyFont="1" applyFill="1" applyBorder="1" applyAlignment="1" applyProtection="1">
      <alignment vertical="top"/>
    </xf>
    <xf numFmtId="0" fontId="0" fillId="2" borderId="6" xfId="0" applyFill="1" applyBorder="1"/>
    <xf numFmtId="43" fontId="11" fillId="2" borderId="6" xfId="8" applyFont="1" applyFill="1" applyBorder="1"/>
    <xf numFmtId="0" fontId="7" fillId="2" borderId="6" xfId="0" applyFont="1" applyFill="1" applyBorder="1"/>
    <xf numFmtId="0" fontId="6" fillId="2" borderId="3" xfId="0" applyFont="1" applyFill="1" applyBorder="1" applyAlignment="1">
      <alignment horizontal="left" vertical="top" wrapText="1"/>
    </xf>
    <xf numFmtId="43" fontId="7" fillId="2" borderId="3" xfId="9" applyFont="1" applyFill="1" applyBorder="1" applyAlignment="1">
      <alignment horizontal="right" vertical="top" wrapText="1"/>
    </xf>
    <xf numFmtId="180" fontId="7" fillId="2" borderId="3" xfId="12" applyNumberFormat="1" applyFont="1" applyFill="1" applyBorder="1" applyAlignment="1">
      <alignment vertical="top" wrapText="1"/>
    </xf>
    <xf numFmtId="0" fontId="7" fillId="2" borderId="0" xfId="0" applyFont="1" applyFill="1" applyBorder="1" applyAlignment="1">
      <alignment vertical="top"/>
    </xf>
    <xf numFmtId="0" fontId="7" fillId="2" borderId="3" xfId="13" applyFont="1" applyFill="1" applyBorder="1" applyAlignment="1">
      <alignment vertical="top" wrapText="1"/>
    </xf>
    <xf numFmtId="180" fontId="7" fillId="2" borderId="3" xfId="13" applyNumberFormat="1" applyFont="1" applyFill="1" applyBorder="1" applyAlignment="1">
      <alignment vertical="top" wrapText="1"/>
    </xf>
    <xf numFmtId="180" fontId="7" fillId="2" borderId="3" xfId="0" applyNumberFormat="1" applyFont="1" applyFill="1" applyBorder="1" applyAlignment="1">
      <alignment vertical="top" wrapText="1"/>
    </xf>
    <xf numFmtId="0" fontId="15" fillId="5" borderId="0" xfId="0" applyFont="1" applyFill="1" applyBorder="1" applyAlignment="1">
      <alignment vertical="top"/>
    </xf>
    <xf numFmtId="0" fontId="15" fillId="5" borderId="0" xfId="0" applyFont="1" applyFill="1" applyAlignment="1">
      <alignment vertical="top"/>
    </xf>
    <xf numFmtId="176" fontId="7" fillId="2" borderId="3" xfId="0" applyNumberFormat="1" applyFont="1" applyFill="1" applyBorder="1" applyAlignment="1">
      <alignment horizontal="center" vertical="top"/>
    </xf>
    <xf numFmtId="175" fontId="7" fillId="2" borderId="3" xfId="12" applyNumberFormat="1" applyFont="1" applyFill="1" applyBorder="1" applyAlignment="1">
      <alignment horizontal="right" vertical="top" wrapText="1"/>
    </xf>
    <xf numFmtId="0" fontId="16" fillId="0" borderId="0" xfId="0" applyFont="1" applyBorder="1" applyAlignment="1">
      <alignment vertical="top"/>
    </xf>
    <xf numFmtId="0" fontId="16" fillId="0" borderId="0" xfId="0" applyFont="1" applyAlignment="1">
      <alignment vertical="top"/>
    </xf>
    <xf numFmtId="0" fontId="16" fillId="2" borderId="0" xfId="0" applyFont="1" applyFill="1" applyBorder="1" applyAlignment="1">
      <alignment vertical="top"/>
    </xf>
    <xf numFmtId="0" fontId="16" fillId="2" borderId="0" xfId="0" applyFont="1" applyFill="1" applyAlignment="1">
      <alignment vertical="top"/>
    </xf>
    <xf numFmtId="39" fontId="7" fillId="0" borderId="3" xfId="0" applyNumberFormat="1" applyFont="1" applyFill="1" applyBorder="1" applyAlignment="1">
      <alignment horizontal="right"/>
    </xf>
    <xf numFmtId="0" fontId="7" fillId="2" borderId="3" xfId="14" applyFont="1" applyFill="1" applyBorder="1" applyAlignment="1">
      <alignment vertical="top" wrapText="1"/>
    </xf>
    <xf numFmtId="181" fontId="17" fillId="2" borderId="0" xfId="0" applyNumberFormat="1" applyFont="1" applyFill="1" applyBorder="1" applyAlignment="1">
      <alignment vertical="top" wrapText="1"/>
    </xf>
    <xf numFmtId="0" fontId="7" fillId="2" borderId="0" xfId="14" applyFill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6" fillId="0" borderId="3" xfId="0" applyNumberFormat="1" applyFont="1" applyFill="1" applyBorder="1" applyAlignment="1">
      <alignment horizontal="left" vertical="center" wrapText="1"/>
    </xf>
    <xf numFmtId="0" fontId="7" fillId="0" borderId="3" xfId="0" applyNumberFormat="1" applyFont="1" applyFill="1" applyBorder="1"/>
    <xf numFmtId="0" fontId="6" fillId="0" borderId="3" xfId="0" applyFont="1" applyFill="1" applyBorder="1" applyAlignment="1">
      <alignment horizontal="right" vertical="top" wrapText="1"/>
    </xf>
    <xf numFmtId="0" fontId="6" fillId="0" borderId="3" xfId="0" applyFont="1" applyFill="1" applyBorder="1" applyAlignment="1">
      <alignment horizontal="left" vertical="top" wrapText="1"/>
    </xf>
    <xf numFmtId="176" fontId="6" fillId="0" borderId="3" xfId="0" applyNumberFormat="1" applyFont="1" applyFill="1" applyBorder="1" applyAlignment="1">
      <alignment horizontal="right" vertical="top" wrapText="1"/>
    </xf>
    <xf numFmtId="176" fontId="6" fillId="0" borderId="3" xfId="0" applyNumberFormat="1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right" vertical="top" wrapText="1"/>
    </xf>
    <xf numFmtId="178" fontId="8" fillId="0" borderId="3" xfId="9" applyNumberFormat="1" applyFont="1" applyFill="1" applyBorder="1" applyAlignment="1" applyProtection="1">
      <alignment horizontal="right" vertical="center"/>
    </xf>
    <xf numFmtId="4" fontId="6" fillId="0" borderId="3" xfId="4" applyNumberFormat="1" applyFont="1" applyFill="1" applyBorder="1" applyAlignment="1" applyProtection="1">
      <alignment horizontal="right" wrapText="1"/>
    </xf>
    <xf numFmtId="4" fontId="6" fillId="0" borderId="3" xfId="0" applyNumberFormat="1" applyFont="1" applyFill="1" applyBorder="1" applyAlignment="1">
      <alignment horizontal="center"/>
    </xf>
    <xf numFmtId="4" fontId="6" fillId="0" borderId="3" xfId="4" applyNumberFormat="1" applyFont="1" applyFill="1" applyBorder="1" applyAlignment="1" applyProtection="1">
      <alignment horizontal="right" wrapText="1"/>
      <protection locked="0"/>
    </xf>
    <xf numFmtId="177" fontId="6" fillId="0" borderId="3" xfId="0" applyNumberFormat="1" applyFont="1" applyFill="1" applyBorder="1" applyAlignment="1">
      <alignment horizontal="right"/>
    </xf>
    <xf numFmtId="43" fontId="6" fillId="2" borderId="7" xfId="1" applyFont="1" applyFill="1" applyBorder="1" applyAlignment="1">
      <alignment horizontal="left" vertical="justify" wrapText="1"/>
    </xf>
    <xf numFmtId="4" fontId="6" fillId="2" borderId="3" xfId="4" applyNumberFormat="1" applyFont="1" applyFill="1" applyBorder="1" applyAlignment="1" applyProtection="1">
      <alignment horizontal="right" wrapText="1"/>
    </xf>
    <xf numFmtId="0" fontId="6" fillId="0" borderId="0" xfId="0" applyFont="1" applyFill="1"/>
    <xf numFmtId="0" fontId="6" fillId="0" borderId="3" xfId="15" applyFont="1" applyFill="1" applyBorder="1" applyAlignment="1">
      <alignment horizontal="center" vertical="top" wrapText="1"/>
    </xf>
    <xf numFmtId="0" fontId="6" fillId="0" borderId="3" xfId="15" applyFont="1" applyFill="1" applyBorder="1" applyAlignment="1">
      <alignment vertical="top" wrapText="1"/>
    </xf>
    <xf numFmtId="4" fontId="7" fillId="0" borderId="3" xfId="16" applyNumberFormat="1" applyFont="1" applyFill="1" applyBorder="1" applyAlignment="1">
      <alignment vertical="top"/>
    </xf>
    <xf numFmtId="4" fontId="7" fillId="0" borderId="3" xfId="15" applyNumberFormat="1" applyFont="1" applyFill="1" applyBorder="1" applyAlignment="1">
      <alignment horizontal="center" vertical="top"/>
    </xf>
    <xf numFmtId="176" fontId="7" fillId="0" borderId="3" xfId="15" applyNumberFormat="1" applyFont="1" applyFill="1" applyBorder="1" applyAlignment="1">
      <alignment vertical="top"/>
    </xf>
    <xf numFmtId="4" fontId="7" fillId="0" borderId="3" xfId="17" applyNumberFormat="1" applyFont="1" applyFill="1" applyBorder="1" applyAlignment="1">
      <alignment vertical="top" wrapText="1"/>
    </xf>
    <xf numFmtId="37" fontId="6" fillId="0" borderId="3" xfId="0" applyNumberFormat="1" applyFont="1" applyFill="1" applyBorder="1" applyAlignment="1">
      <alignment horizontal="right" vertical="top"/>
    </xf>
    <xf numFmtId="0" fontId="6" fillId="0" borderId="3" xfId="0" applyNumberFormat="1" applyFont="1" applyFill="1" applyBorder="1" applyAlignment="1">
      <alignment horizontal="left" vertical="top" wrapText="1"/>
    </xf>
    <xf numFmtId="4" fontId="7" fillId="0" borderId="3" xfId="4" applyNumberFormat="1" applyFont="1" applyFill="1" applyBorder="1" applyAlignment="1">
      <alignment horizontal="right" vertical="top" wrapText="1"/>
    </xf>
    <xf numFmtId="4" fontId="7" fillId="0" borderId="3" xfId="4" applyNumberFormat="1" applyFont="1" applyFill="1" applyBorder="1" applyAlignment="1">
      <alignment horizontal="center" vertical="top"/>
    </xf>
    <xf numFmtId="176" fontId="7" fillId="0" borderId="3" xfId="4" applyNumberFormat="1" applyFont="1" applyFill="1" applyBorder="1" applyAlignment="1">
      <alignment horizontal="right" vertical="top" wrapText="1"/>
    </xf>
    <xf numFmtId="4" fontId="7" fillId="0" borderId="3" xfId="9" applyNumberFormat="1" applyFont="1" applyFill="1" applyBorder="1" applyAlignment="1">
      <alignment horizontal="right" vertical="top" wrapText="1"/>
    </xf>
    <xf numFmtId="177" fontId="6" fillId="0" borderId="3" xfId="0" applyNumberFormat="1" applyFont="1" applyFill="1" applyBorder="1" applyAlignment="1">
      <alignment horizontal="right" vertical="top"/>
    </xf>
    <xf numFmtId="177" fontId="7" fillId="0" borderId="3" xfId="0" applyNumberFormat="1" applyFont="1" applyFill="1" applyBorder="1" applyAlignment="1">
      <alignment horizontal="right" vertical="top"/>
    </xf>
    <xf numFmtId="0" fontId="7" fillId="0" borderId="3" xfId="0" applyNumberFormat="1" applyFont="1" applyFill="1" applyBorder="1" applyAlignment="1">
      <alignment vertical="top" wrapText="1"/>
    </xf>
    <xf numFmtId="4" fontId="7" fillId="0" borderId="3" xfId="0" applyNumberFormat="1" applyFont="1" applyFill="1" applyBorder="1" applyAlignment="1">
      <alignment horizontal="right" vertical="top"/>
    </xf>
    <xf numFmtId="4" fontId="7" fillId="0" borderId="3" xfId="0" applyNumberFormat="1" applyFont="1" applyFill="1" applyBorder="1" applyAlignment="1">
      <alignment horizontal="center" vertical="top"/>
    </xf>
    <xf numFmtId="176" fontId="7" fillId="0" borderId="3" xfId="4" applyNumberFormat="1" applyFont="1" applyFill="1" applyBorder="1" applyAlignment="1" applyProtection="1">
      <alignment horizontal="right" vertical="top" wrapText="1"/>
      <protection locked="0"/>
    </xf>
    <xf numFmtId="39" fontId="7" fillId="0" borderId="3" xfId="0" applyNumberFormat="1" applyFont="1" applyFill="1" applyBorder="1" applyAlignment="1" applyProtection="1">
      <alignment vertical="top"/>
      <protection locked="0"/>
    </xf>
    <xf numFmtId="0" fontId="6" fillId="0" borderId="3" xfId="0" applyNumberFormat="1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/>
    </xf>
    <xf numFmtId="177" fontId="7" fillId="0" borderId="5" xfId="0" applyNumberFormat="1" applyFont="1" applyFill="1" applyBorder="1" applyAlignment="1">
      <alignment horizontal="right" vertical="top"/>
    </xf>
    <xf numFmtId="0" fontId="7" fillId="0" borderId="5" xfId="0" applyNumberFormat="1" applyFont="1" applyFill="1" applyBorder="1" applyAlignment="1">
      <alignment vertical="top" wrapText="1"/>
    </xf>
    <xf numFmtId="4" fontId="7" fillId="0" borderId="5" xfId="0" applyNumberFormat="1" applyFont="1" applyFill="1" applyBorder="1" applyAlignment="1">
      <alignment horizontal="right" vertical="top"/>
    </xf>
    <xf numFmtId="4" fontId="7" fillId="0" borderId="5" xfId="0" applyNumberFormat="1" applyFont="1" applyFill="1" applyBorder="1" applyAlignment="1">
      <alignment horizontal="center" vertical="top"/>
    </xf>
    <xf numFmtId="176" fontId="7" fillId="0" borderId="5" xfId="4" applyNumberFormat="1" applyFont="1" applyFill="1" applyBorder="1" applyAlignment="1" applyProtection="1">
      <alignment horizontal="right" vertical="top" wrapText="1"/>
      <protection locked="0"/>
    </xf>
    <xf numFmtId="39" fontId="7" fillId="0" borderId="5" xfId="0" applyNumberFormat="1" applyFont="1" applyFill="1" applyBorder="1" applyAlignment="1" applyProtection="1">
      <alignment vertical="top"/>
      <protection locked="0"/>
    </xf>
    <xf numFmtId="43" fontId="6" fillId="2" borderId="9" xfId="1" applyFont="1" applyFill="1" applyBorder="1" applyAlignment="1">
      <alignment horizontal="left" vertical="justify" wrapText="1"/>
    </xf>
    <xf numFmtId="4" fontId="6" fillId="2" borderId="5" xfId="4" applyNumberFormat="1" applyFont="1" applyFill="1" applyBorder="1" applyAlignment="1" applyProtection="1">
      <alignment horizontal="right" wrapText="1"/>
    </xf>
    <xf numFmtId="0" fontId="6" fillId="0" borderId="6" xfId="0" applyFont="1" applyFill="1" applyBorder="1"/>
    <xf numFmtId="4" fontId="6" fillId="0" borderId="3" xfId="0" applyNumberFormat="1" applyFont="1" applyFill="1" applyBorder="1" applyAlignment="1">
      <alignment horizontal="right" vertical="top"/>
    </xf>
    <xf numFmtId="4" fontId="6" fillId="0" borderId="3" xfId="0" applyNumberFormat="1" applyFont="1" applyFill="1" applyBorder="1" applyAlignment="1">
      <alignment horizontal="center" vertical="top"/>
    </xf>
    <xf numFmtId="176" fontId="6" fillId="0" borderId="3" xfId="4" applyNumberFormat="1" applyFont="1" applyFill="1" applyBorder="1" applyAlignment="1" applyProtection="1">
      <alignment horizontal="right" vertical="top" wrapText="1"/>
      <protection locked="0"/>
    </xf>
    <xf numFmtId="0" fontId="16" fillId="0" borderId="3" xfId="0" applyFont="1" applyFill="1" applyBorder="1" applyAlignment="1"/>
    <xf numFmtId="0" fontId="7" fillId="0" borderId="3" xfId="0" applyFont="1" applyFill="1" applyBorder="1" applyAlignment="1">
      <alignment vertical="top" wrapText="1"/>
    </xf>
    <xf numFmtId="4" fontId="7" fillId="0" borderId="3" xfId="17" applyNumberFormat="1" applyFont="1" applyFill="1" applyBorder="1" applyAlignment="1">
      <alignment horizontal="center" vertical="top" wrapText="1"/>
    </xf>
    <xf numFmtId="176" fontId="7" fillId="0" borderId="3" xfId="17" applyNumberFormat="1" applyFont="1" applyFill="1" applyBorder="1" applyAlignment="1">
      <alignment vertical="top" wrapText="1"/>
    </xf>
    <xf numFmtId="43" fontId="6" fillId="2" borderId="0" xfId="1" applyFont="1" applyFill="1" applyBorder="1" applyAlignment="1">
      <alignment horizontal="left" vertical="justify" wrapText="1"/>
    </xf>
    <xf numFmtId="4" fontId="6" fillId="2" borderId="0" xfId="4" applyNumberFormat="1" applyFont="1" applyFill="1" applyBorder="1" applyAlignment="1" applyProtection="1">
      <alignment horizontal="right" wrapText="1"/>
    </xf>
    <xf numFmtId="0" fontId="6" fillId="0" borderId="3" xfId="0" quotePrefix="1" applyNumberFormat="1" applyFont="1" applyFill="1" applyBorder="1" applyAlignment="1">
      <alignment horizontal="right" vertical="top"/>
    </xf>
    <xf numFmtId="0" fontId="6" fillId="0" borderId="3" xfId="0" applyNumberFormat="1" applyFont="1" applyFill="1" applyBorder="1" applyAlignment="1">
      <alignment horizontal="left" vertical="top"/>
    </xf>
    <xf numFmtId="39" fontId="7" fillId="0" borderId="3" xfId="0" applyNumberFormat="1" applyFont="1" applyFill="1" applyBorder="1" applyAlignment="1" applyProtection="1">
      <alignment horizontal="right" vertical="top"/>
    </xf>
    <xf numFmtId="43" fontId="7" fillId="0" borderId="3" xfId="8" applyFont="1" applyFill="1" applyBorder="1" applyAlignment="1" applyProtection="1">
      <alignment vertical="top"/>
      <protection locked="0"/>
    </xf>
    <xf numFmtId="43" fontId="7" fillId="0" borderId="0" xfId="1" applyFont="1" applyFill="1" applyBorder="1" applyAlignment="1">
      <alignment vertical="top"/>
    </xf>
    <xf numFmtId="0" fontId="7" fillId="0" borderId="0" xfId="0" applyFont="1" applyFill="1" applyBorder="1" applyAlignment="1">
      <alignment vertical="top"/>
    </xf>
    <xf numFmtId="0" fontId="7" fillId="0" borderId="3" xfId="0" applyNumberFormat="1" applyFont="1" applyFill="1" applyBorder="1" applyAlignment="1">
      <alignment horizontal="left" vertical="top" wrapText="1"/>
    </xf>
    <xf numFmtId="0" fontId="6" fillId="0" borderId="3" xfId="0" applyNumberFormat="1" applyFont="1" applyFill="1" applyBorder="1" applyAlignment="1">
      <alignment horizontal="right" vertical="top"/>
    </xf>
    <xf numFmtId="39" fontId="7" fillId="0" borderId="3" xfId="0" applyNumberFormat="1" applyFont="1" applyFill="1" applyBorder="1" applyAlignment="1" applyProtection="1">
      <alignment horizontal="right" vertical="top"/>
      <protection locked="0"/>
    </xf>
    <xf numFmtId="39" fontId="7" fillId="0" borderId="3" xfId="0" applyNumberFormat="1" applyFont="1" applyFill="1" applyBorder="1" applyAlignment="1" applyProtection="1">
      <alignment horizontal="right" vertical="center"/>
    </xf>
    <xf numFmtId="4" fontId="7" fillId="0" borderId="3" xfId="0" applyNumberFormat="1" applyFont="1" applyFill="1" applyBorder="1" applyAlignment="1">
      <alignment horizontal="center" vertical="center"/>
    </xf>
    <xf numFmtId="43" fontId="7" fillId="0" borderId="3" xfId="8" applyFont="1" applyFill="1" applyBorder="1" applyAlignment="1" applyProtection="1">
      <alignment vertical="center"/>
      <protection locked="0"/>
    </xf>
    <xf numFmtId="39" fontId="7" fillId="0" borderId="3" xfId="0" applyNumberFormat="1" applyFont="1" applyFill="1" applyBorder="1" applyAlignment="1" applyProtection="1">
      <alignment horizontal="right" vertical="center"/>
      <protection locked="0"/>
    </xf>
    <xf numFmtId="37" fontId="7" fillId="0" borderId="3" xfId="0" applyNumberFormat="1" applyFont="1" applyFill="1" applyBorder="1" applyAlignment="1">
      <alignment horizontal="right" vertical="top"/>
    </xf>
    <xf numFmtId="39" fontId="7" fillId="0" borderId="3" xfId="0" applyNumberFormat="1" applyFont="1" applyFill="1" applyBorder="1" applyAlignment="1">
      <alignment vertical="top"/>
    </xf>
    <xf numFmtId="43" fontId="7" fillId="0" borderId="3" xfId="8" applyFont="1" applyFill="1" applyBorder="1" applyAlignment="1">
      <alignment vertical="top"/>
    </xf>
    <xf numFmtId="43" fontId="6" fillId="0" borderId="0" xfId="1" applyFont="1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1" fontId="7" fillId="0" borderId="3" xfId="0" applyNumberFormat="1" applyFont="1" applyFill="1" applyBorder="1" applyAlignment="1">
      <alignment horizontal="right" vertical="top"/>
    </xf>
    <xf numFmtId="176" fontId="7" fillId="0" borderId="3" xfId="0" applyNumberFormat="1" applyFont="1" applyFill="1" applyBorder="1" applyAlignment="1">
      <alignment vertical="top" wrapText="1"/>
    </xf>
    <xf numFmtId="176" fontId="7" fillId="0" borderId="3" xfId="0" applyNumberFormat="1" applyFont="1" applyFill="1" applyBorder="1" applyAlignment="1">
      <alignment horizontal="center" vertical="top" wrapText="1"/>
    </xf>
    <xf numFmtId="40" fontId="7" fillId="0" borderId="3" xfId="18" applyNumberFormat="1" applyFont="1" applyFill="1" applyBorder="1" applyAlignment="1">
      <alignment vertical="top" wrapText="1"/>
    </xf>
    <xf numFmtId="0" fontId="9" fillId="0" borderId="3" xfId="0" applyNumberFormat="1" applyFont="1" applyFill="1" applyBorder="1" applyAlignment="1">
      <alignment vertical="top" wrapText="1"/>
    </xf>
    <xf numFmtId="176" fontId="7" fillId="0" borderId="3" xfId="0" applyNumberFormat="1" applyFont="1" applyFill="1" applyBorder="1" applyAlignment="1">
      <alignment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40" fontId="7" fillId="0" borderId="3" xfId="18" applyNumberFormat="1" applyFont="1" applyFill="1" applyBorder="1" applyAlignment="1">
      <alignment vertical="center" wrapText="1"/>
    </xf>
    <xf numFmtId="178" fontId="7" fillId="3" borderId="3" xfId="9" applyNumberFormat="1" applyFont="1" applyFill="1" applyBorder="1" applyAlignment="1" applyProtection="1">
      <alignment horizontal="right" vertical="center"/>
    </xf>
    <xf numFmtId="4" fontId="7" fillId="3" borderId="3" xfId="4" applyNumberFormat="1" applyFont="1" applyFill="1" applyBorder="1" applyAlignment="1">
      <alignment horizontal="center" vertical="center"/>
    </xf>
    <xf numFmtId="43" fontId="6" fillId="3" borderId="3" xfId="9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right"/>
    </xf>
    <xf numFmtId="0" fontId="7" fillId="0" borderId="3" xfId="0" applyFont="1" applyFill="1" applyBorder="1" applyAlignment="1">
      <alignment horizontal="right" wrapText="1"/>
    </xf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10" fontId="7" fillId="0" borderId="3" xfId="2" applyNumberFormat="1" applyFont="1" applyFill="1" applyBorder="1" applyAlignment="1">
      <alignment horizontal="right" wrapText="1"/>
    </xf>
    <xf numFmtId="43" fontId="7" fillId="0" borderId="3" xfId="9" applyFont="1" applyFill="1" applyBorder="1"/>
    <xf numFmtId="43" fontId="7" fillId="0" borderId="3" xfId="1" applyFont="1" applyFill="1" applyBorder="1" applyAlignment="1">
      <alignment horizontal="right" wrapText="1"/>
    </xf>
    <xf numFmtId="0" fontId="7" fillId="0" borderId="3" xfId="0" applyFont="1" applyFill="1" applyBorder="1" applyAlignment="1">
      <alignment horizontal="center"/>
    </xf>
    <xf numFmtId="178" fontId="7" fillId="3" borderId="5" xfId="9" applyNumberFormat="1" applyFont="1" applyFill="1" applyBorder="1" applyAlignment="1" applyProtection="1">
      <alignment horizontal="right" vertical="center"/>
    </xf>
    <xf numFmtId="0" fontId="6" fillId="3" borderId="5" xfId="0" applyFont="1" applyFill="1" applyBorder="1" applyAlignment="1">
      <alignment horizontal="center" vertical="top" wrapText="1"/>
    </xf>
    <xf numFmtId="4" fontId="7" fillId="3" borderId="5" xfId="4" applyNumberFormat="1" applyFont="1" applyFill="1" applyBorder="1" applyAlignment="1">
      <alignment horizontal="right" vertical="center" wrapText="1"/>
    </xf>
    <xf numFmtId="4" fontId="7" fillId="3" borderId="5" xfId="4" applyNumberFormat="1" applyFont="1" applyFill="1" applyBorder="1" applyAlignment="1">
      <alignment horizontal="center" vertical="center"/>
    </xf>
    <xf numFmtId="4" fontId="6" fillId="3" borderId="5" xfId="4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right" wrapText="1"/>
    </xf>
    <xf numFmtId="0" fontId="16" fillId="2" borderId="0" xfId="0" applyFont="1" applyFill="1" applyBorder="1"/>
    <xf numFmtId="0" fontId="18" fillId="2" borderId="0" xfId="0" applyFont="1" applyFill="1" applyBorder="1"/>
    <xf numFmtId="4" fontId="16" fillId="2" borderId="0" xfId="0" applyNumberFormat="1" applyFont="1" applyFill="1" applyBorder="1" applyAlignment="1">
      <alignment horizontal="right" wrapText="1"/>
    </xf>
    <xf numFmtId="4" fontId="16" fillId="2" borderId="0" xfId="0" applyNumberFormat="1" applyFont="1" applyFill="1" applyBorder="1" applyAlignment="1">
      <alignment horizontal="center"/>
    </xf>
    <xf numFmtId="4" fontId="18" fillId="2" borderId="0" xfId="0" applyNumberFormat="1" applyFont="1" applyFill="1" applyBorder="1" applyAlignment="1">
      <alignment horizontal="right" wrapText="1"/>
    </xf>
    <xf numFmtId="0" fontId="7" fillId="2" borderId="0" xfId="0" applyFont="1" applyFill="1" applyBorder="1" applyAlignment="1">
      <alignment horizontal="right" wrapText="1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 applyBorder="1" applyAlignment="1"/>
    <xf numFmtId="0" fontId="7" fillId="0" borderId="0" xfId="0" applyFont="1" applyFill="1" applyAlignment="1">
      <alignment horizontal="right" wrapText="1"/>
    </xf>
    <xf numFmtId="0" fontId="45" fillId="0" borderId="0" xfId="0" applyFont="1"/>
    <xf numFmtId="4" fontId="11" fillId="2" borderId="3" xfId="4" applyNumberFormat="1" applyFont="1" applyFill="1" applyBorder="1" applyAlignment="1" applyProtection="1">
      <alignment horizontal="right" wrapText="1"/>
    </xf>
    <xf numFmtId="177" fontId="11" fillId="2" borderId="3" xfId="5" applyNumberFormat="1" applyFont="1" applyFill="1" applyBorder="1" applyAlignment="1" applyProtection="1">
      <alignment horizontal="right" vertical="top"/>
    </xf>
    <xf numFmtId="0" fontId="11" fillId="2" borderId="3" xfId="0" applyNumberFormat="1" applyFont="1" applyFill="1" applyBorder="1" applyAlignment="1">
      <alignment horizontal="left" vertical="justify" wrapText="1"/>
    </xf>
    <xf numFmtId="4" fontId="11" fillId="2" borderId="3" xfId="0" applyNumberFormat="1" applyFont="1" applyFill="1" applyBorder="1" applyAlignment="1">
      <alignment horizontal="center"/>
    </xf>
    <xf numFmtId="177" fontId="11" fillId="2" borderId="3" xfId="0" applyNumberFormat="1" applyFont="1" applyFill="1" applyBorder="1" applyAlignment="1" applyProtection="1">
      <alignment horizontal="right" vertical="top"/>
    </xf>
    <xf numFmtId="0" fontId="11" fillId="2" borderId="3" xfId="3" applyFont="1" applyFill="1" applyBorder="1" applyAlignment="1">
      <alignment horizontal="left" vertical="top" wrapText="1"/>
    </xf>
    <xf numFmtId="4" fontId="11" fillId="2" borderId="3" xfId="4" applyNumberFormat="1" applyFont="1" applyFill="1" applyBorder="1" applyAlignment="1">
      <alignment horizontal="right" vertical="top" wrapText="1"/>
    </xf>
    <xf numFmtId="4" fontId="11" fillId="2" borderId="3" xfId="4" applyNumberFormat="1" applyFont="1" applyFill="1" applyBorder="1" applyAlignment="1">
      <alignment horizontal="center" vertical="top"/>
    </xf>
    <xf numFmtId="4" fontId="11" fillId="2" borderId="3" xfId="4" applyNumberFormat="1" applyFont="1" applyFill="1" applyBorder="1" applyAlignment="1">
      <alignment horizontal="right" wrapText="1"/>
    </xf>
    <xf numFmtId="4" fontId="11" fillId="2" borderId="3" xfId="4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4" fontId="6" fillId="0" borderId="26" xfId="226" applyNumberFormat="1" applyFont="1" applyFill="1" applyBorder="1" applyAlignment="1">
      <alignment horizontal="center"/>
    </xf>
    <xf numFmtId="175" fontId="6" fillId="0" borderId="27" xfId="179" applyFont="1" applyFill="1" applyBorder="1" applyAlignment="1">
      <alignment horizontal="center"/>
    </xf>
    <xf numFmtId="4" fontId="6" fillId="0" borderId="27" xfId="226" applyNumberFormat="1" applyFont="1" applyFill="1" applyBorder="1" applyAlignment="1">
      <alignment horizontal="center"/>
    </xf>
    <xf numFmtId="198" fontId="6" fillId="0" borderId="27" xfId="226" applyNumberFormat="1" applyFont="1" applyFill="1" applyBorder="1" applyAlignment="1">
      <alignment horizontal="center"/>
    </xf>
    <xf numFmtId="175" fontId="6" fillId="0" borderId="28" xfId="179" applyFont="1" applyFill="1" applyBorder="1" applyAlignment="1">
      <alignment horizontal="center"/>
    </xf>
    <xf numFmtId="4" fontId="6" fillId="0" borderId="29" xfId="226" applyNumberFormat="1" applyFont="1" applyFill="1" applyBorder="1" applyAlignment="1">
      <alignment horizontal="center"/>
    </xf>
    <xf numFmtId="175" fontId="6" fillId="0" borderId="3" xfId="179" applyFont="1" applyFill="1" applyBorder="1" applyAlignment="1"/>
    <xf numFmtId="4" fontId="6" fillId="0" borderId="3" xfId="226" applyNumberFormat="1" applyFont="1" applyFill="1" applyBorder="1" applyAlignment="1">
      <alignment horizontal="center"/>
    </xf>
    <xf numFmtId="4" fontId="6" fillId="0" borderId="3" xfId="226" applyNumberFormat="1" applyFont="1" applyFill="1" applyBorder="1" applyAlignment="1"/>
    <xf numFmtId="198" fontId="6" fillId="0" borderId="3" xfId="226" applyNumberFormat="1" applyFont="1" applyFill="1" applyBorder="1" applyAlignment="1"/>
    <xf numFmtId="175" fontId="6" fillId="0" borderId="30" xfId="179" applyFont="1" applyFill="1" applyBorder="1" applyAlignment="1"/>
    <xf numFmtId="4" fontId="6" fillId="0" borderId="29" xfId="226" applyNumberFormat="1" applyFont="1" applyFill="1" applyBorder="1" applyAlignment="1"/>
    <xf numFmtId="4" fontId="7" fillId="0" borderId="29" xfId="226" applyNumberFormat="1" applyFont="1" applyFill="1" applyBorder="1" applyAlignment="1"/>
    <xf numFmtId="175" fontId="7" fillId="0" borderId="3" xfId="179" applyFont="1" applyFill="1" applyBorder="1" applyAlignment="1">
      <alignment horizontal="right"/>
    </xf>
    <xf numFmtId="4" fontId="7" fillId="0" borderId="3" xfId="226" applyNumberFormat="1" applyFont="1" applyFill="1" applyBorder="1" applyAlignment="1">
      <alignment horizontal="center"/>
    </xf>
    <xf numFmtId="175" fontId="7" fillId="0" borderId="3" xfId="277" applyNumberFormat="1" applyFont="1" applyFill="1" applyBorder="1" applyAlignment="1"/>
    <xf numFmtId="198" fontId="7" fillId="0" borderId="3" xfId="179" applyNumberFormat="1" applyFont="1" applyFill="1" applyBorder="1" applyAlignment="1"/>
    <xf numFmtId="175" fontId="7" fillId="0" borderId="30" xfId="179" applyFont="1" applyFill="1" applyBorder="1" applyAlignment="1"/>
    <xf numFmtId="198" fontId="7" fillId="0" borderId="3" xfId="277" applyNumberFormat="1" applyFont="1" applyFill="1" applyBorder="1" applyAlignment="1"/>
    <xf numFmtId="4" fontId="7" fillId="0" borderId="29" xfId="226" applyNumberFormat="1" applyFont="1" applyFill="1" applyBorder="1" applyAlignment="1">
      <alignment vertical="center" wrapText="1"/>
    </xf>
    <xf numFmtId="175" fontId="7" fillId="0" borderId="3" xfId="179" applyFont="1" applyFill="1" applyBorder="1" applyAlignment="1">
      <alignment horizontal="right" vertical="center"/>
    </xf>
    <xf numFmtId="4" fontId="7" fillId="0" borderId="3" xfId="226" applyNumberFormat="1" applyFont="1" applyFill="1" applyBorder="1" applyAlignment="1">
      <alignment horizontal="center" vertical="center"/>
    </xf>
    <xf numFmtId="175" fontId="7" fillId="0" borderId="3" xfId="277" applyNumberFormat="1" applyFont="1" applyFill="1" applyBorder="1" applyAlignment="1">
      <alignment vertical="center"/>
    </xf>
    <xf numFmtId="198" fontId="7" fillId="0" borderId="3" xfId="277" applyNumberFormat="1" applyFont="1" applyFill="1" applyBorder="1" applyAlignment="1">
      <alignment vertical="center"/>
    </xf>
    <xf numFmtId="175" fontId="7" fillId="0" borderId="30" xfId="179" applyFont="1" applyFill="1" applyBorder="1" applyAlignment="1">
      <alignment vertical="center"/>
    </xf>
    <xf numFmtId="4" fontId="7" fillId="0" borderId="29" xfId="226" applyNumberFormat="1" applyFont="1" applyFill="1" applyBorder="1" applyAlignment="1">
      <alignment vertical="center"/>
    </xf>
    <xf numFmtId="4" fontId="6" fillId="0" borderId="31" xfId="226" applyNumberFormat="1" applyFont="1" applyFill="1" applyBorder="1" applyAlignment="1"/>
    <xf numFmtId="175" fontId="6" fillId="0" borderId="32" xfId="179" applyFont="1" applyFill="1" applyBorder="1" applyAlignment="1">
      <alignment horizontal="right"/>
    </xf>
    <xf numFmtId="4" fontId="6" fillId="0" borderId="32" xfId="226" applyNumberFormat="1" applyFont="1" applyFill="1" applyBorder="1" applyAlignment="1">
      <alignment horizontal="center"/>
    </xf>
    <xf numFmtId="175" fontId="6" fillId="0" borderId="32" xfId="277" applyNumberFormat="1" applyFont="1" applyFill="1" applyBorder="1" applyAlignment="1"/>
    <xf numFmtId="198" fontId="6" fillId="0" borderId="32" xfId="277" applyNumberFormat="1" applyFont="1" applyFill="1" applyBorder="1" applyAlignment="1"/>
    <xf numFmtId="175" fontId="6" fillId="0" borderId="33" xfId="179" applyFont="1" applyFill="1" applyBorder="1" applyAlignment="1"/>
    <xf numFmtId="4" fontId="7" fillId="0" borderId="0" xfId="226" applyNumberFormat="1" applyFont="1" applyFill="1" applyBorder="1" applyAlignment="1"/>
    <xf numFmtId="198" fontId="6" fillId="0" borderId="32" xfId="226" applyNumberFormat="1" applyFont="1" applyFill="1" applyBorder="1" applyAlignment="1">
      <alignment horizontal="left"/>
    </xf>
    <xf numFmtId="0" fontId="7" fillId="0" borderId="0" xfId="0" applyFont="1" applyAlignment="1">
      <alignment wrapText="1"/>
    </xf>
    <xf numFmtId="175" fontId="7" fillId="0" borderId="0" xfId="179" applyFont="1"/>
    <xf numFmtId="0" fontId="7" fillId="0" borderId="0" xfId="217"/>
    <xf numFmtId="0" fontId="0" fillId="0" borderId="0" xfId="0" applyAlignment="1">
      <alignment horizontal="center" vertical="center"/>
    </xf>
    <xf numFmtId="0" fontId="6" fillId="0" borderId="0" xfId="0" applyFont="1"/>
    <xf numFmtId="0" fontId="0" fillId="0" borderId="0" xfId="0" applyAlignment="1">
      <alignment horizontal="center"/>
    </xf>
    <xf numFmtId="0" fontId="0" fillId="51" borderId="0" xfId="0" applyFill="1"/>
    <xf numFmtId="0" fontId="57" fillId="0" borderId="0" xfId="0" applyFont="1"/>
    <xf numFmtId="0" fontId="0" fillId="0" borderId="0" xfId="0" applyFill="1"/>
    <xf numFmtId="0" fontId="58" fillId="52" borderId="1" xfId="0" applyFont="1" applyFill="1" applyBorder="1" applyAlignment="1">
      <alignment horizontal="center" vertical="center"/>
    </xf>
    <xf numFmtId="0" fontId="6" fillId="51" borderId="1" xfId="0" applyFont="1" applyFill="1" applyBorder="1"/>
    <xf numFmtId="0" fontId="0" fillId="51" borderId="1" xfId="0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1" xfId="0" applyFont="1" applyBorder="1"/>
    <xf numFmtId="177" fontId="7" fillId="2" borderId="1" xfId="5" applyNumberFormat="1" applyFont="1" applyFill="1" applyBorder="1" applyAlignment="1" applyProtection="1">
      <alignment horizontal="right" vertical="top"/>
    </xf>
    <xf numFmtId="0" fontId="7" fillId="2" borderId="1" xfId="0" applyNumberFormat="1" applyFont="1" applyFill="1" applyBorder="1" applyAlignment="1">
      <alignment horizontal="left" vertical="justify" wrapText="1"/>
    </xf>
    <xf numFmtId="0" fontId="9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177" fontId="7" fillId="2" borderId="1" xfId="0" applyNumberFormat="1" applyFont="1" applyFill="1" applyBorder="1" applyAlignment="1">
      <alignment horizontal="right" vertical="justify" wrapText="1"/>
    </xf>
    <xf numFmtId="0" fontId="7" fillId="2" borderId="1" xfId="0" applyNumberFormat="1" applyFont="1" applyFill="1" applyBorder="1" applyAlignment="1">
      <alignment horizontal="left"/>
    </xf>
    <xf numFmtId="0" fontId="7" fillId="2" borderId="1" xfId="0" applyNumberFormat="1" applyFont="1" applyFill="1" applyBorder="1" applyAlignment="1">
      <alignment horizontal="left" vertical="justify"/>
    </xf>
    <xf numFmtId="37" fontId="6" fillId="51" borderId="1" xfId="5" applyNumberFormat="1" applyFont="1" applyFill="1" applyBorder="1" applyAlignment="1" applyProtection="1">
      <alignment horizontal="right" vertical="top"/>
    </xf>
    <xf numFmtId="0" fontId="6" fillId="51" borderId="1" xfId="0" applyNumberFormat="1" applyFont="1" applyFill="1" applyBorder="1" applyAlignment="1">
      <alignment horizontal="left"/>
    </xf>
    <xf numFmtId="177" fontId="11" fillId="2" borderId="1" xfId="0" applyNumberFormat="1" applyFont="1" applyFill="1" applyBorder="1" applyAlignment="1" applyProtection="1">
      <alignment horizontal="right" vertical="top"/>
    </xf>
    <xf numFmtId="0" fontId="11" fillId="2" borderId="1" xfId="3" applyFont="1" applyFill="1" applyBorder="1" applyAlignment="1">
      <alignment horizontal="left" vertical="top" wrapText="1"/>
    </xf>
    <xf numFmtId="177" fontId="9" fillId="2" borderId="1" xfId="0" applyNumberFormat="1" applyFont="1" applyFill="1" applyBorder="1" applyAlignment="1" applyProtection="1">
      <alignment horizontal="right" vertical="center"/>
    </xf>
    <xf numFmtId="0" fontId="6" fillId="2" borderId="1" xfId="3" applyFont="1" applyFill="1" applyBorder="1" applyAlignment="1">
      <alignment horizontal="left" vertical="top" wrapText="1"/>
    </xf>
    <xf numFmtId="37" fontId="8" fillId="51" borderId="1" xfId="0" applyNumberFormat="1" applyFont="1" applyFill="1" applyBorder="1" applyAlignment="1" applyProtection="1">
      <alignment horizontal="right" vertical="center"/>
    </xf>
    <xf numFmtId="0" fontId="6" fillId="51" borderId="1" xfId="3" applyFont="1" applyFill="1" applyBorder="1" applyAlignment="1">
      <alignment horizontal="left" vertical="top" wrapText="1"/>
    </xf>
    <xf numFmtId="0" fontId="6" fillId="2" borderId="1" xfId="0" applyNumberFormat="1" applyFont="1" applyFill="1" applyBorder="1" applyAlignment="1">
      <alignment horizontal="left" wrapText="1"/>
    </xf>
    <xf numFmtId="177" fontId="11" fillId="2" borderId="1" xfId="0" applyNumberFormat="1" applyFont="1" applyFill="1" applyBorder="1" applyAlignment="1" applyProtection="1">
      <alignment horizontal="right" vertical="center"/>
    </xf>
    <xf numFmtId="0" fontId="11" fillId="2" borderId="1" xfId="3" applyFont="1" applyFill="1" applyBorder="1" applyAlignment="1">
      <alignment horizontal="left" vertical="center" wrapText="1"/>
    </xf>
    <xf numFmtId="0" fontId="11" fillId="2" borderId="1" xfId="0" applyNumberFormat="1" applyFont="1" applyFill="1" applyBorder="1" applyAlignment="1">
      <alignment wrapText="1"/>
    </xf>
    <xf numFmtId="0" fontId="11" fillId="2" borderId="1" xfId="0" applyNumberFormat="1" applyFont="1" applyFill="1" applyBorder="1" applyAlignment="1">
      <alignment horizontal="left" vertical="justify" wrapText="1"/>
    </xf>
    <xf numFmtId="0" fontId="7" fillId="2" borderId="1" xfId="0" applyNumberFormat="1" applyFont="1" applyFill="1" applyBorder="1" applyAlignment="1">
      <alignment wrapText="1"/>
    </xf>
    <xf numFmtId="175" fontId="7" fillId="2" borderId="1" xfId="179" applyFont="1" applyFill="1" applyBorder="1" applyAlignment="1">
      <alignment horizontal="right" vertical="top" wrapText="1"/>
    </xf>
    <xf numFmtId="0" fontId="7" fillId="2" borderId="1" xfId="14" applyFont="1" applyFill="1" applyBorder="1" applyAlignment="1" applyProtection="1">
      <alignment vertical="top"/>
    </xf>
    <xf numFmtId="0" fontId="7" fillId="2" borderId="1" xfId="14" applyFont="1" applyFill="1" applyBorder="1" applyAlignment="1" applyProtection="1">
      <alignment horizontal="left" vertical="top"/>
    </xf>
    <xf numFmtId="0" fontId="7" fillId="2" borderId="1" xfId="14" applyFont="1" applyFill="1" applyBorder="1" applyAlignment="1" applyProtection="1">
      <alignment horizontal="left" vertical="top" wrapText="1"/>
    </xf>
    <xf numFmtId="175" fontId="6" fillId="51" borderId="1" xfId="179" applyFont="1" applyFill="1" applyBorder="1" applyAlignment="1">
      <alignment horizontal="right" vertical="top" wrapText="1"/>
    </xf>
    <xf numFmtId="0" fontId="6" fillId="51" borderId="1" xfId="14" applyFont="1" applyFill="1" applyBorder="1" applyAlignment="1" applyProtection="1">
      <alignment vertical="top"/>
    </xf>
    <xf numFmtId="0" fontId="6" fillId="51" borderId="1" xfId="0" applyNumberFormat="1" applyFont="1" applyFill="1" applyBorder="1" applyAlignment="1">
      <alignment horizontal="right" vertical="top"/>
    </xf>
    <xf numFmtId="0" fontId="6" fillId="51" borderId="1" xfId="0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right" vertical="top"/>
    </xf>
    <xf numFmtId="0" fontId="7" fillId="2" borderId="1" xfId="0" applyFont="1" applyFill="1" applyBorder="1" applyAlignment="1">
      <alignment horizontal="left" vertical="top" wrapText="1"/>
    </xf>
    <xf numFmtId="0" fontId="0" fillId="51" borderId="1" xfId="0" applyFill="1" applyBorder="1" applyAlignment="1">
      <alignment horizontal="center"/>
    </xf>
    <xf numFmtId="0" fontId="6" fillId="51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16" fillId="50" borderId="0" xfId="217" applyFont="1" applyFill="1"/>
    <xf numFmtId="4" fontId="16" fillId="50" borderId="0" xfId="217" applyNumberFormat="1" applyFont="1" applyFill="1"/>
    <xf numFmtId="4" fontId="16" fillId="50" borderId="0" xfId="217" applyNumberFormat="1" applyFont="1" applyFill="1" applyAlignment="1">
      <alignment horizontal="right"/>
    </xf>
    <xf numFmtId="0" fontId="60" fillId="50" borderId="0" xfId="224" quotePrefix="1" applyFont="1" applyFill="1" applyAlignment="1">
      <alignment horizontal="center"/>
    </xf>
    <xf numFmtId="4" fontId="18" fillId="50" borderId="39" xfId="217" applyNumberFormat="1" applyFont="1" applyFill="1" applyBorder="1"/>
    <xf numFmtId="4" fontId="18" fillId="50" borderId="40" xfId="217" applyNumberFormat="1" applyFont="1" applyFill="1" applyBorder="1" applyAlignment="1">
      <alignment horizontal="right"/>
    </xf>
    <xf numFmtId="4" fontId="18" fillId="50" borderId="41" xfId="217" applyNumberFormat="1" applyFont="1" applyFill="1" applyBorder="1"/>
    <xf numFmtId="0" fontId="16" fillId="50" borderId="42" xfId="217" applyFont="1" applyFill="1" applyBorder="1"/>
    <xf numFmtId="4" fontId="16" fillId="50" borderId="0" xfId="217" applyNumberFormat="1" applyFont="1" applyFill="1" applyBorder="1"/>
    <xf numFmtId="4" fontId="16" fillId="50" borderId="43" xfId="217" applyNumberFormat="1" applyFont="1" applyFill="1" applyBorder="1"/>
    <xf numFmtId="4" fontId="16" fillId="50" borderId="2" xfId="217" applyNumberFormat="1" applyFont="1" applyFill="1" applyBorder="1" applyAlignment="1">
      <alignment horizontal="right"/>
    </xf>
    <xf numFmtId="4" fontId="16" fillId="50" borderId="2" xfId="217" applyNumberFormat="1" applyFont="1" applyFill="1" applyBorder="1" applyAlignment="1">
      <alignment horizontal="center"/>
    </xf>
    <xf numFmtId="4" fontId="16" fillId="50" borderId="1" xfId="279" applyNumberFormat="1" applyFont="1" applyFill="1" applyBorder="1"/>
    <xf numFmtId="0" fontId="16" fillId="50" borderId="44" xfId="217" applyFont="1" applyFill="1" applyBorder="1"/>
    <xf numFmtId="39" fontId="16" fillId="0" borderId="45" xfId="217" applyNumberFormat="1" applyFont="1" applyBorder="1"/>
    <xf numFmtId="39" fontId="16" fillId="0" borderId="1" xfId="217" applyNumberFormat="1" applyFont="1" applyBorder="1"/>
    <xf numFmtId="0" fontId="16" fillId="0" borderId="1" xfId="217" applyFont="1" applyBorder="1" applyAlignment="1">
      <alignment horizontal="center"/>
    </xf>
    <xf numFmtId="2" fontId="16" fillId="0" borderId="1" xfId="217" applyNumberFormat="1" applyFont="1" applyBorder="1"/>
    <xf numFmtId="0" fontId="16" fillId="0" borderId="44" xfId="217" applyFont="1" applyBorder="1"/>
    <xf numFmtId="4" fontId="16" fillId="50" borderId="45" xfId="217" applyNumberFormat="1" applyFont="1" applyFill="1" applyBorder="1"/>
    <xf numFmtId="4" fontId="16" fillId="50" borderId="1" xfId="217" applyNumberFormat="1" applyFont="1" applyFill="1" applyBorder="1" applyAlignment="1">
      <alignment horizontal="right"/>
    </xf>
    <xf numFmtId="4" fontId="16" fillId="50" borderId="1" xfId="217" applyNumberFormat="1" applyFont="1" applyFill="1" applyBorder="1" applyAlignment="1">
      <alignment horizontal="center"/>
    </xf>
    <xf numFmtId="4" fontId="16" fillId="50" borderId="1" xfId="217" applyNumberFormat="1" applyFont="1" applyFill="1" applyBorder="1"/>
    <xf numFmtId="4" fontId="16" fillId="50" borderId="46" xfId="217" applyNumberFormat="1" applyFont="1" applyFill="1" applyBorder="1"/>
    <xf numFmtId="4" fontId="16" fillId="50" borderId="47" xfId="217" applyNumberFormat="1" applyFont="1" applyFill="1" applyBorder="1" applyAlignment="1">
      <alignment horizontal="right"/>
    </xf>
    <xf numFmtId="4" fontId="16" fillId="50" borderId="47" xfId="217" applyNumberFormat="1" applyFont="1" applyFill="1" applyBorder="1" applyAlignment="1">
      <alignment horizontal="center"/>
    </xf>
    <xf numFmtId="4" fontId="16" fillId="50" borderId="47" xfId="217" applyNumberFormat="1" applyFont="1" applyFill="1" applyBorder="1"/>
    <xf numFmtId="0" fontId="16" fillId="50" borderId="48" xfId="217" applyFont="1" applyFill="1" applyBorder="1"/>
    <xf numFmtId="0" fontId="18" fillId="50" borderId="49" xfId="217" applyFont="1" applyFill="1" applyBorder="1" applyAlignment="1">
      <alignment horizontal="center"/>
    </xf>
    <xf numFmtId="4" fontId="16" fillId="50" borderId="0" xfId="217" applyNumberFormat="1" applyFont="1" applyFill="1" applyBorder="1" applyAlignment="1">
      <alignment horizontal="right"/>
    </xf>
    <xf numFmtId="0" fontId="18" fillId="50" borderId="0" xfId="217" applyFont="1" applyFill="1" applyBorder="1"/>
    <xf numFmtId="0" fontId="7" fillId="50" borderId="0" xfId="218" applyFont="1" applyFill="1"/>
    <xf numFmtId="0" fontId="60" fillId="0" borderId="0" xfId="224" quotePrefix="1" applyFont="1" applyFill="1" applyAlignment="1">
      <alignment horizontal="center"/>
    </xf>
    <xf numFmtId="0" fontId="8" fillId="0" borderId="1" xfId="225" applyFont="1" applyFill="1" applyBorder="1"/>
    <xf numFmtId="4" fontId="59" fillId="0" borderId="1" xfId="225" applyNumberFormat="1" applyFont="1" applyFill="1" applyBorder="1"/>
    <xf numFmtId="4" fontId="7" fillId="0" borderId="1" xfId="225" applyNumberFormat="1" applyFont="1" applyFill="1" applyBorder="1"/>
    <xf numFmtId="4" fontId="7" fillId="0" borderId="1" xfId="225" applyNumberFormat="1" applyFont="1" applyFill="1" applyBorder="1" applyAlignment="1">
      <alignment horizontal="right"/>
    </xf>
    <xf numFmtId="0" fontId="6" fillId="0" borderId="1" xfId="225" applyFont="1" applyFill="1" applyBorder="1" applyAlignment="1">
      <alignment horizontal="center"/>
    </xf>
    <xf numFmtId="4" fontId="6" fillId="0" borderId="1" xfId="225" applyNumberFormat="1" applyFont="1" applyFill="1" applyBorder="1"/>
    <xf numFmtId="4" fontId="6" fillId="0" borderId="1" xfId="225" applyNumberFormat="1" applyFont="1" applyFill="1" applyBorder="1" applyAlignment="1">
      <alignment horizontal="center"/>
    </xf>
    <xf numFmtId="0" fontId="7" fillId="0" borderId="1" xfId="225" applyFont="1" applyFill="1" applyBorder="1" applyAlignment="1">
      <alignment horizontal="left"/>
    </xf>
    <xf numFmtId="0" fontId="7" fillId="0" borderId="1" xfId="225" applyFont="1" applyFill="1" applyBorder="1"/>
    <xf numFmtId="4" fontId="7" fillId="0" borderId="1" xfId="225" applyNumberFormat="1" applyFont="1" applyFill="1" applyBorder="1" applyAlignment="1">
      <alignment horizontal="center"/>
    </xf>
    <xf numFmtId="4" fontId="7" fillId="0" borderId="3" xfId="280" applyNumberFormat="1" applyFont="1" applyFill="1" applyBorder="1" applyAlignment="1"/>
    <xf numFmtId="0" fontId="6" fillId="0" borderId="1" xfId="225" applyFont="1" applyFill="1" applyBorder="1" applyAlignment="1">
      <alignment horizontal="left" wrapText="1"/>
    </xf>
    <xf numFmtId="0" fontId="7" fillId="0" borderId="1" xfId="225" applyFont="1" applyFill="1" applyBorder="1" applyAlignment="1">
      <alignment horizontal="left" wrapText="1"/>
    </xf>
    <xf numFmtId="0" fontId="7" fillId="0" borderId="1" xfId="218" applyFill="1" applyBorder="1"/>
    <xf numFmtId="4" fontId="7" fillId="0" borderId="3" xfId="225" applyNumberFormat="1" applyFont="1" applyFill="1" applyBorder="1"/>
    <xf numFmtId="2" fontId="7" fillId="0" borderId="0" xfId="218" applyNumberFormat="1" applyFont="1" applyFill="1" applyAlignment="1">
      <alignment horizontal="center"/>
    </xf>
    <xf numFmtId="4" fontId="6" fillId="0" borderId="1" xfId="225" applyNumberFormat="1" applyFont="1" applyFill="1" applyBorder="1" applyAlignment="1">
      <alignment horizontal="right"/>
    </xf>
    <xf numFmtId="4" fontId="8" fillId="0" borderId="1" xfId="225" applyNumberFormat="1" applyFont="1" applyFill="1" applyBorder="1"/>
    <xf numFmtId="4" fontId="62" fillId="0" borderId="1" xfId="225" applyNumberFormat="1" applyFont="1" applyFill="1" applyBorder="1"/>
    <xf numFmtId="4" fontId="62" fillId="0" borderId="1" xfId="225" applyNumberFormat="1" applyFont="1" applyFill="1" applyBorder="1" applyAlignment="1">
      <alignment horizontal="right"/>
    </xf>
    <xf numFmtId="0" fontId="7" fillId="0" borderId="0" xfId="225" applyFont="1" applyFill="1" applyBorder="1"/>
    <xf numFmtId="4" fontId="7" fillId="0" borderId="0" xfId="225" applyNumberFormat="1" applyFont="1" applyFill="1" applyBorder="1"/>
    <xf numFmtId="4" fontId="7" fillId="0" borderId="0" xfId="225" applyNumberFormat="1" applyFont="1" applyFill="1" applyBorder="1" applyAlignment="1">
      <alignment horizontal="center"/>
    </xf>
    <xf numFmtId="4" fontId="7" fillId="0" borderId="0" xfId="225" applyNumberFormat="1" applyFont="1" applyFill="1" applyBorder="1" applyAlignment="1">
      <alignment horizontal="right"/>
    </xf>
    <xf numFmtId="0" fontId="7" fillId="0" borderId="0" xfId="218" applyFill="1"/>
    <xf numFmtId="0" fontId="61" fillId="0" borderId="1" xfId="225" applyFont="1" applyFill="1" applyBorder="1" applyAlignment="1">
      <alignment horizontal="left" wrapText="1"/>
    </xf>
    <xf numFmtId="4" fontId="11" fillId="0" borderId="1" xfId="225" applyNumberFormat="1" applyFont="1" applyFill="1" applyBorder="1"/>
    <xf numFmtId="0" fontId="7" fillId="0" borderId="0" xfId="218" applyFont="1" applyFill="1"/>
    <xf numFmtId="0" fontId="11" fillId="0" borderId="1" xfId="225" applyFont="1" applyFill="1" applyBorder="1"/>
    <xf numFmtId="4" fontId="11" fillId="0" borderId="1" xfId="225" applyNumberFormat="1" applyFont="1" applyFill="1" applyBorder="1" applyAlignment="1">
      <alignment horizontal="center"/>
    </xf>
    <xf numFmtId="4" fontId="11" fillId="0" borderId="1" xfId="225" applyNumberFormat="1" applyFont="1" applyFill="1" applyBorder="1" applyAlignment="1">
      <alignment horizontal="right"/>
    </xf>
    <xf numFmtId="4" fontId="6" fillId="0" borderId="26" xfId="226" applyNumberFormat="1" applyFont="1" applyFill="1" applyBorder="1" applyAlignment="1">
      <alignment horizontal="center" wrapText="1"/>
    </xf>
    <xf numFmtId="4" fontId="6" fillId="0" borderId="29" xfId="226" applyNumberFormat="1" applyFont="1" applyFill="1" applyBorder="1" applyAlignment="1">
      <alignment horizontal="center" wrapText="1"/>
    </xf>
    <xf numFmtId="4" fontId="6" fillId="0" borderId="29" xfId="226" applyNumberFormat="1" applyFont="1" applyFill="1" applyBorder="1" applyAlignment="1">
      <alignment wrapText="1"/>
    </xf>
    <xf numFmtId="4" fontId="7" fillId="0" borderId="29" xfId="226" applyNumberFormat="1" applyFont="1" applyFill="1" applyBorder="1" applyAlignment="1">
      <alignment wrapText="1"/>
    </xf>
    <xf numFmtId="175" fontId="7" fillId="0" borderId="3" xfId="277" applyNumberFormat="1" applyFont="1" applyFill="1" applyBorder="1"/>
    <xf numFmtId="198" fontId="7" fillId="0" borderId="3" xfId="277" applyNumberFormat="1" applyFont="1" applyFill="1" applyBorder="1"/>
    <xf numFmtId="175" fontId="7" fillId="0" borderId="30" xfId="179" applyFont="1" applyFill="1" applyBorder="1"/>
    <xf numFmtId="4" fontId="6" fillId="0" borderId="31" xfId="226" applyNumberFormat="1" applyFont="1" applyFill="1" applyBorder="1" applyAlignment="1">
      <alignment wrapText="1"/>
    </xf>
    <xf numFmtId="4" fontId="6" fillId="0" borderId="32" xfId="226" applyNumberFormat="1" applyFont="1" applyFill="1" applyBorder="1" applyAlignment="1">
      <alignment horizontal="center" vertical="center"/>
    </xf>
    <xf numFmtId="4" fontId="6" fillId="0" borderId="36" xfId="226" applyNumberFormat="1" applyFont="1" applyFill="1" applyBorder="1" applyAlignment="1"/>
    <xf numFmtId="175" fontId="6" fillId="0" borderId="33" xfId="179" applyFont="1" applyFill="1" applyBorder="1"/>
    <xf numFmtId="4" fontId="7" fillId="0" borderId="0" xfId="226" applyNumberFormat="1" applyFont="1" applyFill="1" applyBorder="1" applyAlignment="1">
      <alignment wrapText="1"/>
    </xf>
    <xf numFmtId="198" fontId="6" fillId="0" borderId="6" xfId="226" applyNumberFormat="1" applyFont="1" applyFill="1" applyBorder="1" applyAlignment="1">
      <alignment horizontal="left"/>
    </xf>
    <xf numFmtId="175" fontId="6" fillId="0" borderId="55" xfId="179" applyFont="1" applyFill="1" applyBorder="1"/>
    <xf numFmtId="198" fontId="6" fillId="0" borderId="35" xfId="226" applyNumberFormat="1" applyFont="1" applyFill="1" applyBorder="1" applyAlignment="1">
      <alignment horizontal="left"/>
    </xf>
    <xf numFmtId="175" fontId="6" fillId="0" borderId="59" xfId="179" applyFont="1" applyFill="1" applyBorder="1"/>
    <xf numFmtId="4" fontId="6" fillId="0" borderId="31" xfId="226" applyNumberFormat="1" applyFont="1" applyFill="1" applyBorder="1" applyAlignment="1">
      <alignment vertical="center" wrapText="1"/>
    </xf>
    <xf numFmtId="175" fontId="6" fillId="0" borderId="32" xfId="179" applyFont="1" applyFill="1" applyBorder="1" applyAlignment="1">
      <alignment horizontal="right" vertical="center"/>
    </xf>
    <xf numFmtId="4" fontId="6" fillId="0" borderId="36" xfId="226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4" fontId="6" fillId="0" borderId="29" xfId="226" applyNumberFormat="1" applyFont="1" applyFill="1" applyBorder="1" applyAlignment="1">
      <alignment vertical="center" wrapText="1"/>
    </xf>
    <xf numFmtId="175" fontId="6" fillId="0" borderId="3" xfId="179" applyFont="1" applyFill="1" applyBorder="1" applyAlignment="1">
      <alignment vertical="center"/>
    </xf>
    <xf numFmtId="4" fontId="6" fillId="0" borderId="3" xfId="226" applyNumberFormat="1" applyFont="1" applyFill="1" applyBorder="1" applyAlignment="1">
      <alignment horizontal="center" vertical="center"/>
    </xf>
    <xf numFmtId="4" fontId="6" fillId="0" borderId="3" xfId="226" applyNumberFormat="1" applyFont="1" applyFill="1" applyBorder="1" applyAlignment="1">
      <alignment vertical="center"/>
    </xf>
    <xf numFmtId="198" fontId="6" fillId="0" borderId="3" xfId="226" applyNumberFormat="1" applyFont="1" applyFill="1" applyBorder="1" applyAlignment="1">
      <alignment vertical="center"/>
    </xf>
    <xf numFmtId="175" fontId="6" fillId="0" borderId="30" xfId="179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6" fillId="0" borderId="0" xfId="0" applyFont="1"/>
    <xf numFmtId="0" fontId="56" fillId="0" borderId="0" xfId="0" applyFont="1" applyAlignment="1">
      <alignment vertical="center"/>
    </xf>
    <xf numFmtId="0" fontId="56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center" wrapText="1"/>
    </xf>
    <xf numFmtId="4" fontId="0" fillId="0" borderId="0" xfId="0" applyNumberFormat="1" applyAlignment="1">
      <alignment horizontal="center"/>
    </xf>
    <xf numFmtId="0" fontId="56" fillId="0" borderId="1" xfId="0" applyFont="1" applyBorder="1" applyAlignment="1">
      <alignment horizontal="center" wrapText="1"/>
    </xf>
    <xf numFmtId="4" fontId="0" fillId="0" borderId="1" xfId="0" applyNumberFormat="1" applyBorder="1" applyAlignment="1">
      <alignment horizontal="center"/>
    </xf>
    <xf numFmtId="14" fontId="56" fillId="0" borderId="0" xfId="0" applyNumberFormat="1" applyFont="1"/>
    <xf numFmtId="0" fontId="56" fillId="0" borderId="1" xfId="0" applyFont="1" applyBorder="1"/>
    <xf numFmtId="0" fontId="56" fillId="0" borderId="1" xfId="0" applyFont="1" applyBorder="1" applyAlignment="1">
      <alignment vertical="center"/>
    </xf>
    <xf numFmtId="0" fontId="56" fillId="0" borderId="1" xfId="0" applyFont="1" applyBorder="1" applyAlignment="1">
      <alignment horizontal="center" vertical="center"/>
    </xf>
    <xf numFmtId="0" fontId="56" fillId="0" borderId="1" xfId="0" applyFont="1" applyBorder="1" applyAlignment="1">
      <alignment horizontal="center" vertical="center" wrapText="1"/>
    </xf>
    <xf numFmtId="4" fontId="6" fillId="0" borderId="0" xfId="226" applyNumberFormat="1" applyFont="1" applyFill="1" applyBorder="1" applyAlignment="1">
      <alignment horizontal="left" wrapText="1"/>
    </xf>
    <xf numFmtId="175" fontId="18" fillId="0" borderId="0" xfId="179" applyFont="1" applyFill="1" applyBorder="1" applyAlignment="1">
      <alignment wrapText="1"/>
    </xf>
    <xf numFmtId="0" fontId="18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wrapText="1"/>
    </xf>
    <xf numFmtId="198" fontId="18" fillId="0" borderId="0" xfId="0" applyNumberFormat="1" applyFont="1" applyFill="1" applyBorder="1" applyAlignment="1">
      <alignment wrapText="1"/>
    </xf>
    <xf numFmtId="175" fontId="11" fillId="0" borderId="3" xfId="277" applyNumberFormat="1" applyFont="1" applyFill="1" applyBorder="1"/>
    <xf numFmtId="198" fontId="6" fillId="0" borderId="32" xfId="226" applyNumberFormat="1" applyFont="1" applyFill="1" applyBorder="1" applyAlignment="1"/>
    <xf numFmtId="4" fontId="6" fillId="0" borderId="0" xfId="226" applyNumberFormat="1" applyFont="1" applyFill="1" applyBorder="1" applyAlignment="1">
      <alignment wrapText="1"/>
    </xf>
    <xf numFmtId="4" fontId="6" fillId="0" borderId="0" xfId="226" applyNumberFormat="1" applyFont="1" applyFill="1" applyBorder="1" applyAlignment="1"/>
    <xf numFmtId="175" fontId="18" fillId="0" borderId="0" xfId="179" applyFont="1" applyFill="1" applyBorder="1" applyAlignment="1"/>
    <xf numFmtId="0" fontId="0" fillId="55" borderId="0" xfId="0" applyFill="1"/>
    <xf numFmtId="218" fontId="6" fillId="0" borderId="0" xfId="226" applyNumberFormat="1" applyFont="1" applyFill="1" applyBorder="1" applyAlignment="1"/>
    <xf numFmtId="196" fontId="7" fillId="0" borderId="1" xfId="226" applyNumberFormat="1" applyFont="1" applyFill="1" applyBorder="1" applyAlignment="1" applyProtection="1">
      <alignment horizontal="right"/>
    </xf>
    <xf numFmtId="43" fontId="7" fillId="0" borderId="1" xfId="775" applyFont="1" applyFill="1" applyBorder="1" applyAlignment="1">
      <alignment horizontal="center"/>
    </xf>
    <xf numFmtId="175" fontId="7" fillId="0" borderId="1" xfId="133" applyNumberFormat="1" applyFont="1" applyFill="1" applyBorder="1" applyAlignment="1">
      <alignment horizontal="right"/>
    </xf>
    <xf numFmtId="43" fontId="7" fillId="0" borderId="1" xfId="775" applyFont="1" applyFill="1" applyBorder="1" applyAlignment="1">
      <alignment horizontal="right"/>
    </xf>
    <xf numFmtId="43" fontId="7" fillId="0" borderId="1" xfId="775" applyFont="1" applyFill="1" applyBorder="1"/>
    <xf numFmtId="43" fontId="6" fillId="0" borderId="1" xfId="775" applyFont="1" applyFill="1" applyBorder="1" applyAlignment="1">
      <alignment horizontal="right"/>
    </xf>
    <xf numFmtId="182" fontId="7" fillId="0" borderId="1" xfId="226" applyNumberFormat="1" applyFont="1" applyFill="1" applyBorder="1"/>
    <xf numFmtId="43" fontId="7" fillId="0" borderId="1" xfId="775" applyFont="1" applyFill="1" applyBorder="1" applyAlignment="1"/>
    <xf numFmtId="175" fontId="7" fillId="0" borderId="60" xfId="133" applyNumberFormat="1" applyFont="1" applyFill="1" applyBorder="1" applyAlignment="1">
      <alignment horizontal="right"/>
    </xf>
    <xf numFmtId="43" fontId="7" fillId="0" borderId="60" xfId="775" applyFont="1" applyFill="1" applyBorder="1" applyAlignment="1">
      <alignment horizontal="right"/>
    </xf>
    <xf numFmtId="43" fontId="6" fillId="0" borderId="60" xfId="775" applyFont="1" applyFill="1" applyBorder="1" applyAlignment="1">
      <alignment horizontal="right"/>
    </xf>
    <xf numFmtId="0" fontId="7" fillId="0" borderId="61" xfId="226" applyFont="1" applyFill="1" applyBorder="1"/>
    <xf numFmtId="43" fontId="7" fillId="0" borderId="62" xfId="775" applyFont="1" applyFill="1" applyBorder="1" applyAlignment="1">
      <alignment horizontal="right"/>
    </xf>
    <xf numFmtId="0" fontId="4" fillId="0" borderId="63" xfId="991" applyFont="1" applyFill="1" applyBorder="1"/>
    <xf numFmtId="0" fontId="4" fillId="0" borderId="61" xfId="991" applyFont="1" applyFill="1" applyBorder="1"/>
    <xf numFmtId="0" fontId="7" fillId="0" borderId="61" xfId="993" applyFont="1" applyFill="1" applyBorder="1"/>
    <xf numFmtId="43" fontId="6" fillId="0" borderId="62" xfId="775" applyFont="1" applyFill="1" applyBorder="1" applyAlignment="1"/>
    <xf numFmtId="0" fontId="7" fillId="0" borderId="61" xfId="993" applyFont="1" applyFill="1" applyBorder="1" applyAlignment="1">
      <alignment horizontal="right"/>
    </xf>
    <xf numFmtId="7" fontId="6" fillId="0" borderId="62" xfId="226" applyNumberFormat="1" applyFont="1" applyFill="1" applyBorder="1" applyAlignment="1">
      <alignment horizontal="right"/>
    </xf>
    <xf numFmtId="0" fontId="7" fillId="0" borderId="64" xfId="993" applyFont="1" applyFill="1" applyBorder="1" applyAlignment="1">
      <alignment horizontal="right"/>
    </xf>
    <xf numFmtId="199" fontId="7" fillId="0" borderId="65" xfId="226" applyNumberFormat="1" applyFont="1" applyFill="1" applyBorder="1"/>
    <xf numFmtId="43" fontId="7" fillId="0" borderId="65" xfId="775" applyFont="1" applyFill="1" applyBorder="1" applyAlignment="1"/>
    <xf numFmtId="43" fontId="6" fillId="0" borderId="65" xfId="775" applyFont="1" applyFill="1" applyBorder="1" applyAlignment="1">
      <alignment horizontal="right"/>
    </xf>
    <xf numFmtId="43" fontId="6" fillId="0" borderId="66" xfId="775" applyFont="1" applyFill="1" applyBorder="1" applyAlignment="1">
      <alignment horizontal="right"/>
    </xf>
    <xf numFmtId="7" fontId="6" fillId="0" borderId="67" xfId="226" applyNumberFormat="1" applyFont="1" applyFill="1" applyBorder="1" applyAlignment="1">
      <alignment horizontal="right"/>
    </xf>
    <xf numFmtId="175" fontId="6" fillId="0" borderId="35" xfId="179" applyFont="1" applyFill="1" applyBorder="1" applyAlignment="1">
      <alignment vertical="center"/>
    </xf>
    <xf numFmtId="175" fontId="6" fillId="0" borderId="59" xfId="179" applyFont="1" applyFill="1" applyBorder="1" applyAlignment="1">
      <alignment vertical="center"/>
    </xf>
    <xf numFmtId="175" fontId="6" fillId="0" borderId="30" xfId="179" applyFont="1" applyFill="1" applyBorder="1"/>
    <xf numFmtId="175" fontId="6" fillId="0" borderId="32" xfId="277" applyNumberFormat="1" applyFont="1" applyFill="1" applyBorder="1"/>
    <xf numFmtId="175" fontId="6" fillId="0" borderId="3" xfId="179" applyFont="1" applyFill="1" applyBorder="1" applyAlignment="1">
      <alignment horizontal="right"/>
    </xf>
    <xf numFmtId="4" fontId="6" fillId="0" borderId="7" xfId="226" applyNumberFormat="1" applyFont="1" applyFill="1" applyBorder="1" applyAlignment="1">
      <alignment horizontal="center"/>
    </xf>
    <xf numFmtId="175" fontId="6" fillId="0" borderId="3" xfId="277" applyNumberFormat="1" applyFont="1" applyFill="1" applyBorder="1"/>
    <xf numFmtId="198" fontId="6" fillId="0" borderId="32" xfId="277" applyNumberFormat="1" applyFont="1" applyFill="1" applyBorder="1"/>
    <xf numFmtId="175" fontId="6" fillId="0" borderId="3" xfId="179" applyFont="1" applyFill="1" applyBorder="1" applyAlignment="1">
      <alignment horizontal="right" vertical="center"/>
    </xf>
    <xf numFmtId="175" fontId="6" fillId="0" borderId="3" xfId="277" applyNumberFormat="1" applyFont="1" applyFill="1" applyBorder="1" applyAlignment="1">
      <alignment vertical="center"/>
    </xf>
    <xf numFmtId="175" fontId="7" fillId="0" borderId="3" xfId="179" applyFont="1" applyFill="1" applyBorder="1" applyAlignment="1">
      <alignment horizontal="right" vertical="center" wrapText="1"/>
    </xf>
    <xf numFmtId="4" fontId="7" fillId="0" borderId="3" xfId="226" applyNumberFormat="1" applyFont="1" applyFill="1" applyBorder="1" applyAlignment="1">
      <alignment horizontal="center" vertical="center" wrapText="1"/>
    </xf>
    <xf numFmtId="175" fontId="7" fillId="0" borderId="3" xfId="277" applyNumberFormat="1" applyFont="1" applyFill="1" applyBorder="1" applyAlignment="1">
      <alignment vertical="center" wrapText="1"/>
    </xf>
    <xf numFmtId="175" fontId="7" fillId="0" borderId="30" xfId="179" applyFont="1" applyFill="1" applyBorder="1" applyAlignment="1">
      <alignment vertical="center" wrapText="1"/>
    </xf>
    <xf numFmtId="4" fontId="7" fillId="0" borderId="31" xfId="226" applyNumberFormat="1" applyFont="1" applyFill="1" applyBorder="1" applyAlignment="1">
      <alignment wrapText="1"/>
    </xf>
    <xf numFmtId="175" fontId="7" fillId="0" borderId="32" xfId="179" applyFont="1" applyFill="1" applyBorder="1" applyAlignment="1">
      <alignment horizontal="right"/>
    </xf>
    <xf numFmtId="4" fontId="7" fillId="0" borderId="32" xfId="226" applyNumberFormat="1" applyFont="1" applyFill="1" applyBorder="1" applyAlignment="1">
      <alignment horizontal="center"/>
    </xf>
    <xf numFmtId="175" fontId="7" fillId="0" borderId="32" xfId="277" applyNumberFormat="1" applyFont="1" applyFill="1" applyBorder="1"/>
    <xf numFmtId="198" fontId="7" fillId="0" borderId="32" xfId="277" applyNumberFormat="1" applyFont="1" applyFill="1" applyBorder="1"/>
    <xf numFmtId="175" fontId="7" fillId="0" borderId="33" xfId="179" applyFont="1" applyFill="1" applyBorder="1"/>
    <xf numFmtId="175" fontId="77" fillId="0" borderId="3" xfId="277" applyNumberFormat="1" applyFont="1" applyFill="1" applyBorder="1" applyAlignment="1">
      <alignment vertical="center"/>
    </xf>
    <xf numFmtId="4" fontId="6" fillId="0" borderId="0" xfId="226" applyNumberFormat="1" applyFont="1" applyFill="1" applyBorder="1" applyAlignment="1">
      <alignment horizontal="center"/>
    </xf>
    <xf numFmtId="4" fontId="6" fillId="0" borderId="0" xfId="226" applyNumberFormat="1" applyFont="1" applyFill="1" applyBorder="1" applyAlignment="1">
      <alignment horizontal="left"/>
    </xf>
    <xf numFmtId="175" fontId="6" fillId="0" borderId="0" xfId="179" applyFont="1" applyFill="1" applyBorder="1"/>
    <xf numFmtId="0" fontId="6" fillId="0" borderId="0" xfId="0" applyFont="1" applyAlignment="1">
      <alignment wrapText="1"/>
    </xf>
    <xf numFmtId="4" fontId="7" fillId="0" borderId="68" xfId="226" applyNumberFormat="1" applyFont="1" applyFill="1" applyBorder="1" applyAlignment="1">
      <alignment wrapText="1"/>
    </xf>
    <xf numFmtId="175" fontId="7" fillId="0" borderId="5" xfId="179" applyFont="1" applyFill="1" applyBorder="1" applyAlignment="1">
      <alignment horizontal="right"/>
    </xf>
    <xf numFmtId="4" fontId="7" fillId="0" borderId="5" xfId="226" applyNumberFormat="1" applyFont="1" applyFill="1" applyBorder="1" applyAlignment="1">
      <alignment horizontal="center"/>
    </xf>
    <xf numFmtId="175" fontId="11" fillId="0" borderId="5" xfId="277" applyNumberFormat="1" applyFont="1" applyFill="1" applyBorder="1"/>
    <xf numFmtId="175" fontId="7" fillId="0" borderId="69" xfId="179" applyFont="1" applyFill="1" applyBorder="1" applyAlignment="1">
      <alignment vertical="center"/>
    </xf>
    <xf numFmtId="4" fontId="6" fillId="0" borderId="70" xfId="226" applyNumberFormat="1" applyFont="1" applyFill="1" applyBorder="1" applyAlignment="1"/>
    <xf numFmtId="4" fontId="6" fillId="0" borderId="71" xfId="226" applyNumberFormat="1" applyFont="1" applyFill="1" applyBorder="1" applyAlignment="1"/>
    <xf numFmtId="4" fontId="6" fillId="0" borderId="72" xfId="226" applyNumberFormat="1" applyFont="1" applyFill="1" applyBorder="1" applyAlignment="1"/>
    <xf numFmtId="4" fontId="6" fillId="0" borderId="32" xfId="226" applyNumberFormat="1" applyFont="1" applyFill="1" applyBorder="1" applyAlignment="1"/>
    <xf numFmtId="37" fontId="78" fillId="0" borderId="0" xfId="0" applyNumberFormat="1" applyFont="1" applyFill="1" applyBorder="1" applyAlignment="1" applyProtection="1">
      <alignment horizontal="right" vertical="center"/>
    </xf>
    <xf numFmtId="0" fontId="57" fillId="0" borderId="7" xfId="3" applyFont="1" applyFill="1" applyBorder="1" applyAlignment="1">
      <alignment horizontal="left" vertical="top" wrapText="1"/>
    </xf>
    <xf numFmtId="4" fontId="79" fillId="0" borderId="3" xfId="4" applyNumberFormat="1" applyFont="1" applyFill="1" applyBorder="1" applyAlignment="1">
      <alignment horizontal="center" vertical="center" wrapText="1"/>
    </xf>
    <xf numFmtId="4" fontId="79" fillId="0" borderId="3" xfId="4" applyNumberFormat="1" applyFont="1" applyFill="1" applyBorder="1" applyAlignment="1">
      <alignment horizontal="center" vertical="center"/>
    </xf>
    <xf numFmtId="176" fontId="57" fillId="0" borderId="3" xfId="14" applyNumberFormat="1" applyFont="1" applyFill="1" applyBorder="1" applyAlignment="1">
      <alignment vertical="top"/>
    </xf>
    <xf numFmtId="0" fontId="57" fillId="0" borderId="0" xfId="0" applyFont="1" applyFill="1" applyAlignment="1">
      <alignment horizontal="center" vertical="center"/>
    </xf>
    <xf numFmtId="0" fontId="57" fillId="0" borderId="0" xfId="3" applyFont="1" applyFill="1" applyBorder="1" applyAlignment="1">
      <alignment horizontal="left" vertical="top" wrapText="1"/>
    </xf>
    <xf numFmtId="4" fontId="16" fillId="50" borderId="73" xfId="217" applyNumberFormat="1" applyFont="1" applyFill="1" applyBorder="1" applyAlignment="1">
      <alignment horizontal="right"/>
    </xf>
    <xf numFmtId="4" fontId="16" fillId="50" borderId="60" xfId="217" applyNumberFormat="1" applyFont="1" applyFill="1" applyBorder="1" applyAlignment="1">
      <alignment horizontal="right"/>
    </xf>
    <xf numFmtId="39" fontId="16" fillId="0" borderId="60" xfId="217" applyNumberFormat="1" applyFont="1" applyBorder="1"/>
    <xf numFmtId="4" fontId="16" fillId="50" borderId="74" xfId="217" applyNumberFormat="1" applyFont="1" applyFill="1" applyBorder="1" applyAlignment="1">
      <alignment horizontal="right"/>
    </xf>
    <xf numFmtId="4" fontId="18" fillId="50" borderId="75" xfId="217" applyNumberFormat="1" applyFont="1" applyFill="1" applyBorder="1" applyAlignment="1">
      <alignment horizontal="right"/>
    </xf>
    <xf numFmtId="0" fontId="6" fillId="0" borderId="6" xfId="225" applyFont="1" applyFill="1" applyBorder="1" applyAlignment="1"/>
    <xf numFmtId="0" fontId="8" fillId="0" borderId="0" xfId="225" applyFont="1" applyFill="1" applyBorder="1"/>
    <xf numFmtId="4" fontId="59" fillId="0" borderId="3" xfId="225" applyNumberFormat="1" applyFont="1" applyFill="1" applyBorder="1"/>
    <xf numFmtId="4" fontId="7" fillId="0" borderId="3" xfId="225" applyNumberFormat="1" applyFont="1" applyFill="1" applyBorder="1" applyAlignment="1">
      <alignment horizontal="right"/>
    </xf>
    <xf numFmtId="0" fontId="6" fillId="0" borderId="0" xfId="225" applyFont="1" applyFill="1" applyBorder="1" applyAlignment="1"/>
    <xf numFmtId="0" fontId="0" fillId="0" borderId="0" xfId="0" applyBorder="1"/>
    <xf numFmtId="0" fontId="0" fillId="0" borderId="0" xfId="0" applyBorder="1" applyAlignment="1">
      <alignment horizontal="center" vertical="center"/>
    </xf>
    <xf numFmtId="4" fontId="59" fillId="0" borderId="0" xfId="225" applyNumberFormat="1" applyFont="1" applyFill="1" applyBorder="1"/>
    <xf numFmtId="0" fontId="60" fillId="50" borderId="0" xfId="224" quotePrefix="1" applyFont="1" applyFill="1" applyBorder="1" applyAlignment="1">
      <alignment horizontal="center"/>
    </xf>
    <xf numFmtId="4" fontId="9" fillId="0" borderId="0" xfId="225" applyNumberFormat="1" applyFont="1" applyFill="1" applyBorder="1"/>
    <xf numFmtId="4" fontId="62" fillId="0" borderId="0" xfId="225" applyNumberFormat="1" applyFont="1" applyFill="1" applyBorder="1"/>
    <xf numFmtId="4" fontId="62" fillId="0" borderId="0" xfId="225" applyNumberFormat="1" applyFont="1" applyFill="1" applyBorder="1" applyAlignment="1">
      <alignment horizontal="right"/>
    </xf>
    <xf numFmtId="4" fontId="8" fillId="0" borderId="0" xfId="225" applyNumberFormat="1" applyFont="1" applyFill="1" applyBorder="1"/>
    <xf numFmtId="0" fontId="7" fillId="0" borderId="76" xfId="225" applyFont="1" applyFill="1" applyBorder="1"/>
    <xf numFmtId="4" fontId="9" fillId="0" borderId="76" xfId="225" applyNumberFormat="1" applyFont="1" applyFill="1" applyBorder="1"/>
    <xf numFmtId="4" fontId="62" fillId="0" borderId="76" xfId="225" applyNumberFormat="1" applyFont="1" applyFill="1" applyBorder="1"/>
    <xf numFmtId="4" fontId="62" fillId="0" borderId="76" xfId="225" applyNumberFormat="1" applyFont="1" applyFill="1" applyBorder="1" applyAlignment="1">
      <alignment horizontal="right"/>
    </xf>
    <xf numFmtId="4" fontId="8" fillId="0" borderId="76" xfId="225" applyNumberFormat="1" applyFont="1" applyFill="1" applyBorder="1"/>
    <xf numFmtId="0" fontId="7" fillId="0" borderId="1" xfId="218" applyFont="1" applyFill="1" applyBorder="1"/>
    <xf numFmtId="4" fontId="63" fillId="0" borderId="0" xfId="225" applyNumberFormat="1" applyFont="1" applyFill="1" applyBorder="1"/>
    <xf numFmtId="4" fontId="59" fillId="0" borderId="35" xfId="225" applyNumberFormat="1" applyFont="1" applyFill="1" applyBorder="1"/>
    <xf numFmtId="4" fontId="7" fillId="0" borderId="35" xfId="225" applyNumberFormat="1" applyFont="1" applyFill="1" applyBorder="1"/>
    <xf numFmtId="4" fontId="7" fillId="0" borderId="35" xfId="225" applyNumberFormat="1" applyFont="1" applyFill="1" applyBorder="1" applyAlignment="1">
      <alignment horizontal="right"/>
    </xf>
    <xf numFmtId="0" fontId="6" fillId="50" borderId="77" xfId="218" applyFont="1" applyFill="1" applyBorder="1"/>
    <xf numFmtId="43" fontId="7" fillId="50" borderId="78" xfId="188" applyFont="1" applyFill="1" applyBorder="1"/>
    <xf numFmtId="0" fontId="7" fillId="50" borderId="78" xfId="218" applyFont="1" applyFill="1" applyBorder="1" applyAlignment="1">
      <alignment horizontal="center"/>
    </xf>
    <xf numFmtId="0" fontId="7" fillId="50" borderId="79" xfId="218" applyFont="1" applyFill="1" applyBorder="1"/>
    <xf numFmtId="0" fontId="6" fillId="50" borderId="3" xfId="218" applyFont="1" applyFill="1" applyBorder="1"/>
    <xf numFmtId="43" fontId="7" fillId="50" borderId="3" xfId="188" applyFont="1" applyFill="1" applyBorder="1"/>
    <xf numFmtId="0" fontId="7" fillId="50" borderId="3" xfId="218" applyFont="1" applyFill="1" applyBorder="1" applyAlignment="1">
      <alignment horizontal="center"/>
    </xf>
    <xf numFmtId="0" fontId="7" fillId="50" borderId="3" xfId="218" applyFont="1" applyFill="1" applyBorder="1"/>
    <xf numFmtId="4" fontId="7" fillId="50" borderId="3" xfId="218" applyNumberFormat="1" applyFont="1" applyFill="1" applyBorder="1"/>
    <xf numFmtId="40" fontId="6" fillId="50" borderId="3" xfId="218" applyNumberFormat="1" applyFont="1" applyFill="1" applyBorder="1"/>
    <xf numFmtId="2" fontId="6" fillId="50" borderId="3" xfId="218" applyNumberFormat="1" applyFont="1" applyFill="1" applyBorder="1"/>
    <xf numFmtId="40" fontId="7" fillId="50" borderId="3" xfId="218" applyNumberFormat="1" applyFont="1" applyFill="1" applyBorder="1"/>
    <xf numFmtId="0" fontId="7" fillId="50" borderId="5" xfId="218" applyFont="1" applyFill="1" applyBorder="1"/>
    <xf numFmtId="43" fontId="7" fillId="50" borderId="5" xfId="188" applyFont="1" applyFill="1" applyBorder="1"/>
    <xf numFmtId="0" fontId="7" fillId="50" borderId="5" xfId="218" applyFont="1" applyFill="1" applyBorder="1" applyAlignment="1">
      <alignment horizontal="center"/>
    </xf>
    <xf numFmtId="40" fontId="6" fillId="50" borderId="5" xfId="218" applyNumberFormat="1" applyFont="1" applyFill="1" applyBorder="1"/>
    <xf numFmtId="0" fontId="7" fillId="50" borderId="34" xfId="218" applyFont="1" applyFill="1" applyBorder="1"/>
    <xf numFmtId="0" fontId="7" fillId="50" borderId="0" xfId="218" applyFont="1" applyFill="1" applyBorder="1"/>
    <xf numFmtId="43" fontId="7" fillId="50" borderId="0" xfId="188" applyFont="1" applyFill="1" applyBorder="1"/>
    <xf numFmtId="0" fontId="7" fillId="50" borderId="0" xfId="218" applyFont="1" applyFill="1" applyBorder="1" applyAlignment="1">
      <alignment horizontal="center"/>
    </xf>
    <xf numFmtId="43" fontId="6" fillId="0" borderId="0" xfId="188" quotePrefix="1" applyFont="1" applyFill="1" applyBorder="1" applyAlignment="1">
      <alignment horizontal="left"/>
    </xf>
    <xf numFmtId="2" fontId="6" fillId="0" borderId="0" xfId="218" applyNumberFormat="1" applyFont="1" applyFill="1" applyBorder="1"/>
    <xf numFmtId="0" fontId="0" fillId="0" borderId="0" xfId="0" applyFill="1" applyAlignment="1">
      <alignment horizontal="center" vertical="center"/>
    </xf>
    <xf numFmtId="0" fontId="7" fillId="0" borderId="0" xfId="218" applyFont="1" applyFill="1" applyBorder="1"/>
    <xf numFmtId="43" fontId="7" fillId="0" borderId="0" xfId="188" applyFont="1" applyFill="1" applyBorder="1"/>
    <xf numFmtId="0" fontId="7" fillId="0" borderId="0" xfId="218" applyFont="1" applyFill="1" applyBorder="1" applyAlignment="1">
      <alignment horizontal="center"/>
    </xf>
    <xf numFmtId="0" fontId="6" fillId="50" borderId="29" xfId="218" applyFont="1" applyFill="1" applyBorder="1"/>
    <xf numFmtId="0" fontId="7" fillId="50" borderId="29" xfId="218" applyFont="1" applyFill="1" applyBorder="1"/>
    <xf numFmtId="0" fontId="6" fillId="50" borderId="2" xfId="218" applyFont="1" applyFill="1" applyBorder="1"/>
    <xf numFmtId="43" fontId="7" fillId="50" borderId="37" xfId="188" applyFont="1" applyFill="1" applyBorder="1"/>
    <xf numFmtId="0" fontId="7" fillId="50" borderId="37" xfId="218" applyFont="1" applyFill="1" applyBorder="1" applyAlignment="1">
      <alignment horizontal="center"/>
    </xf>
    <xf numFmtId="0" fontId="7" fillId="50" borderId="80" xfId="218" applyFont="1" applyFill="1" applyBorder="1"/>
    <xf numFmtId="0" fontId="7" fillId="50" borderId="81" xfId="218" applyFont="1" applyFill="1" applyBorder="1"/>
    <xf numFmtId="4" fontId="7" fillId="50" borderId="81" xfId="218" applyNumberFormat="1" applyFont="1" applyFill="1" applyBorder="1"/>
    <xf numFmtId="40" fontId="6" fillId="50" borderId="81" xfId="218" applyNumberFormat="1" applyFont="1" applyFill="1" applyBorder="1"/>
    <xf numFmtId="2" fontId="6" fillId="50" borderId="81" xfId="218" applyNumberFormat="1" applyFont="1" applyFill="1" applyBorder="1"/>
    <xf numFmtId="40" fontId="7" fillId="50" borderId="81" xfId="218" applyNumberFormat="1" applyFont="1" applyFill="1" applyBorder="1"/>
    <xf numFmtId="0" fontId="7" fillId="50" borderId="64" xfId="218" applyFont="1" applyFill="1" applyBorder="1"/>
    <xf numFmtId="43" fontId="6" fillId="0" borderId="34" xfId="188" quotePrefix="1" applyFont="1" applyFill="1" applyBorder="1" applyAlignment="1">
      <alignment horizontal="left"/>
    </xf>
    <xf numFmtId="0" fontId="7" fillId="0" borderId="35" xfId="218" applyFont="1" applyFill="1" applyBorder="1" applyAlignment="1">
      <alignment horizontal="center"/>
    </xf>
    <xf numFmtId="2" fontId="6" fillId="0" borderId="33" xfId="218" applyNumberFormat="1" applyFont="1" applyFill="1" applyBorder="1"/>
    <xf numFmtId="43" fontId="6" fillId="0" borderId="65" xfId="188" quotePrefix="1" applyFont="1" applyFill="1" applyBorder="1" applyAlignment="1">
      <alignment horizontal="left"/>
    </xf>
    <xf numFmtId="0" fontId="7" fillId="0" borderId="65" xfId="218" applyFont="1" applyFill="1" applyBorder="1" applyAlignment="1">
      <alignment horizontal="center"/>
    </xf>
    <xf numFmtId="2" fontId="6" fillId="0" borderId="67" xfId="218" applyNumberFormat="1" applyFont="1" applyFill="1" applyBorder="1"/>
    <xf numFmtId="0" fontId="6" fillId="0" borderId="0" xfId="218" applyFont="1" applyFill="1" applyBorder="1"/>
    <xf numFmtId="4" fontId="7" fillId="0" borderId="82" xfId="224" applyNumberFormat="1" applyFont="1" applyFill="1" applyBorder="1"/>
    <xf numFmtId="175" fontId="7" fillId="0" borderId="38" xfId="277" applyFont="1" applyFill="1" applyBorder="1" applyAlignment="1">
      <alignment horizontal="right"/>
    </xf>
    <xf numFmtId="4" fontId="7" fillId="0" borderId="38" xfId="224" applyNumberFormat="1" applyFont="1" applyFill="1" applyBorder="1" applyAlignment="1">
      <alignment horizontal="center"/>
    </xf>
    <xf numFmtId="4" fontId="16" fillId="50" borderId="38" xfId="217" applyNumberFormat="1" applyFont="1" applyFill="1" applyBorder="1" applyAlignment="1">
      <alignment horizontal="right"/>
    </xf>
    <xf numFmtId="0" fontId="0" fillId="0" borderId="38" xfId="0" applyBorder="1"/>
    <xf numFmtId="4" fontId="9" fillId="0" borderId="83" xfId="206" applyNumberFormat="1" applyFont="1" applyFill="1" applyBorder="1"/>
    <xf numFmtId="4" fontId="7" fillId="0" borderId="29" xfId="224" applyNumberFormat="1" applyFont="1" applyFill="1" applyBorder="1"/>
    <xf numFmtId="175" fontId="7" fillId="0" borderId="3" xfId="277" applyFont="1" applyFill="1" applyBorder="1" applyAlignment="1">
      <alignment horizontal="right"/>
    </xf>
    <xf numFmtId="4" fontId="7" fillId="0" borderId="3" xfId="224" applyNumberFormat="1" applyFont="1" applyFill="1" applyBorder="1" applyAlignment="1">
      <alignment horizontal="center"/>
    </xf>
    <xf numFmtId="4" fontId="16" fillId="50" borderId="3" xfId="217" applyNumberFormat="1" applyFont="1" applyFill="1" applyBorder="1" applyAlignment="1">
      <alignment horizontal="right"/>
    </xf>
    <xf numFmtId="0" fontId="0" fillId="0" borderId="3" xfId="0" applyBorder="1"/>
    <xf numFmtId="4" fontId="9" fillId="0" borderId="81" xfId="206" applyNumberFormat="1" applyFont="1" applyFill="1" applyBorder="1"/>
    <xf numFmtId="4" fontId="6" fillId="0" borderId="81" xfId="224" applyNumberFormat="1" applyFont="1" applyFill="1" applyBorder="1"/>
    <xf numFmtId="4" fontId="7" fillId="0" borderId="81" xfId="224" applyNumberFormat="1" applyFont="1" applyFill="1" applyBorder="1"/>
    <xf numFmtId="4" fontId="7" fillId="0" borderId="32" xfId="224" applyNumberFormat="1" applyFont="1" applyFill="1" applyBorder="1" applyAlignment="1">
      <alignment horizontal="center"/>
    </xf>
    <xf numFmtId="202" fontId="7" fillId="0" borderId="32" xfId="206" applyNumberFormat="1" applyFont="1" applyFill="1" applyBorder="1"/>
    <xf numFmtId="0" fontId="0" fillId="0" borderId="32" xfId="0" applyBorder="1"/>
    <xf numFmtId="4" fontId="6" fillId="0" borderId="59" xfId="224" applyNumberFormat="1" applyFont="1" applyFill="1" applyBorder="1"/>
    <xf numFmtId="175" fontId="7" fillId="0" borderId="0" xfId="277" applyFont="1" applyFill="1" applyBorder="1" applyAlignment="1">
      <alignment horizontal="right"/>
    </xf>
    <xf numFmtId="4" fontId="7" fillId="0" borderId="34" xfId="224" applyNumberFormat="1" applyFont="1" applyFill="1" applyBorder="1"/>
    <xf numFmtId="0" fontId="6" fillId="0" borderId="0" xfId="0" applyFont="1" applyBorder="1" applyAlignment="1">
      <alignment horizontal="center" vertical="center"/>
    </xf>
    <xf numFmtId="4" fontId="80" fillId="0" borderId="0" xfId="225" applyNumberFormat="1" applyFont="1" applyFill="1" applyBorder="1"/>
    <xf numFmtId="4" fontId="6" fillId="0" borderId="0" xfId="225" applyNumberFormat="1" applyFont="1" applyFill="1" applyBorder="1"/>
    <xf numFmtId="4" fontId="6" fillId="0" borderId="0" xfId="225" applyNumberFormat="1" applyFont="1" applyFill="1" applyBorder="1" applyAlignment="1">
      <alignment horizontal="right"/>
    </xf>
    <xf numFmtId="0" fontId="6" fillId="0" borderId="0" xfId="0" applyFont="1" applyBorder="1"/>
    <xf numFmtId="2" fontId="7" fillId="0" borderId="1" xfId="218" applyNumberFormat="1" applyFont="1" applyFill="1" applyBorder="1" applyAlignment="1">
      <alignment horizontal="center"/>
    </xf>
    <xf numFmtId="4" fontId="18" fillId="50" borderId="40" xfId="217" applyNumberFormat="1" applyFont="1" applyFill="1" applyBorder="1" applyAlignment="1">
      <alignment horizontal="left"/>
    </xf>
    <xf numFmtId="4" fontId="18" fillId="50" borderId="40" xfId="217" applyNumberFormat="1" applyFont="1" applyFill="1" applyBorder="1" applyAlignment="1"/>
    <xf numFmtId="4" fontId="6" fillId="0" borderId="0" xfId="226" applyNumberFormat="1" applyFont="1" applyFill="1" applyBorder="1" applyAlignment="1">
      <alignment horizontal="center" wrapText="1"/>
    </xf>
    <xf numFmtId="175" fontId="6" fillId="0" borderId="0" xfId="179" applyFont="1" applyFill="1" applyBorder="1" applyAlignment="1">
      <alignment horizontal="center"/>
    </xf>
    <xf numFmtId="198" fontId="6" fillId="0" borderId="0" xfId="226" applyNumberFormat="1" applyFont="1" applyFill="1" applyBorder="1" applyAlignment="1">
      <alignment horizontal="center"/>
    </xf>
    <xf numFmtId="177" fontId="6" fillId="2" borderId="0" xfId="5" applyNumberFormat="1" applyFont="1" applyFill="1" applyBorder="1" applyAlignment="1" applyProtection="1">
      <alignment horizontal="right" vertical="top"/>
    </xf>
    <xf numFmtId="0" fontId="6" fillId="2" borderId="0" xfId="0" applyNumberFormat="1" applyFont="1" applyFill="1" applyBorder="1" applyAlignment="1">
      <alignment horizontal="left" vertical="justify" wrapText="1"/>
    </xf>
    <xf numFmtId="0" fontId="0" fillId="0" borderId="29" xfId="0" applyBorder="1"/>
    <xf numFmtId="2" fontId="7" fillId="0" borderId="3" xfId="218" applyNumberFormat="1" applyFont="1" applyFill="1" applyBorder="1"/>
    <xf numFmtId="0" fontId="7" fillId="0" borderId="7" xfId="218" applyFont="1" applyFill="1" applyBorder="1" applyAlignment="1">
      <alignment horizontal="center"/>
    </xf>
    <xf numFmtId="0" fontId="7" fillId="0" borderId="3" xfId="218" applyFont="1" applyFill="1" applyBorder="1" applyAlignment="1">
      <alignment horizontal="center"/>
    </xf>
    <xf numFmtId="0" fontId="7" fillId="0" borderId="7" xfId="218" applyFont="1" applyFill="1" applyBorder="1"/>
    <xf numFmtId="4" fontId="6" fillId="0" borderId="82" xfId="226" applyNumberFormat="1" applyFont="1" applyFill="1" applyBorder="1" applyAlignment="1">
      <alignment horizontal="center" wrapText="1"/>
    </xf>
    <xf numFmtId="175" fontId="6" fillId="0" borderId="38" xfId="179" applyFont="1" applyFill="1" applyBorder="1" applyAlignment="1"/>
    <xf numFmtId="4" fontId="6" fillId="0" borderId="38" xfId="226" applyNumberFormat="1" applyFont="1" applyFill="1" applyBorder="1" applyAlignment="1">
      <alignment horizontal="center"/>
    </xf>
    <xf numFmtId="4" fontId="6" fillId="0" borderId="38" xfId="226" applyNumberFormat="1" applyFont="1" applyFill="1" applyBorder="1" applyAlignment="1"/>
    <xf numFmtId="198" fontId="6" fillId="0" borderId="38" xfId="226" applyNumberFormat="1" applyFont="1" applyFill="1" applyBorder="1" applyAlignment="1"/>
    <xf numFmtId="175" fontId="6" fillId="0" borderId="84" xfId="179" applyFont="1" applyFill="1" applyBorder="1" applyAlignment="1"/>
    <xf numFmtId="4" fontId="7" fillId="0" borderId="63" xfId="226" applyNumberFormat="1" applyFont="1" applyFill="1" applyBorder="1" applyAlignment="1">
      <alignment wrapText="1"/>
    </xf>
    <xf numFmtId="0" fontId="0" fillId="0" borderId="63" xfId="0" applyBorder="1"/>
    <xf numFmtId="198" fontId="6" fillId="0" borderId="0" xfId="226" applyNumberFormat="1" applyFont="1" applyFill="1" applyBorder="1" applyAlignment="1">
      <alignment horizontal="left"/>
    </xf>
    <xf numFmtId="198" fontId="6" fillId="0" borderId="71" xfId="226" applyNumberFormat="1" applyFont="1" applyFill="1" applyBorder="1" applyAlignment="1">
      <alignment horizontal="left"/>
    </xf>
    <xf numFmtId="175" fontId="6" fillId="0" borderId="85" xfId="179" applyFont="1" applyFill="1" applyBorder="1"/>
    <xf numFmtId="4" fontId="6" fillId="0" borderId="35" xfId="226" applyNumberFormat="1" applyFont="1" applyFill="1" applyBorder="1" applyAlignment="1">
      <alignment horizontal="left"/>
    </xf>
    <xf numFmtId="175" fontId="6" fillId="0" borderId="0" xfId="179" applyFont="1" applyFill="1" applyBorder="1" applyAlignment="1"/>
    <xf numFmtId="4" fontId="7" fillId="0" borderId="70" xfId="224" applyNumberFormat="1" applyFont="1" applyFill="1" applyBorder="1"/>
    <xf numFmtId="4" fontId="6" fillId="0" borderId="86" xfId="226" applyNumberFormat="1" applyFont="1" applyFill="1" applyBorder="1" applyAlignment="1"/>
    <xf numFmtId="4" fontId="7" fillId="0" borderId="87" xfId="224" applyNumberFormat="1" applyFont="1" applyFill="1" applyBorder="1" applyAlignment="1">
      <alignment horizontal="center"/>
    </xf>
    <xf numFmtId="4" fontId="6" fillId="0" borderId="88" xfId="224" applyNumberFormat="1" applyFont="1" applyFill="1" applyBorder="1"/>
    <xf numFmtId="202" fontId="7" fillId="0" borderId="71" xfId="206" applyNumberFormat="1" applyFont="1" applyFill="1" applyBorder="1"/>
    <xf numFmtId="0" fontId="0" fillId="0" borderId="71" xfId="0" applyBorder="1"/>
    <xf numFmtId="4" fontId="6" fillId="0" borderId="82" xfId="226" applyNumberFormat="1" applyFont="1" applyFill="1" applyBorder="1" applyAlignment="1">
      <alignment wrapText="1"/>
    </xf>
    <xf numFmtId="0" fontId="0" fillId="0" borderId="83" xfId="0" applyBorder="1"/>
    <xf numFmtId="0" fontId="16" fillId="50" borderId="29" xfId="1097" applyFont="1" applyFill="1" applyBorder="1"/>
    <xf numFmtId="0" fontId="16" fillId="50" borderId="3" xfId="1097" applyFont="1" applyFill="1" applyBorder="1"/>
    <xf numFmtId="0" fontId="16" fillId="50" borderId="3" xfId="1097" applyFont="1" applyFill="1" applyBorder="1" applyAlignment="1">
      <alignment horizontal="center"/>
    </xf>
    <xf numFmtId="4" fontId="16" fillId="50" borderId="3" xfId="1097" applyNumberFormat="1" applyFont="1" applyFill="1" applyBorder="1" applyAlignment="1">
      <alignment horizontal="centerContinuous"/>
    </xf>
    <xf numFmtId="4" fontId="16" fillId="50" borderId="3" xfId="1097" applyNumberFormat="1" applyFont="1" applyFill="1" applyBorder="1"/>
    <xf numFmtId="4" fontId="9" fillId="50" borderId="81" xfId="1098" applyNumberFormat="1" applyFont="1" applyFill="1" applyBorder="1"/>
    <xf numFmtId="2" fontId="16" fillId="50" borderId="3" xfId="1097" applyNumberFormat="1" applyFont="1" applyFill="1" applyBorder="1"/>
    <xf numFmtId="4" fontId="6" fillId="50" borderId="3" xfId="1099" applyNumberFormat="1" applyFont="1" applyFill="1" applyBorder="1" applyAlignment="1">
      <alignment horizontal="right"/>
    </xf>
    <xf numFmtId="4" fontId="18" fillId="50" borderId="81" xfId="1097" applyNumberFormat="1" applyFont="1" applyFill="1" applyBorder="1" applyAlignment="1">
      <alignment horizontal="right"/>
    </xf>
    <xf numFmtId="0" fontId="0" fillId="0" borderId="81" xfId="0" applyBorder="1"/>
    <xf numFmtId="4" fontId="6" fillId="0" borderId="81" xfId="0" applyNumberFormat="1" applyFont="1" applyBorder="1"/>
    <xf numFmtId="0" fontId="7" fillId="0" borderId="3" xfId="0" applyFont="1" applyBorder="1"/>
    <xf numFmtId="4" fontId="0" fillId="0" borderId="3" xfId="0" applyNumberFormat="1" applyBorder="1"/>
    <xf numFmtId="0" fontId="0" fillId="0" borderId="31" xfId="0" applyBorder="1"/>
    <xf numFmtId="0" fontId="0" fillId="0" borderId="59" xfId="0" applyBorder="1"/>
    <xf numFmtId="4" fontId="6" fillId="0" borderId="89" xfId="226" applyNumberFormat="1" applyFont="1" applyFill="1" applyBorder="1" applyAlignment="1">
      <alignment horizontal="center"/>
    </xf>
    <xf numFmtId="175" fontId="11" fillId="0" borderId="0" xfId="277" applyNumberFormat="1" applyFont="1" applyFill="1" applyBorder="1"/>
    <xf numFmtId="175" fontId="7" fillId="0" borderId="0" xfId="277" applyNumberFormat="1" applyFont="1" applyFill="1" applyBorder="1"/>
    <xf numFmtId="175" fontId="7" fillId="0" borderId="0" xfId="277" applyNumberFormat="1" applyFont="1" applyFill="1" applyBorder="1" applyAlignment="1">
      <alignment vertical="center"/>
    </xf>
    <xf numFmtId="175" fontId="6" fillId="0" borderId="0" xfId="277" applyNumberFormat="1" applyFont="1" applyFill="1" applyBorder="1" applyAlignment="1">
      <alignment vertical="center"/>
    </xf>
    <xf numFmtId="175" fontId="7" fillId="0" borderId="0" xfId="277" applyNumberFormat="1" applyFont="1" applyFill="1" applyBorder="1" applyAlignment="1">
      <alignment vertical="center" wrapText="1"/>
    </xf>
    <xf numFmtId="175" fontId="7" fillId="0" borderId="35" xfId="277" applyNumberFormat="1" applyFont="1" applyFill="1" applyBorder="1"/>
    <xf numFmtId="1" fontId="0" fillId="0" borderId="0" xfId="0" applyNumberFormat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6" fillId="50" borderId="3" xfId="1097" applyFont="1" applyFill="1" applyBorder="1" applyAlignment="1">
      <alignment horizontal="center" vertical="center"/>
    </xf>
    <xf numFmtId="4" fontId="16" fillId="50" borderId="3" xfId="1097" applyNumberFormat="1" applyFont="1" applyFill="1" applyBorder="1" applyAlignment="1">
      <alignment horizontal="center" vertical="center"/>
    </xf>
    <xf numFmtId="2" fontId="16" fillId="50" borderId="3" xfId="1097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2" fontId="0" fillId="0" borderId="81" xfId="0" applyNumberFormat="1" applyBorder="1"/>
    <xf numFmtId="43" fontId="6" fillId="0" borderId="81" xfId="1" applyFont="1" applyBorder="1"/>
    <xf numFmtId="0" fontId="6" fillId="0" borderId="0" xfId="0" applyFont="1" applyFill="1" applyAlignment="1">
      <alignment vertical="center" wrapText="1"/>
    </xf>
    <xf numFmtId="0" fontId="82" fillId="5" borderId="0" xfId="1392" applyFont="1" applyFill="1" applyBorder="1" applyAlignment="1">
      <alignment horizontal="center"/>
    </xf>
    <xf numFmtId="0" fontId="6" fillId="5" borderId="0" xfId="1392" applyFont="1" applyFill="1"/>
    <xf numFmtId="0" fontId="80" fillId="5" borderId="0" xfId="1392" applyFont="1" applyFill="1"/>
    <xf numFmtId="0" fontId="59" fillId="5" borderId="0" xfId="1392" applyFont="1" applyFill="1"/>
    <xf numFmtId="0" fontId="7" fillId="0" borderId="0" xfId="1392"/>
    <xf numFmtId="0" fontId="7" fillId="50" borderId="0" xfId="1392" applyFill="1"/>
    <xf numFmtId="0" fontId="83" fillId="50" borderId="0" xfId="1392" applyFont="1" applyFill="1"/>
    <xf numFmtId="0" fontId="7" fillId="2" borderId="0" xfId="1392" applyFill="1" applyBorder="1"/>
    <xf numFmtId="0" fontId="6" fillId="50" borderId="0" xfId="1392" applyFont="1" applyFill="1" applyAlignment="1">
      <alignment horizontal="center"/>
    </xf>
    <xf numFmtId="0" fontId="7" fillId="2" borderId="0" xfId="1392" applyFill="1"/>
    <xf numFmtId="0" fontId="6" fillId="50" borderId="91" xfId="1392" applyFont="1" applyFill="1" applyBorder="1"/>
    <xf numFmtId="0" fontId="6" fillId="50" borderId="34" xfId="1392" applyFont="1" applyFill="1" applyBorder="1" applyAlignment="1">
      <alignment horizontal="center"/>
    </xf>
    <xf numFmtId="0" fontId="6" fillId="50" borderId="67" xfId="1392" applyFont="1" applyFill="1" applyBorder="1" applyAlignment="1">
      <alignment horizontal="center"/>
    </xf>
    <xf numFmtId="176" fontId="7" fillId="2" borderId="0" xfId="1392" applyNumberFormat="1" applyFill="1" applyBorder="1"/>
    <xf numFmtId="176" fontId="7" fillId="50" borderId="1" xfId="1392" applyNumberFormat="1" applyFill="1" applyBorder="1"/>
    <xf numFmtId="176" fontId="7" fillId="50" borderId="5" xfId="1392" applyNumberFormat="1" applyFill="1" applyBorder="1"/>
    <xf numFmtId="176" fontId="7" fillId="50" borderId="0" xfId="1392" applyNumberFormat="1" applyFill="1"/>
    <xf numFmtId="176" fontId="15" fillId="50" borderId="5" xfId="1392" applyNumberFormat="1" applyFont="1" applyFill="1" applyBorder="1" applyAlignment="1">
      <alignment horizontal="center"/>
    </xf>
    <xf numFmtId="43" fontId="7" fillId="50" borderId="5" xfId="1392" applyNumberFormat="1" applyFill="1" applyBorder="1"/>
    <xf numFmtId="223" fontId="15" fillId="50" borderId="5" xfId="1392" applyNumberFormat="1" applyFont="1" applyFill="1" applyBorder="1" applyAlignment="1">
      <alignment horizontal="center"/>
    </xf>
    <xf numFmtId="224" fontId="15" fillId="50" borderId="5" xfId="1392" applyNumberFormat="1" applyFont="1" applyFill="1" applyBorder="1"/>
    <xf numFmtId="225" fontId="15" fillId="50" borderId="5" xfId="1392" applyNumberFormat="1" applyFont="1" applyFill="1" applyBorder="1"/>
    <xf numFmtId="176" fontId="7" fillId="2" borderId="0" xfId="1392" applyNumberFormat="1" applyFill="1"/>
    <xf numFmtId="43" fontId="7" fillId="50" borderId="1" xfId="1392" applyNumberFormat="1" applyFill="1" applyBorder="1"/>
    <xf numFmtId="223" fontId="15" fillId="50" borderId="1" xfId="1392" applyNumberFormat="1" applyFont="1" applyFill="1" applyBorder="1" applyAlignment="1">
      <alignment horizontal="center"/>
    </xf>
    <xf numFmtId="224" fontId="15" fillId="50" borderId="1" xfId="1392" applyNumberFormat="1" applyFont="1" applyFill="1" applyBorder="1"/>
    <xf numFmtId="225" fontId="15" fillId="50" borderId="1" xfId="1392" applyNumberFormat="1" applyFont="1" applyFill="1" applyBorder="1"/>
    <xf numFmtId="4" fontId="7" fillId="0" borderId="1" xfId="1392" applyNumberFormat="1" applyFill="1" applyBorder="1"/>
    <xf numFmtId="176" fontId="7" fillId="50" borderId="2" xfId="1392" applyNumberFormat="1" applyFill="1" applyBorder="1"/>
    <xf numFmtId="0" fontId="57" fillId="4" borderId="70" xfId="1392" applyFont="1" applyFill="1" applyBorder="1" applyAlignment="1">
      <alignment horizontal="left"/>
    </xf>
    <xf numFmtId="176" fontId="7" fillId="4" borderId="88" xfId="1392" applyNumberFormat="1" applyFill="1" applyBorder="1"/>
    <xf numFmtId="43" fontId="57" fillId="4" borderId="91" xfId="1392" applyNumberFormat="1" applyFont="1" applyFill="1" applyBorder="1"/>
    <xf numFmtId="176" fontId="7" fillId="0" borderId="0" xfId="1392" applyNumberFormat="1"/>
    <xf numFmtId="176" fontId="6" fillId="50" borderId="0" xfId="1392" applyNumberFormat="1" applyFont="1" applyFill="1" applyBorder="1"/>
    <xf numFmtId="176" fontId="57" fillId="4" borderId="91" xfId="1392" applyNumberFormat="1" applyFont="1" applyFill="1" applyBorder="1"/>
    <xf numFmtId="176" fontId="57" fillId="50" borderId="0" xfId="1392" applyNumberFormat="1" applyFont="1" applyFill="1" applyBorder="1" applyAlignment="1">
      <alignment horizontal="center"/>
    </xf>
    <xf numFmtId="176" fontId="57" fillId="2" borderId="0" xfId="1392" applyNumberFormat="1" applyFont="1" applyFill="1" applyBorder="1"/>
    <xf numFmtId="176" fontId="57" fillId="2" borderId="0" xfId="1392" applyNumberFormat="1" applyFont="1" applyFill="1" applyBorder="1" applyAlignment="1">
      <alignment horizontal="center"/>
    </xf>
    <xf numFmtId="176" fontId="7" fillId="0" borderId="0" xfId="1392" applyNumberFormat="1" applyFill="1"/>
    <xf numFmtId="176" fontId="57" fillId="4" borderId="70" xfId="1392" applyNumberFormat="1" applyFont="1" applyFill="1" applyBorder="1"/>
    <xf numFmtId="176" fontId="57" fillId="4" borderId="71" xfId="1392" applyNumberFormat="1" applyFont="1" applyFill="1" applyBorder="1"/>
    <xf numFmtId="176" fontId="57" fillId="2" borderId="71" xfId="1392" applyNumberFormat="1" applyFont="1" applyFill="1" applyBorder="1"/>
    <xf numFmtId="43" fontId="57" fillId="58" borderId="88" xfId="217" applyNumberFormat="1" applyFont="1" applyFill="1" applyBorder="1"/>
    <xf numFmtId="176" fontId="45" fillId="4" borderId="71" xfId="1392" applyNumberFormat="1" applyFont="1" applyFill="1" applyBorder="1"/>
    <xf numFmtId="176" fontId="45" fillId="2" borderId="71" xfId="1392" applyNumberFormat="1" applyFont="1" applyFill="1" applyBorder="1"/>
    <xf numFmtId="43" fontId="57" fillId="2" borderId="88" xfId="1392" applyNumberFormat="1" applyFont="1" applyFill="1" applyBorder="1"/>
    <xf numFmtId="176" fontId="6" fillId="0" borderId="91" xfId="1392" applyNumberFormat="1" applyFont="1" applyFill="1" applyBorder="1" applyAlignment="1">
      <alignment horizontal="center"/>
    </xf>
    <xf numFmtId="176" fontId="6" fillId="4" borderId="91" xfId="1392" applyNumberFormat="1" applyFont="1" applyFill="1" applyBorder="1" applyAlignment="1">
      <alignment horizontal="center"/>
    </xf>
    <xf numFmtId="9" fontId="7" fillId="0" borderId="5" xfId="2" applyFont="1" applyFill="1" applyBorder="1" applyAlignment="1">
      <alignment horizontal="center"/>
    </xf>
    <xf numFmtId="43" fontId="7" fillId="4" borderId="5" xfId="1392" applyNumberFormat="1" applyFill="1" applyBorder="1"/>
    <xf numFmtId="9" fontId="7" fillId="0" borderId="1" xfId="2" applyFont="1" applyFill="1" applyBorder="1" applyAlignment="1">
      <alignment horizontal="center"/>
    </xf>
    <xf numFmtId="43" fontId="7" fillId="4" borderId="1" xfId="1392" applyNumberFormat="1" applyFill="1" applyBorder="1"/>
    <xf numFmtId="176" fontId="60" fillId="4" borderId="92" xfId="1392" applyNumberFormat="1" applyFont="1" applyFill="1" applyBorder="1"/>
    <xf numFmtId="176" fontId="7" fillId="4" borderId="93" xfId="1392" applyNumberFormat="1" applyFill="1" applyBorder="1"/>
    <xf numFmtId="176" fontId="7" fillId="4" borderId="79" xfId="1392" applyNumberFormat="1" applyFill="1" applyBorder="1"/>
    <xf numFmtId="176" fontId="6" fillId="4" borderId="63" xfId="1392" applyNumberFormat="1" applyFont="1" applyFill="1" applyBorder="1"/>
    <xf numFmtId="176" fontId="7" fillId="4" borderId="0" xfId="1392" applyNumberFormat="1" applyFill="1" applyBorder="1"/>
    <xf numFmtId="176" fontId="7" fillId="4" borderId="30" xfId="1392" applyNumberFormat="1" applyFill="1" applyBorder="1"/>
    <xf numFmtId="176" fontId="6" fillId="4" borderId="0" xfId="1392" applyNumberFormat="1" applyFont="1" applyFill="1" applyBorder="1" applyAlignment="1">
      <alignment horizontal="right"/>
    </xf>
    <xf numFmtId="176" fontId="6" fillId="4" borderId="30" xfId="1392" applyNumberFormat="1" applyFont="1" applyFill="1" applyBorder="1" applyAlignment="1">
      <alignment horizontal="right"/>
    </xf>
    <xf numFmtId="176" fontId="7" fillId="4" borderId="63" xfId="1392" applyNumberFormat="1" applyFill="1" applyBorder="1"/>
    <xf numFmtId="9" fontId="7" fillId="4" borderId="0" xfId="2" applyFont="1" applyFill="1" applyBorder="1"/>
    <xf numFmtId="0" fontId="7" fillId="4" borderId="0" xfId="1392" applyFill="1" applyBorder="1"/>
    <xf numFmtId="43" fontId="7" fillId="4" borderId="30" xfId="1392" applyNumberFormat="1" applyFill="1" applyBorder="1"/>
    <xf numFmtId="9" fontId="7" fillId="4" borderId="6" xfId="2" applyFont="1" applyFill="1" applyBorder="1"/>
    <xf numFmtId="43" fontId="7" fillId="4" borderId="69" xfId="1392" applyNumberFormat="1" applyFill="1" applyBorder="1"/>
    <xf numFmtId="176" fontId="7" fillId="4" borderId="34" xfId="1392" applyNumberFormat="1" applyFill="1" applyBorder="1"/>
    <xf numFmtId="176" fontId="7" fillId="4" borderId="35" xfId="1392" applyNumberFormat="1" applyFill="1" applyBorder="1"/>
    <xf numFmtId="176" fontId="6" fillId="4" borderId="35" xfId="1392" applyNumberFormat="1" applyFont="1" applyFill="1" applyBorder="1"/>
    <xf numFmtId="0" fontId="7" fillId="4" borderId="35" xfId="1392" applyFill="1" applyBorder="1"/>
    <xf numFmtId="43" fontId="6" fillId="4" borderId="33" xfId="1392" applyNumberFormat="1" applyFont="1" applyFill="1" applyBorder="1"/>
    <xf numFmtId="176" fontId="83" fillId="2" borderId="0" xfId="1392" applyNumberFormat="1" applyFont="1" applyFill="1" applyBorder="1"/>
    <xf numFmtId="0" fontId="7" fillId="2" borderId="0" xfId="217" applyFill="1"/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86" fillId="59" borderId="0" xfId="0" applyFont="1" applyFill="1" applyAlignment="1">
      <alignment horizontal="center" vertical="center"/>
    </xf>
    <xf numFmtId="0" fontId="11" fillId="0" borderId="0" xfId="0" applyFont="1" applyFill="1"/>
    <xf numFmtId="0" fontId="11" fillId="0" borderId="0" xfId="0" applyFont="1" applyFill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7" fillId="0" borderId="1" xfId="0" applyFont="1" applyBorder="1" applyAlignment="1">
      <alignment horizontal="center" vertical="center"/>
    </xf>
    <xf numFmtId="0" fontId="86" fillId="0" borderId="0" xfId="0" applyFont="1" applyFill="1" applyAlignment="1">
      <alignment horizontal="center" vertical="center"/>
    </xf>
    <xf numFmtId="0" fontId="57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 wrapText="1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right" vertical="center" wrapText="1"/>
    </xf>
    <xf numFmtId="0" fontId="7" fillId="0" borderId="0" xfId="0" applyFont="1" applyFill="1" applyAlignment="1">
      <alignment horizontal="right" vertical="center" wrapText="1"/>
    </xf>
    <xf numFmtId="0" fontId="7" fillId="0" borderId="0" xfId="0" applyFont="1" applyFill="1" applyAlignment="1">
      <alignment horizontal="right" vertical="center"/>
    </xf>
    <xf numFmtId="0" fontId="7" fillId="2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7" fillId="60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Fill="1" applyBorder="1"/>
    <xf numFmtId="0" fontId="0" fillId="0" borderId="0" xfId="0" applyFill="1" applyBorder="1"/>
    <xf numFmtId="0" fontId="0" fillId="2" borderId="0" xfId="0" applyFill="1" applyBorder="1" applyAlignment="1">
      <alignment vertical="top"/>
    </xf>
    <xf numFmtId="0" fontId="7" fillId="50" borderId="0" xfId="218" applyFill="1" applyAlignment="1">
      <alignment vertical="center"/>
    </xf>
    <xf numFmtId="0" fontId="7" fillId="0" borderId="0" xfId="218" applyAlignment="1">
      <alignment vertical="center"/>
    </xf>
    <xf numFmtId="43" fontId="0" fillId="0" borderId="0" xfId="8" applyFont="1" applyAlignment="1">
      <alignment vertical="center"/>
    </xf>
    <xf numFmtId="0" fontId="6" fillId="50" borderId="0" xfId="218" applyFont="1" applyFill="1" applyAlignment="1">
      <alignment vertical="center"/>
    </xf>
    <xf numFmtId="0" fontId="7" fillId="50" borderId="0" xfId="218" applyFont="1" applyFill="1" applyAlignment="1">
      <alignment vertical="center"/>
    </xf>
    <xf numFmtId="0" fontId="7" fillId="0" borderId="94" xfId="218" applyBorder="1" applyAlignment="1">
      <alignment horizontal="center" vertical="center"/>
    </xf>
    <xf numFmtId="0" fontId="6" fillId="50" borderId="0" xfId="218" applyFont="1" applyFill="1" applyBorder="1" applyAlignment="1">
      <alignment vertical="center"/>
    </xf>
    <xf numFmtId="217" fontId="7" fillId="50" borderId="0" xfId="218" applyNumberFormat="1" applyFont="1" applyFill="1" applyAlignment="1">
      <alignment vertical="center"/>
    </xf>
    <xf numFmtId="0" fontId="7" fillId="2" borderId="0" xfId="218" applyFont="1" applyFill="1" applyAlignment="1">
      <alignment vertical="center"/>
    </xf>
    <xf numFmtId="1" fontId="7" fillId="0" borderId="0" xfId="218" applyNumberFormat="1" applyAlignment="1">
      <alignment vertical="center"/>
    </xf>
    <xf numFmtId="2" fontId="11" fillId="0" borderId="0" xfId="218" applyNumberFormat="1" applyFont="1" applyAlignment="1">
      <alignment vertical="center"/>
    </xf>
    <xf numFmtId="0" fontId="7" fillId="50" borderId="95" xfId="218" applyFont="1" applyFill="1" applyBorder="1" applyAlignment="1">
      <alignment vertical="center"/>
    </xf>
    <xf numFmtId="2" fontId="7" fillId="50" borderId="38" xfId="218" applyNumberFormat="1" applyFont="1" applyFill="1" applyBorder="1" applyAlignment="1">
      <alignment vertical="center"/>
    </xf>
    <xf numFmtId="0" fontId="7" fillId="50" borderId="38" xfId="218" applyFont="1" applyFill="1" applyBorder="1" applyAlignment="1">
      <alignment horizontal="center" vertical="center"/>
    </xf>
    <xf numFmtId="4" fontId="7" fillId="50" borderId="38" xfId="218" applyNumberFormat="1" applyFont="1" applyFill="1" applyBorder="1" applyAlignment="1">
      <alignment vertical="center"/>
    </xf>
    <xf numFmtId="43" fontId="7" fillId="50" borderId="96" xfId="1395" applyFont="1" applyFill="1" applyBorder="1" applyAlignment="1">
      <alignment vertical="center"/>
    </xf>
    <xf numFmtId="0" fontId="6" fillId="61" borderId="44" xfId="218" applyFont="1" applyFill="1" applyBorder="1" applyAlignment="1">
      <alignment vertical="center"/>
    </xf>
    <xf numFmtId="2" fontId="7" fillId="61" borderId="94" xfId="218" applyNumberFormat="1" applyFont="1" applyFill="1" applyBorder="1" applyAlignment="1">
      <alignment vertical="center"/>
    </xf>
    <xf numFmtId="0" fontId="7" fillId="61" borderId="94" xfId="218" applyFont="1" applyFill="1" applyBorder="1" applyAlignment="1">
      <alignment horizontal="center" vertical="center"/>
    </xf>
    <xf numFmtId="4" fontId="7" fillId="61" borderId="94" xfId="218" applyNumberFormat="1" applyFont="1" applyFill="1" applyBorder="1" applyAlignment="1">
      <alignment vertical="center"/>
    </xf>
    <xf numFmtId="43" fontId="7" fillId="61" borderId="45" xfId="1395" applyFont="1" applyFill="1" applyBorder="1" applyAlignment="1">
      <alignment vertical="center"/>
    </xf>
    <xf numFmtId="0" fontId="7" fillId="50" borderId="97" xfId="218" applyFont="1" applyFill="1" applyBorder="1" applyAlignment="1">
      <alignment vertical="center"/>
    </xf>
    <xf numFmtId="2" fontId="7" fillId="50" borderId="5" xfId="218" applyNumberFormat="1" applyFont="1" applyFill="1" applyBorder="1" applyAlignment="1">
      <alignment vertical="center"/>
    </xf>
    <xf numFmtId="0" fontId="7" fillId="50" borderId="5" xfId="218" applyFont="1" applyFill="1" applyBorder="1" applyAlignment="1">
      <alignment horizontal="center" vertical="center"/>
    </xf>
    <xf numFmtId="4" fontId="7" fillId="50" borderId="3" xfId="1396" applyNumberFormat="1" applyFont="1" applyFill="1" applyBorder="1" applyAlignment="1">
      <alignment horizontal="right" vertical="top"/>
    </xf>
    <xf numFmtId="43" fontId="7" fillId="50" borderId="98" xfId="1395" applyFont="1" applyFill="1" applyBorder="1" applyAlignment="1">
      <alignment vertical="center"/>
    </xf>
    <xf numFmtId="0" fontId="7" fillId="50" borderId="44" xfId="218" applyFont="1" applyFill="1" applyBorder="1" applyAlignment="1">
      <alignment vertical="center"/>
    </xf>
    <xf numFmtId="2" fontId="7" fillId="50" borderId="94" xfId="218" applyNumberFormat="1" applyFont="1" applyFill="1" applyBorder="1" applyAlignment="1">
      <alignment vertical="center"/>
    </xf>
    <xf numFmtId="0" fontId="7" fillId="50" borderId="94" xfId="218" applyFont="1" applyFill="1" applyBorder="1" applyAlignment="1">
      <alignment horizontal="center" vertical="center"/>
    </xf>
    <xf numFmtId="4" fontId="7" fillId="50" borderId="94" xfId="218" applyNumberFormat="1" applyFont="1" applyFill="1" applyBorder="1" applyAlignment="1">
      <alignment vertical="center"/>
    </xf>
    <xf numFmtId="43" fontId="7" fillId="50" borderId="45" xfId="1395" applyFont="1" applyFill="1" applyBorder="1" applyAlignment="1">
      <alignment vertical="center"/>
    </xf>
    <xf numFmtId="4" fontId="7" fillId="2" borderId="94" xfId="218" applyNumberFormat="1" applyFont="1" applyFill="1" applyBorder="1" applyAlignment="1">
      <alignment vertical="center"/>
    </xf>
    <xf numFmtId="217" fontId="7" fillId="61" borderId="94" xfId="218" applyNumberFormat="1" applyFont="1" applyFill="1" applyBorder="1" applyAlignment="1">
      <alignment vertical="center"/>
    </xf>
    <xf numFmtId="0" fontId="7" fillId="61" borderId="94" xfId="218" applyFont="1" applyFill="1" applyBorder="1" applyAlignment="1">
      <alignment vertical="center"/>
    </xf>
    <xf numFmtId="43" fontId="10" fillId="0" borderId="0" xfId="8" applyFont="1" applyAlignment="1">
      <alignment vertical="center"/>
    </xf>
    <xf numFmtId="0" fontId="7" fillId="50" borderId="99" xfId="218" applyFont="1" applyFill="1" applyBorder="1" applyAlignment="1">
      <alignment vertical="center"/>
    </xf>
    <xf numFmtId="2" fontId="7" fillId="50" borderId="100" xfId="218" applyNumberFormat="1" applyFont="1" applyFill="1" applyBorder="1" applyAlignment="1">
      <alignment vertical="center"/>
    </xf>
    <xf numFmtId="0" fontId="7" fillId="50" borderId="100" xfId="218" applyFont="1" applyFill="1" applyBorder="1" applyAlignment="1">
      <alignment horizontal="center" vertical="center"/>
    </xf>
    <xf numFmtId="4" fontId="7" fillId="50" borderId="100" xfId="218" applyNumberFormat="1" applyFont="1" applyFill="1" applyBorder="1" applyAlignment="1">
      <alignment vertical="center"/>
    </xf>
    <xf numFmtId="4" fontId="7" fillId="2" borderId="100" xfId="218" applyNumberFormat="1" applyFont="1" applyFill="1" applyBorder="1" applyAlignment="1">
      <alignment vertical="center"/>
    </xf>
    <xf numFmtId="0" fontId="7" fillId="50" borderId="42" xfId="218" applyFont="1" applyFill="1" applyBorder="1" applyAlignment="1">
      <alignment vertical="center"/>
    </xf>
    <xf numFmtId="217" fontId="7" fillId="50" borderId="101" xfId="218" applyNumberFormat="1" applyFont="1" applyFill="1" applyBorder="1" applyAlignment="1">
      <alignment vertical="center"/>
    </xf>
    <xf numFmtId="4" fontId="8" fillId="4" borderId="102" xfId="8" applyNumberFormat="1" applyFont="1" applyFill="1" applyBorder="1" applyAlignment="1">
      <alignment vertical="center"/>
    </xf>
    <xf numFmtId="0" fontId="7" fillId="50" borderId="94" xfId="218" applyFont="1" applyFill="1" applyBorder="1" applyAlignment="1">
      <alignment vertical="center"/>
    </xf>
    <xf numFmtId="43" fontId="7" fillId="50" borderId="94" xfId="1395" applyFont="1" applyFill="1" applyBorder="1" applyAlignment="1">
      <alignment vertical="center"/>
    </xf>
    <xf numFmtId="4" fontId="7" fillId="50" borderId="5" xfId="218" applyNumberFormat="1" applyFont="1" applyFill="1" applyBorder="1" applyAlignment="1">
      <alignment vertical="center"/>
    </xf>
    <xf numFmtId="0" fontId="7" fillId="50" borderId="0" xfId="218" applyFont="1" applyFill="1" applyBorder="1" applyAlignment="1">
      <alignment vertical="center"/>
    </xf>
    <xf numFmtId="0" fontId="89" fillId="4" borderId="0" xfId="218" applyFont="1" applyFill="1" applyAlignment="1">
      <alignment vertical="center"/>
    </xf>
    <xf numFmtId="4" fontId="8" fillId="50" borderId="102" xfId="8" applyNumberFormat="1" applyFont="1" applyFill="1" applyBorder="1" applyAlignment="1">
      <alignment vertical="center"/>
    </xf>
    <xf numFmtId="0" fontId="6" fillId="4" borderId="0" xfId="218" applyFont="1" applyFill="1" applyAlignment="1">
      <alignment vertical="center"/>
    </xf>
    <xf numFmtId="0" fontId="7" fillId="50" borderId="99" xfId="218" applyFont="1" applyFill="1" applyBorder="1" applyAlignment="1">
      <alignment vertical="center" wrapText="1"/>
    </xf>
    <xf numFmtId="0" fontId="11" fillId="50" borderId="103" xfId="218" applyFont="1" applyFill="1" applyBorder="1" applyAlignment="1">
      <alignment vertical="center" wrapText="1"/>
    </xf>
    <xf numFmtId="2" fontId="7" fillId="50" borderId="103" xfId="218" applyNumberFormat="1" applyFont="1" applyFill="1" applyBorder="1" applyAlignment="1">
      <alignment vertical="center"/>
    </xf>
    <xf numFmtId="0" fontId="7" fillId="50" borderId="103" xfId="218" applyFont="1" applyFill="1" applyBorder="1" applyAlignment="1">
      <alignment horizontal="center" vertical="center"/>
    </xf>
    <xf numFmtId="4" fontId="7" fillId="50" borderId="103" xfId="218" applyNumberFormat="1" applyFont="1" applyFill="1" applyBorder="1" applyAlignment="1">
      <alignment vertical="center"/>
    </xf>
    <xf numFmtId="43" fontId="7" fillId="50" borderId="104" xfId="1395" applyFont="1" applyFill="1" applyBorder="1" applyAlignment="1">
      <alignment vertical="center"/>
    </xf>
    <xf numFmtId="0" fontId="7" fillId="50" borderId="48" xfId="218" applyFont="1" applyFill="1" applyBorder="1" applyAlignment="1">
      <alignment vertical="center"/>
    </xf>
    <xf numFmtId="4" fontId="7" fillId="50" borderId="47" xfId="218" applyNumberFormat="1" applyFont="1" applyFill="1" applyBorder="1" applyAlignment="1">
      <alignment vertical="center"/>
    </xf>
    <xf numFmtId="0" fontId="57" fillId="50" borderId="42" xfId="218" applyFont="1" applyFill="1" applyBorder="1" applyAlignment="1">
      <alignment vertical="center"/>
    </xf>
    <xf numFmtId="0" fontId="8" fillId="50" borderId="101" xfId="218" applyFont="1" applyFill="1" applyBorder="1" applyAlignment="1">
      <alignment horizontal="center" vertical="center"/>
    </xf>
    <xf numFmtId="0" fontId="87" fillId="50" borderId="49" xfId="218" applyFont="1" applyFill="1" applyBorder="1" applyAlignment="1">
      <alignment horizontal="center" vertical="center"/>
    </xf>
    <xf numFmtId="0" fontId="90" fillId="4" borderId="0" xfId="218" applyFont="1" applyFill="1" applyAlignment="1">
      <alignment vertical="center"/>
    </xf>
    <xf numFmtId="0" fontId="7" fillId="50" borderId="107" xfId="218" applyFont="1" applyFill="1" applyBorder="1" applyAlignment="1">
      <alignment vertical="center"/>
    </xf>
    <xf numFmtId="2" fontId="7" fillId="50" borderId="3" xfId="218" applyNumberFormat="1" applyFont="1" applyFill="1" applyBorder="1" applyAlignment="1">
      <alignment vertical="center"/>
    </xf>
    <xf numFmtId="0" fontId="7" fillId="50" borderId="3" xfId="218" applyFont="1" applyFill="1" applyBorder="1" applyAlignment="1">
      <alignment horizontal="center" vertical="center"/>
    </xf>
    <xf numFmtId="4" fontId="7" fillId="50" borderId="3" xfId="218" applyNumberFormat="1" applyFont="1" applyFill="1" applyBorder="1" applyAlignment="1">
      <alignment vertical="center"/>
    </xf>
    <xf numFmtId="0" fontId="6" fillId="0" borderId="97" xfId="218" applyFont="1" applyFill="1" applyBorder="1" applyAlignment="1">
      <alignment vertical="center"/>
    </xf>
    <xf numFmtId="2" fontId="7" fillId="0" borderId="5" xfId="218" applyNumberFormat="1" applyFont="1" applyFill="1" applyBorder="1" applyAlignment="1">
      <alignment vertical="center"/>
    </xf>
    <xf numFmtId="0" fontId="7" fillId="0" borderId="5" xfId="218" applyFont="1" applyFill="1" applyBorder="1" applyAlignment="1">
      <alignment horizontal="center" vertical="center"/>
    </xf>
    <xf numFmtId="4" fontId="7" fillId="0" borderId="5" xfId="218" applyNumberFormat="1" applyFont="1" applyFill="1" applyBorder="1" applyAlignment="1">
      <alignment vertical="center"/>
    </xf>
    <xf numFmtId="43" fontId="7" fillId="0" borderId="98" xfId="1395" applyFont="1" applyFill="1" applyBorder="1" applyAlignment="1">
      <alignment vertical="center"/>
    </xf>
    <xf numFmtId="0" fontId="7" fillId="50" borderId="47" xfId="218" applyFont="1" applyFill="1" applyBorder="1" applyAlignment="1">
      <alignment horizontal="center" vertical="center"/>
    </xf>
    <xf numFmtId="0" fontId="7" fillId="0" borderId="99" xfId="218" applyFont="1" applyFill="1" applyBorder="1" applyAlignment="1">
      <alignment vertical="center"/>
    </xf>
    <xf numFmtId="2" fontId="7" fillId="0" borderId="100" xfId="218" applyNumberFormat="1" applyFont="1" applyFill="1" applyBorder="1" applyAlignment="1">
      <alignment vertical="center"/>
    </xf>
    <xf numFmtId="0" fontId="7" fillId="0" borderId="100" xfId="218" applyFont="1" applyFill="1" applyBorder="1" applyAlignment="1">
      <alignment horizontal="center" vertical="center"/>
    </xf>
    <xf numFmtId="4" fontId="7" fillId="0" borderId="100" xfId="218" applyNumberFormat="1" applyFont="1" applyFill="1" applyBorder="1" applyAlignment="1">
      <alignment vertical="center"/>
    </xf>
    <xf numFmtId="43" fontId="7" fillId="0" borderId="45" xfId="1395" applyFont="1" applyFill="1" applyBorder="1" applyAlignment="1">
      <alignment vertical="center"/>
    </xf>
    <xf numFmtId="0" fontId="7" fillId="0" borderId="0" xfId="218" applyFill="1" applyAlignment="1">
      <alignment vertical="center"/>
    </xf>
    <xf numFmtId="43" fontId="0" fillId="0" borderId="0" xfId="8" applyFont="1" applyFill="1" applyAlignment="1">
      <alignment vertical="center"/>
    </xf>
    <xf numFmtId="0" fontId="6" fillId="60" borderId="0" xfId="218" applyFont="1" applyFill="1" applyBorder="1" applyAlignment="1">
      <alignment vertical="center"/>
    </xf>
    <xf numFmtId="0" fontId="7" fillId="0" borderId="0" xfId="218" applyFont="1" applyAlignment="1">
      <alignment vertical="center"/>
    </xf>
    <xf numFmtId="0" fontId="7" fillId="60" borderId="0" xfId="218" applyFill="1" applyAlignment="1">
      <alignment vertical="center"/>
    </xf>
    <xf numFmtId="4" fontId="7" fillId="0" borderId="0" xfId="218" applyNumberFormat="1" applyAlignment="1">
      <alignment vertical="center"/>
    </xf>
    <xf numFmtId="0" fontId="93" fillId="50" borderId="0" xfId="218" applyFont="1" applyFill="1" applyAlignment="1">
      <alignment vertical="center"/>
    </xf>
    <xf numFmtId="43" fontId="7" fillId="50" borderId="0" xfId="8" applyFont="1" applyFill="1" applyAlignment="1">
      <alignment vertical="center"/>
    </xf>
    <xf numFmtId="0" fontId="6" fillId="50" borderId="0" xfId="218" applyFont="1" applyFill="1" applyBorder="1" applyAlignment="1">
      <alignment horizontal="center" vertical="center"/>
    </xf>
    <xf numFmtId="0" fontId="7" fillId="50" borderId="49" xfId="218" applyFont="1" applyFill="1" applyBorder="1" applyAlignment="1">
      <alignment horizontal="left" vertical="center"/>
    </xf>
    <xf numFmtId="2" fontId="7" fillId="50" borderId="49" xfId="1395" applyNumberFormat="1" applyFont="1" applyFill="1" applyBorder="1" applyAlignment="1">
      <alignment vertical="center"/>
    </xf>
    <xf numFmtId="43" fontId="7" fillId="50" borderId="49" xfId="1395" applyFont="1" applyFill="1" applyBorder="1" applyAlignment="1">
      <alignment horizontal="centerContinuous" vertical="center"/>
    </xf>
    <xf numFmtId="4" fontId="7" fillId="50" borderId="49" xfId="1395" applyNumberFormat="1" applyFont="1" applyFill="1" applyBorder="1" applyAlignment="1">
      <alignment vertical="center"/>
    </xf>
    <xf numFmtId="4" fontId="7" fillId="2" borderId="49" xfId="1395" applyNumberFormat="1" applyFont="1" applyFill="1" applyBorder="1" applyAlignment="1">
      <alignment vertical="center"/>
    </xf>
    <xf numFmtId="43" fontId="7" fillId="2" borderId="0" xfId="8" applyFont="1" applyFill="1" applyAlignment="1">
      <alignment vertical="center"/>
    </xf>
    <xf numFmtId="0" fontId="7" fillId="50" borderId="0" xfId="218" applyFont="1" applyFill="1" applyBorder="1" applyAlignment="1">
      <alignment horizontal="left" vertical="center"/>
    </xf>
    <xf numFmtId="217" fontId="7" fillId="50" borderId="0" xfId="1395" applyNumberFormat="1" applyFont="1" applyFill="1" applyBorder="1" applyAlignment="1">
      <alignment vertical="center"/>
    </xf>
    <xf numFmtId="43" fontId="7" fillId="50" borderId="0" xfId="1395" applyFont="1" applyFill="1" applyBorder="1" applyAlignment="1">
      <alignment horizontal="centerContinuous" vertical="center"/>
    </xf>
    <xf numFmtId="43" fontId="7" fillId="50" borderId="0" xfId="1395" applyFont="1" applyFill="1" applyBorder="1" applyAlignment="1">
      <alignment vertical="center"/>
    </xf>
    <xf numFmtId="0" fontId="6" fillId="50" borderId="0" xfId="218" quotePrefix="1" applyFont="1" applyFill="1" applyAlignment="1">
      <alignment horizontal="left" vertical="center"/>
    </xf>
    <xf numFmtId="217" fontId="7" fillId="50" borderId="0" xfId="1395" applyNumberFormat="1" applyFont="1" applyFill="1" applyAlignment="1">
      <alignment vertical="center"/>
    </xf>
    <xf numFmtId="43" fontId="7" fillId="50" borderId="0" xfId="1395" applyFont="1" applyFill="1" applyAlignment="1">
      <alignment vertical="center"/>
    </xf>
    <xf numFmtId="0" fontId="7" fillId="50" borderId="48" xfId="218" applyFont="1" applyFill="1" applyBorder="1" applyAlignment="1">
      <alignment horizontal="left" vertical="center"/>
    </xf>
    <xf numFmtId="2" fontId="7" fillId="50" borderId="47" xfId="1395" applyNumberFormat="1" applyFont="1" applyFill="1" applyBorder="1" applyAlignment="1">
      <alignment vertical="center"/>
    </xf>
    <xf numFmtId="43" fontId="7" fillId="50" borderId="47" xfId="1395" applyFont="1" applyFill="1" applyBorder="1" applyAlignment="1">
      <alignment horizontal="center" vertical="center"/>
    </xf>
    <xf numFmtId="43" fontId="7" fillId="2" borderId="47" xfId="1395" applyFont="1" applyFill="1" applyBorder="1" applyAlignment="1">
      <alignment vertical="center"/>
    </xf>
    <xf numFmtId="43" fontId="7" fillId="50" borderId="46" xfId="1395" applyFont="1" applyFill="1" applyBorder="1" applyAlignment="1">
      <alignment vertical="center"/>
    </xf>
    <xf numFmtId="0" fontId="7" fillId="50" borderId="44" xfId="218" applyFont="1" applyFill="1" applyBorder="1" applyAlignment="1">
      <alignment horizontal="left" vertical="center"/>
    </xf>
    <xf numFmtId="2" fontId="7" fillId="50" borderId="94" xfId="1395" applyNumberFormat="1" applyFont="1" applyFill="1" applyBorder="1" applyAlignment="1">
      <alignment vertical="center"/>
    </xf>
    <xf numFmtId="43" fontId="7" fillId="50" borderId="94" xfId="1395" applyFont="1" applyFill="1" applyBorder="1" applyAlignment="1">
      <alignment horizontal="center" vertical="center"/>
    </xf>
    <xf numFmtId="39" fontId="6" fillId="50" borderId="42" xfId="218" quotePrefix="1" applyNumberFormat="1" applyFont="1" applyFill="1" applyBorder="1" applyAlignment="1">
      <alignment horizontal="left" vertical="center"/>
    </xf>
    <xf numFmtId="217" fontId="6" fillId="50" borderId="101" xfId="1395" quotePrefix="1" applyNumberFormat="1" applyFont="1" applyFill="1" applyBorder="1" applyAlignment="1">
      <alignment vertical="center"/>
    </xf>
    <xf numFmtId="43" fontId="6" fillId="50" borderId="102" xfId="1395" applyFont="1" applyFill="1" applyBorder="1" applyAlignment="1">
      <alignment vertical="center"/>
    </xf>
    <xf numFmtId="0" fontId="7" fillId="50" borderId="0" xfId="218" applyFont="1" applyFill="1" applyAlignment="1">
      <alignment horizontal="left" vertical="center"/>
    </xf>
    <xf numFmtId="217" fontId="7" fillId="50" borderId="0" xfId="1395" quotePrefix="1" applyNumberFormat="1" applyFont="1" applyFill="1" applyBorder="1" applyAlignment="1">
      <alignment horizontal="left" vertical="center"/>
    </xf>
    <xf numFmtId="43" fontId="6" fillId="50" borderId="0" xfId="1395" applyFont="1" applyFill="1" applyAlignment="1">
      <alignment vertical="center"/>
    </xf>
    <xf numFmtId="0" fontId="7" fillId="50" borderId="42" xfId="218" applyFont="1" applyFill="1" applyBorder="1" applyAlignment="1">
      <alignment horizontal="left" vertical="center"/>
    </xf>
    <xf numFmtId="217" fontId="6" fillId="50" borderId="101" xfId="1395" quotePrefix="1" applyNumberFormat="1" applyFont="1" applyFill="1" applyBorder="1" applyAlignment="1">
      <alignment horizontal="left" vertical="center"/>
    </xf>
    <xf numFmtId="43" fontId="6" fillId="50" borderId="102" xfId="1395" applyFont="1" applyFill="1" applyBorder="1" applyAlignment="1">
      <alignment horizontal="right" vertical="center"/>
    </xf>
    <xf numFmtId="43" fontId="6" fillId="50" borderId="0" xfId="1395" applyFont="1" applyFill="1" applyBorder="1" applyAlignment="1">
      <alignment horizontal="right" vertical="center"/>
    </xf>
    <xf numFmtId="0" fontId="6" fillId="50" borderId="0" xfId="218" applyFont="1" applyFill="1" applyAlignment="1">
      <alignment horizontal="left" vertical="center"/>
    </xf>
    <xf numFmtId="43" fontId="7" fillId="50" borderId="47" xfId="1395" applyFont="1" applyFill="1" applyBorder="1" applyAlignment="1">
      <alignment horizontal="centerContinuous" vertical="center"/>
    </xf>
    <xf numFmtId="43" fontId="7" fillId="50" borderId="47" xfId="1395" applyFont="1" applyFill="1" applyBorder="1" applyAlignment="1">
      <alignment vertical="center"/>
    </xf>
    <xf numFmtId="43" fontId="7" fillId="50" borderId="94" xfId="1395" applyFont="1" applyFill="1" applyBorder="1" applyAlignment="1">
      <alignment horizontal="centerContinuous" vertical="center"/>
    </xf>
    <xf numFmtId="217" fontId="7" fillId="50" borderId="94" xfId="1395" applyNumberFormat="1" applyFont="1" applyFill="1" applyBorder="1" applyAlignment="1">
      <alignment vertical="center"/>
    </xf>
    <xf numFmtId="217" fontId="7" fillId="50" borderId="101" xfId="1395" applyNumberFormat="1" applyFont="1" applyFill="1" applyBorder="1" applyAlignment="1">
      <alignment vertical="center"/>
    </xf>
    <xf numFmtId="43" fontId="6" fillId="50" borderId="0" xfId="1395" applyFont="1" applyFill="1" applyAlignment="1">
      <alignment horizontal="right" vertical="center"/>
    </xf>
    <xf numFmtId="43" fontId="6" fillId="50" borderId="0" xfId="1395" applyFont="1" applyFill="1" applyAlignment="1">
      <alignment horizontal="left" vertical="center"/>
    </xf>
    <xf numFmtId="0" fontId="6" fillId="4" borderId="0" xfId="218" quotePrefix="1" applyFont="1" applyFill="1" applyAlignment="1">
      <alignment horizontal="left" vertical="center"/>
    </xf>
    <xf numFmtId="217" fontId="7" fillId="4" borderId="0" xfId="1395" applyNumberFormat="1" applyFont="1" applyFill="1" applyAlignment="1">
      <alignment vertical="center"/>
    </xf>
    <xf numFmtId="43" fontId="7" fillId="4" borderId="0" xfId="1395" applyFont="1" applyFill="1" applyAlignment="1">
      <alignment vertical="center"/>
    </xf>
    <xf numFmtId="0" fontId="7" fillId="4" borderId="48" xfId="218" applyFont="1" applyFill="1" applyBorder="1" applyAlignment="1">
      <alignment horizontal="left" vertical="center"/>
    </xf>
    <xf numFmtId="2" fontId="7" fillId="4" borderId="47" xfId="1395" applyNumberFormat="1" applyFont="1" applyFill="1" applyBorder="1" applyAlignment="1">
      <alignment vertical="center"/>
    </xf>
    <xf numFmtId="43" fontId="7" fillId="4" borderId="47" xfId="1395" applyFont="1" applyFill="1" applyBorder="1" applyAlignment="1">
      <alignment horizontal="center" vertical="center"/>
    </xf>
    <xf numFmtId="43" fontId="7" fillId="4" borderId="47" xfId="1395" applyFont="1" applyFill="1" applyBorder="1" applyAlignment="1">
      <alignment vertical="center"/>
    </xf>
    <xf numFmtId="43" fontId="7" fillId="4" borderId="46" xfId="1395" applyFont="1" applyFill="1" applyBorder="1" applyAlignment="1">
      <alignment vertical="center"/>
    </xf>
    <xf numFmtId="0" fontId="7" fillId="4" borderId="44" xfId="218" applyFont="1" applyFill="1" applyBorder="1" applyAlignment="1">
      <alignment horizontal="left" vertical="center"/>
    </xf>
    <xf numFmtId="2" fontId="7" fillId="4" borderId="94" xfId="1395" applyNumberFormat="1" applyFont="1" applyFill="1" applyBorder="1" applyAlignment="1">
      <alignment vertical="center"/>
    </xf>
    <xf numFmtId="43" fontId="7" fillId="4" borderId="94" xfId="1395" applyFont="1" applyFill="1" applyBorder="1" applyAlignment="1">
      <alignment horizontal="center" vertical="center"/>
    </xf>
    <xf numFmtId="43" fontId="7" fillId="4" borderId="94" xfId="1395" applyFont="1" applyFill="1" applyBorder="1" applyAlignment="1">
      <alignment vertical="center"/>
    </xf>
    <xf numFmtId="43" fontId="7" fillId="4" borderId="45" xfId="1395" applyFont="1" applyFill="1" applyBorder="1" applyAlignment="1">
      <alignment vertical="center"/>
    </xf>
    <xf numFmtId="217" fontId="7" fillId="4" borderId="94" xfId="1395" applyNumberFormat="1" applyFont="1" applyFill="1" applyBorder="1" applyAlignment="1">
      <alignment vertical="center"/>
    </xf>
    <xf numFmtId="0" fontId="7" fillId="4" borderId="42" xfId="218" applyFont="1" applyFill="1" applyBorder="1" applyAlignment="1">
      <alignment horizontal="left" vertical="center"/>
    </xf>
    <xf numFmtId="217" fontId="7" fillId="4" borderId="101" xfId="1395" applyNumberFormat="1" applyFont="1" applyFill="1" applyBorder="1" applyAlignment="1">
      <alignment vertical="center"/>
    </xf>
    <xf numFmtId="43" fontId="6" fillId="4" borderId="102" xfId="1395" applyFont="1" applyFill="1" applyBorder="1" applyAlignment="1">
      <alignment horizontal="right" vertical="center"/>
    </xf>
    <xf numFmtId="43" fontId="7" fillId="4" borderId="47" xfId="1395" applyFont="1" applyFill="1" applyBorder="1" applyAlignment="1">
      <alignment horizontal="centerContinuous" vertical="center"/>
    </xf>
    <xf numFmtId="43" fontId="7" fillId="4" borderId="94" xfId="1395" applyFont="1" applyFill="1" applyBorder="1" applyAlignment="1">
      <alignment horizontal="centerContinuous" vertical="center"/>
    </xf>
    <xf numFmtId="43" fontId="7" fillId="50" borderId="0" xfId="1395" applyFont="1" applyFill="1" applyAlignment="1">
      <alignment horizontal="centerContinuous" vertical="center"/>
    </xf>
    <xf numFmtId="4" fontId="7" fillId="50" borderId="47" xfId="1395" applyNumberFormat="1" applyFont="1" applyFill="1" applyBorder="1" applyAlignment="1">
      <alignment vertical="center"/>
    </xf>
    <xf numFmtId="4" fontId="7" fillId="50" borderId="94" xfId="1395" applyNumberFormat="1" applyFont="1" applyFill="1" applyBorder="1" applyAlignment="1">
      <alignment vertical="center"/>
    </xf>
    <xf numFmtId="217" fontId="7" fillId="50" borderId="47" xfId="1395" applyNumberFormat="1" applyFont="1" applyFill="1" applyBorder="1" applyAlignment="1">
      <alignment vertical="center"/>
    </xf>
    <xf numFmtId="4" fontId="7" fillId="2" borderId="94" xfId="1395" applyNumberFormat="1" applyFont="1" applyFill="1" applyBorder="1" applyAlignment="1">
      <alignment vertical="center"/>
    </xf>
    <xf numFmtId="217" fontId="6" fillId="50" borderId="0" xfId="1395" quotePrefix="1" applyNumberFormat="1" applyFont="1" applyFill="1" applyBorder="1" applyAlignment="1">
      <alignment horizontal="center" vertical="center"/>
    </xf>
    <xf numFmtId="0" fontId="8" fillId="44" borderId="0" xfId="218" applyFont="1" applyFill="1" applyAlignment="1">
      <alignment vertical="center"/>
    </xf>
    <xf numFmtId="0" fontId="9" fillId="44" borderId="0" xfId="218" applyFont="1" applyFill="1" applyAlignment="1">
      <alignment vertical="center"/>
    </xf>
    <xf numFmtId="0" fontId="9" fillId="44" borderId="0" xfId="218" applyFont="1" applyFill="1" applyAlignment="1">
      <alignment horizontal="center" vertical="center"/>
    </xf>
    <xf numFmtId="0" fontId="9" fillId="44" borderId="49" xfId="218" applyFont="1" applyFill="1" applyBorder="1" applyAlignment="1">
      <alignment vertical="center"/>
    </xf>
    <xf numFmtId="0" fontId="9" fillId="44" borderId="49" xfId="218" applyFont="1" applyFill="1" applyBorder="1" applyAlignment="1">
      <alignment horizontal="center" vertical="center"/>
    </xf>
    <xf numFmtId="4" fontId="9" fillId="44" borderId="49" xfId="8" applyNumberFormat="1" applyFont="1" applyFill="1" applyBorder="1" applyAlignment="1">
      <alignment vertical="center"/>
    </xf>
    <xf numFmtId="2" fontId="9" fillId="44" borderId="49" xfId="8" applyNumberFormat="1" applyFont="1" applyFill="1" applyBorder="1" applyAlignment="1">
      <alignment vertical="center"/>
    </xf>
    <xf numFmtId="2" fontId="9" fillId="50" borderId="49" xfId="218" applyNumberFormat="1" applyFont="1" applyFill="1" applyBorder="1" applyAlignment="1">
      <alignment vertical="center"/>
    </xf>
    <xf numFmtId="2" fontId="9" fillId="44" borderId="49" xfId="218" applyNumberFormat="1" applyFont="1" applyFill="1" applyBorder="1" applyAlignment="1">
      <alignment vertical="center"/>
    </xf>
    <xf numFmtId="2" fontId="9" fillId="2" borderId="49" xfId="218" applyNumberFormat="1" applyFont="1" applyFill="1" applyBorder="1" applyAlignment="1">
      <alignment vertical="center"/>
    </xf>
    <xf numFmtId="2" fontId="8" fillId="44" borderId="49" xfId="218" applyNumberFormat="1" applyFont="1" applyFill="1" applyBorder="1" applyAlignment="1">
      <alignment vertical="center"/>
    </xf>
    <xf numFmtId="199" fontId="7" fillId="50" borderId="47" xfId="1395" applyNumberFormat="1" applyFont="1" applyFill="1" applyBorder="1" applyAlignment="1">
      <alignment vertical="center"/>
    </xf>
    <xf numFmtId="199" fontId="7" fillId="50" borderId="94" xfId="1395" applyNumberFormat="1" applyFont="1" applyFill="1" applyBorder="1" applyAlignment="1">
      <alignment vertical="center"/>
    </xf>
    <xf numFmtId="182" fontId="7" fillId="50" borderId="94" xfId="1395" applyNumberFormat="1" applyFont="1" applyFill="1" applyBorder="1" applyAlignment="1">
      <alignment vertical="center"/>
    </xf>
    <xf numFmtId="0" fontId="6" fillId="4" borderId="0" xfId="218" applyFont="1" applyFill="1" applyBorder="1" applyAlignment="1">
      <alignment horizontal="left" vertical="center"/>
    </xf>
    <xf numFmtId="217" fontId="7" fillId="4" borderId="0" xfId="1395" applyNumberFormat="1" applyFont="1" applyFill="1" applyBorder="1" applyAlignment="1">
      <alignment vertical="center"/>
    </xf>
    <xf numFmtId="43" fontId="7" fillId="4" borderId="0" xfId="1395" applyFont="1" applyFill="1" applyBorder="1" applyAlignment="1">
      <alignment horizontal="centerContinuous" vertical="center"/>
    </xf>
    <xf numFmtId="43" fontId="6" fillId="4" borderId="0" xfId="1395" applyFont="1" applyFill="1" applyBorder="1" applyAlignment="1">
      <alignment horizontal="right" vertical="center"/>
    </xf>
    <xf numFmtId="0" fontId="7" fillId="4" borderId="44" xfId="218" quotePrefix="1" applyFont="1" applyFill="1" applyBorder="1" applyAlignment="1">
      <alignment horizontal="left" vertical="center"/>
    </xf>
    <xf numFmtId="0" fontId="6" fillId="50" borderId="0" xfId="218" applyFont="1" applyFill="1" applyBorder="1" applyAlignment="1">
      <alignment horizontal="left" vertical="center"/>
    </xf>
    <xf numFmtId="0" fontId="7" fillId="50" borderId="44" xfId="218" quotePrefix="1" applyFont="1" applyFill="1" applyBorder="1" applyAlignment="1">
      <alignment horizontal="left" vertical="center"/>
    </xf>
    <xf numFmtId="0" fontId="9" fillId="44" borderId="48" xfId="218" applyFont="1" applyFill="1" applyBorder="1" applyAlignment="1">
      <alignment vertical="center"/>
    </xf>
    <xf numFmtId="0" fontId="9" fillId="44" borderId="47" xfId="218" applyFont="1" applyFill="1" applyBorder="1" applyAlignment="1">
      <alignment vertical="center"/>
    </xf>
    <xf numFmtId="0" fontId="9" fillId="44" borderId="47" xfId="218" applyFont="1" applyFill="1" applyBorder="1" applyAlignment="1">
      <alignment horizontal="center" vertical="center"/>
    </xf>
    <xf numFmtId="4" fontId="9" fillId="44" borderId="47" xfId="8" applyNumberFormat="1" applyFont="1" applyFill="1" applyBorder="1" applyAlignment="1">
      <alignment vertical="center"/>
    </xf>
    <xf numFmtId="4" fontId="9" fillId="44" borderId="46" xfId="8" applyNumberFormat="1" applyFont="1" applyFill="1" applyBorder="1" applyAlignment="1">
      <alignment vertical="center"/>
    </xf>
    <xf numFmtId="0" fontId="9" fillId="44" borderId="44" xfId="218" applyFont="1" applyFill="1" applyBorder="1" applyAlignment="1">
      <alignment vertical="center"/>
    </xf>
    <xf numFmtId="2" fontId="9" fillId="44" borderId="94" xfId="218" applyNumberFormat="1" applyFont="1" applyFill="1" applyBorder="1" applyAlignment="1">
      <alignment vertical="center"/>
    </xf>
    <xf numFmtId="0" fontId="9" fillId="44" borderId="94" xfId="218" applyFont="1" applyFill="1" applyBorder="1" applyAlignment="1">
      <alignment horizontal="center" vertical="center"/>
    </xf>
    <xf numFmtId="4" fontId="9" fillId="44" borderId="94" xfId="8" applyNumberFormat="1" applyFont="1" applyFill="1" applyBorder="1" applyAlignment="1">
      <alignment vertical="center"/>
    </xf>
    <xf numFmtId="4" fontId="9" fillId="44" borderId="45" xfId="8" applyNumberFormat="1" applyFont="1" applyFill="1" applyBorder="1" applyAlignment="1">
      <alignment vertical="center"/>
    </xf>
    <xf numFmtId="0" fontId="9" fillId="44" borderId="42" xfId="218" applyFont="1" applyFill="1" applyBorder="1" applyAlignment="1">
      <alignment vertical="center"/>
    </xf>
    <xf numFmtId="0" fontId="9" fillId="44" borderId="101" xfId="218" applyFont="1" applyFill="1" applyBorder="1" applyAlignment="1">
      <alignment vertical="center"/>
    </xf>
    <xf numFmtId="4" fontId="8" fillId="44" borderId="102" xfId="8" applyNumberFormat="1" applyFont="1" applyFill="1" applyBorder="1" applyAlignment="1">
      <alignment vertical="center"/>
    </xf>
    <xf numFmtId="2" fontId="7" fillId="50" borderId="0" xfId="218" applyNumberFormat="1" applyFont="1" applyFill="1" applyAlignment="1">
      <alignment vertical="center"/>
    </xf>
    <xf numFmtId="2" fontId="9" fillId="62" borderId="94" xfId="218" applyNumberFormat="1" applyFont="1" applyFill="1" applyBorder="1" applyAlignment="1">
      <alignment vertical="center"/>
    </xf>
    <xf numFmtId="2" fontId="9" fillId="4" borderId="94" xfId="218" applyNumberFormat="1" applyFont="1" applyFill="1" applyBorder="1" applyAlignment="1">
      <alignment vertical="center"/>
    </xf>
    <xf numFmtId="0" fontId="7" fillId="4" borderId="0" xfId="218" applyFont="1" applyFill="1" applyAlignment="1">
      <alignment vertical="center"/>
    </xf>
    <xf numFmtId="217" fontId="7" fillId="4" borderId="0" xfId="218" applyNumberFormat="1" applyFont="1" applyFill="1" applyAlignment="1">
      <alignment vertical="center"/>
    </xf>
    <xf numFmtId="0" fontId="6" fillId="4" borderId="0" xfId="218" applyFont="1" applyFill="1" applyBorder="1" applyAlignment="1">
      <alignment vertical="center"/>
    </xf>
    <xf numFmtId="0" fontId="9" fillId="4" borderId="48" xfId="218" applyFont="1" applyFill="1" applyBorder="1" applyAlignment="1">
      <alignment vertical="center"/>
    </xf>
    <xf numFmtId="0" fontId="9" fillId="4" borderId="47" xfId="218" applyFont="1" applyFill="1" applyBorder="1" applyAlignment="1">
      <alignment vertical="center"/>
    </xf>
    <xf numFmtId="0" fontId="9" fillId="4" borderId="47" xfId="218" applyFont="1" applyFill="1" applyBorder="1" applyAlignment="1">
      <alignment horizontal="center" vertical="center"/>
    </xf>
    <xf numFmtId="4" fontId="9" fillId="4" borderId="47" xfId="8" applyNumberFormat="1" applyFont="1" applyFill="1" applyBorder="1" applyAlignment="1">
      <alignment vertical="center"/>
    </xf>
    <xf numFmtId="4" fontId="9" fillId="4" borderId="46" xfId="8" applyNumberFormat="1" applyFont="1" applyFill="1" applyBorder="1" applyAlignment="1">
      <alignment vertical="center"/>
    </xf>
    <xf numFmtId="0" fontId="9" fillId="4" borderId="44" xfId="218" applyFont="1" applyFill="1" applyBorder="1" applyAlignment="1">
      <alignment vertical="center"/>
    </xf>
    <xf numFmtId="0" fontId="9" fillId="4" borderId="94" xfId="218" applyFont="1" applyFill="1" applyBorder="1" applyAlignment="1">
      <alignment horizontal="center" vertical="center"/>
    </xf>
    <xf numFmtId="4" fontId="9" fillId="4" borderId="94" xfId="8" applyNumberFormat="1" applyFont="1" applyFill="1" applyBorder="1" applyAlignment="1">
      <alignment vertical="center"/>
    </xf>
    <xf numFmtId="4" fontId="9" fillId="4" borderId="45" xfId="8" applyNumberFormat="1" applyFont="1" applyFill="1" applyBorder="1" applyAlignment="1">
      <alignment vertical="center"/>
    </xf>
    <xf numFmtId="0" fontId="9" fillId="4" borderId="42" xfId="218" applyFont="1" applyFill="1" applyBorder="1" applyAlignment="1">
      <alignment vertical="center"/>
    </xf>
    <xf numFmtId="0" fontId="9" fillId="4" borderId="101" xfId="218" applyFont="1" applyFill="1" applyBorder="1" applyAlignment="1">
      <alignment vertical="center"/>
    </xf>
    <xf numFmtId="0" fontId="8" fillId="4" borderId="0" xfId="218" applyFont="1" applyFill="1" applyAlignment="1">
      <alignment vertical="center"/>
    </xf>
    <xf numFmtId="0" fontId="9" fillId="4" borderId="0" xfId="218" applyFont="1" applyFill="1" applyAlignment="1">
      <alignment vertical="center"/>
    </xf>
    <xf numFmtId="0" fontId="9" fillId="4" borderId="0" xfId="218" applyFont="1" applyFill="1" applyAlignment="1">
      <alignment horizontal="center" vertical="center"/>
    </xf>
    <xf numFmtId="176" fontId="7" fillId="50" borderId="94" xfId="1392" applyNumberFormat="1" applyFill="1" applyBorder="1"/>
    <xf numFmtId="43" fontId="7" fillId="50" borderId="94" xfId="1392" applyNumberFormat="1" applyFill="1" applyBorder="1"/>
    <xf numFmtId="223" fontId="15" fillId="50" borderId="94" xfId="1392" applyNumberFormat="1" applyFont="1" applyFill="1" applyBorder="1" applyAlignment="1">
      <alignment horizontal="center"/>
    </xf>
    <xf numFmtId="224" fontId="15" fillId="50" borderId="94" xfId="1392" applyNumberFormat="1" applyFont="1" applyFill="1" applyBorder="1"/>
    <xf numFmtId="225" fontId="15" fillId="50" borderId="94" xfId="1392" applyNumberFormat="1" applyFont="1" applyFill="1" applyBorder="1"/>
    <xf numFmtId="4" fontId="7" fillId="0" borderId="94" xfId="1392" applyNumberFormat="1" applyFill="1" applyBorder="1"/>
    <xf numFmtId="176" fontId="7" fillId="50" borderId="100" xfId="1392" applyNumberFormat="1" applyFill="1" applyBorder="1"/>
    <xf numFmtId="9" fontId="7" fillId="0" borderId="94" xfId="2" applyFont="1" applyFill="1" applyBorder="1" applyAlignment="1">
      <alignment horizontal="center"/>
    </xf>
    <xf numFmtId="43" fontId="7" fillId="4" borderId="94" xfId="1392" applyNumberFormat="1" applyFill="1" applyBorder="1"/>
    <xf numFmtId="0" fontId="7" fillId="0" borderId="0" xfId="0" applyFont="1" applyFill="1" applyAlignment="1">
      <alignment vertical="top"/>
    </xf>
    <xf numFmtId="43" fontId="0" fillId="0" borderId="0" xfId="0" applyNumberFormat="1"/>
    <xf numFmtId="0" fontId="7" fillId="0" borderId="3" xfId="0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76" fontId="6" fillId="2" borderId="3" xfId="0" applyNumberFormat="1" applyFont="1" applyFill="1" applyBorder="1" applyAlignment="1">
      <alignment horizontal="right" vertical="center" wrapText="1"/>
    </xf>
    <xf numFmtId="176" fontId="6" fillId="2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right" vertical="center" wrapText="1"/>
    </xf>
    <xf numFmtId="4" fontId="7" fillId="2" borderId="3" xfId="4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 applyProtection="1">
      <alignment horizontal="right" vertical="center"/>
    </xf>
    <xf numFmtId="37" fontId="6" fillId="0" borderId="3" xfId="0" applyNumberFormat="1" applyFont="1" applyFill="1" applyBorder="1" applyAlignment="1">
      <alignment vertical="center"/>
    </xf>
    <xf numFmtId="37" fontId="7" fillId="0" borderId="3" xfId="0" applyNumberFormat="1" applyFont="1" applyFill="1" applyBorder="1" applyAlignment="1" applyProtection="1">
      <alignment vertical="center"/>
    </xf>
    <xf numFmtId="4" fontId="7" fillId="0" borderId="3" xfId="4" applyNumberFormat="1" applyFont="1" applyFill="1" applyBorder="1" applyAlignment="1">
      <alignment horizontal="center" vertical="center"/>
    </xf>
    <xf numFmtId="4" fontId="7" fillId="0" borderId="3" xfId="4" applyNumberFormat="1" applyFont="1" applyFill="1" applyBorder="1" applyAlignment="1" applyProtection="1">
      <alignment horizontal="right" vertical="center" wrapText="1"/>
      <protection locked="0"/>
    </xf>
    <xf numFmtId="0" fontId="6" fillId="0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vertical="top" wrapText="1"/>
    </xf>
    <xf numFmtId="43" fontId="7" fillId="2" borderId="3" xfId="8" applyFont="1" applyFill="1" applyBorder="1" applyAlignment="1">
      <alignment horizontal="right" vertical="center" wrapText="1"/>
    </xf>
    <xf numFmtId="0" fontId="7" fillId="0" borderId="3" xfId="0" applyFont="1" applyFill="1" applyBorder="1" applyAlignment="1" applyProtection="1">
      <alignment vertical="center"/>
    </xf>
    <xf numFmtId="43" fontId="7" fillId="0" borderId="3" xfId="8" applyFont="1" applyFill="1" applyBorder="1" applyAlignment="1">
      <alignment horizontal="right" vertical="center" wrapText="1"/>
    </xf>
    <xf numFmtId="0" fontId="7" fillId="2" borderId="3" xfId="1394" applyFont="1" applyFill="1" applyBorder="1" applyAlignment="1">
      <alignment horizontal="left" vertical="top" wrapText="1"/>
    </xf>
    <xf numFmtId="4" fontId="7" fillId="0" borderId="3" xfId="4" applyNumberFormat="1" applyFont="1" applyFill="1" applyBorder="1" applyAlignment="1" applyProtection="1">
      <alignment horizontal="right" vertical="center" wrapText="1"/>
    </xf>
    <xf numFmtId="177" fontId="6" fillId="0" borderId="3" xfId="5" applyNumberFormat="1" applyFont="1" applyFill="1" applyBorder="1" applyAlignment="1" applyProtection="1">
      <alignment vertical="center"/>
    </xf>
    <xf numFmtId="0" fontId="6" fillId="2" borderId="3" xfId="0" applyNumberFormat="1" applyFont="1" applyFill="1" applyBorder="1" applyAlignment="1">
      <alignment horizontal="left" vertical="justify" wrapText="1"/>
    </xf>
    <xf numFmtId="4" fontId="7" fillId="2" borderId="3" xfId="4" applyNumberFormat="1" applyFont="1" applyFill="1" applyBorder="1" applyAlignment="1" applyProtection="1">
      <alignment horizontal="right" vertical="center" wrapText="1"/>
    </xf>
    <xf numFmtId="4" fontId="7" fillId="2" borderId="3" xfId="4" applyNumberFormat="1" applyFont="1" applyFill="1" applyBorder="1" applyAlignment="1" applyProtection="1">
      <alignment horizontal="right" vertical="center" wrapText="1"/>
      <protection locked="0"/>
    </xf>
    <xf numFmtId="177" fontId="7" fillId="0" borderId="3" xfId="5" applyNumberFormat="1" applyFont="1" applyFill="1" applyBorder="1" applyAlignment="1" applyProtection="1">
      <alignment horizontal="right" vertical="center"/>
    </xf>
    <xf numFmtId="177" fontId="7" fillId="0" borderId="3" xfId="5" applyNumberFormat="1" applyFont="1" applyFill="1" applyBorder="1" applyAlignment="1" applyProtection="1">
      <alignment vertical="center"/>
    </xf>
    <xf numFmtId="0" fontId="7" fillId="2" borderId="3" xfId="0" applyNumberFormat="1" applyFont="1" applyFill="1" applyBorder="1" applyAlignment="1">
      <alignment horizontal="left" vertical="top" wrapText="1"/>
    </xf>
    <xf numFmtId="177" fontId="7" fillId="0" borderId="3" xfId="0" applyNumberFormat="1" applyFont="1" applyFill="1" applyBorder="1" applyAlignment="1" applyProtection="1">
      <alignment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3" applyFont="1" applyFill="1" applyBorder="1" applyAlignment="1">
      <alignment horizontal="left" vertical="center" wrapText="1"/>
    </xf>
    <xf numFmtId="37" fontId="6" fillId="0" borderId="3" xfId="0" applyNumberFormat="1" applyFont="1" applyFill="1" applyBorder="1" applyAlignment="1" applyProtection="1">
      <alignment vertical="center"/>
    </xf>
    <xf numFmtId="0" fontId="7" fillId="0" borderId="3" xfId="1391" applyFont="1" applyFill="1" applyBorder="1" applyAlignment="1">
      <alignment horizontal="left" vertical="center" wrapText="1"/>
    </xf>
    <xf numFmtId="39" fontId="7" fillId="0" borderId="3" xfId="0" applyNumberFormat="1" applyFont="1" applyFill="1" applyBorder="1" applyAlignment="1" applyProtection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3" applyFont="1" applyFill="1" applyBorder="1" applyAlignment="1">
      <alignment horizontal="left" vertical="center" wrapText="1"/>
    </xf>
    <xf numFmtId="0" fontId="7" fillId="2" borderId="3" xfId="1192" applyFont="1" applyFill="1" applyBorder="1" applyAlignment="1">
      <alignment horizontal="left" vertical="center" wrapText="1"/>
    </xf>
    <xf numFmtId="4" fontId="7" fillId="0" borderId="3" xfId="4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 applyProtection="1">
      <alignment vertical="center"/>
    </xf>
    <xf numFmtId="0" fontId="7" fillId="2" borderId="3" xfId="0" applyFont="1" applyFill="1" applyBorder="1" applyAlignment="1">
      <alignment horizontal="left" vertical="center"/>
    </xf>
    <xf numFmtId="4" fontId="7" fillId="0" borderId="3" xfId="4" applyNumberFormat="1" applyFont="1" applyFill="1" applyBorder="1" applyAlignment="1">
      <alignment vertical="center" wrapText="1"/>
    </xf>
    <xf numFmtId="0" fontId="7" fillId="2" borderId="3" xfId="0" applyNumberFormat="1" applyFont="1" applyFill="1" applyBorder="1" applyAlignment="1">
      <alignment vertical="top" wrapText="1"/>
    </xf>
    <xf numFmtId="0" fontId="7" fillId="2" borderId="3" xfId="1203" applyFont="1" applyFill="1" applyBorder="1" applyAlignment="1">
      <alignment vertical="top" wrapText="1"/>
    </xf>
    <xf numFmtId="39" fontId="7" fillId="2" borderId="3" xfId="1393" applyFont="1" applyFill="1" applyBorder="1" applyAlignment="1">
      <alignment horizontal="left" vertical="center" wrapText="1"/>
    </xf>
    <xf numFmtId="39" fontId="7" fillId="2" borderId="3" xfId="1393" applyFont="1" applyFill="1" applyBorder="1" applyAlignment="1">
      <alignment horizontal="left" vertical="top" wrapText="1"/>
    </xf>
    <xf numFmtId="177" fontId="9" fillId="0" borderId="3" xfId="0" applyNumberFormat="1" applyFont="1" applyFill="1" applyBorder="1" applyAlignment="1" applyProtection="1">
      <alignment vertical="center"/>
    </xf>
    <xf numFmtId="37" fontId="6" fillId="0" borderId="3" xfId="13" applyNumberFormat="1" applyFont="1" applyFill="1" applyBorder="1" applyAlignment="1" applyProtection="1">
      <alignment horizontal="right" vertical="top" wrapText="1"/>
    </xf>
    <xf numFmtId="180" fontId="7" fillId="2" borderId="3" xfId="13" applyNumberFormat="1" applyFont="1" applyFill="1" applyBorder="1" applyAlignment="1">
      <alignment horizontal="right" vertical="center" wrapText="1"/>
    </xf>
    <xf numFmtId="4" fontId="7" fillId="2" borderId="3" xfId="13" applyNumberFormat="1" applyFont="1" applyFill="1" applyBorder="1" applyAlignment="1">
      <alignment horizontal="center" vertical="center"/>
    </xf>
    <xf numFmtId="180" fontId="7" fillId="2" borderId="3" xfId="0" applyNumberFormat="1" applyFont="1" applyFill="1" applyBorder="1" applyAlignment="1">
      <alignment vertical="center" wrapText="1"/>
    </xf>
    <xf numFmtId="177" fontId="6" fillId="0" borderId="3" xfId="13" applyNumberFormat="1" applyFont="1" applyFill="1" applyBorder="1" applyAlignment="1" applyProtection="1">
      <alignment horizontal="right" vertical="top" wrapText="1"/>
    </xf>
    <xf numFmtId="0" fontId="7" fillId="0" borderId="3" xfId="0" applyFont="1" applyFill="1" applyBorder="1" applyAlignment="1">
      <alignment horizontal="right" vertical="top"/>
    </xf>
    <xf numFmtId="0" fontId="7" fillId="0" borderId="3" xfId="0" applyFont="1" applyFill="1" applyBorder="1" applyAlignment="1" applyProtection="1">
      <alignment horizontal="right" vertical="top"/>
    </xf>
    <xf numFmtId="0" fontId="7" fillId="2" borderId="3" xfId="0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 applyProtection="1">
      <alignment vertical="center"/>
      <protection locked="0"/>
    </xf>
    <xf numFmtId="0" fontId="7" fillId="0" borderId="3" xfId="0" applyFont="1" applyFill="1" applyBorder="1" applyAlignment="1" applyProtection="1">
      <alignment horizontal="right" vertical="top" wrapText="1"/>
    </xf>
    <xf numFmtId="4" fontId="7" fillId="0" borderId="3" xfId="0" applyNumberFormat="1" applyFont="1" applyFill="1" applyBorder="1" applyAlignment="1">
      <alignment horizontal="right" vertical="center"/>
    </xf>
    <xf numFmtId="4" fontId="7" fillId="0" borderId="3" xfId="7" applyNumberFormat="1" applyFont="1" applyFill="1" applyBorder="1" applyAlignment="1" applyProtection="1">
      <alignment horizontal="right" vertical="center"/>
    </xf>
    <xf numFmtId="0" fontId="7" fillId="0" borderId="3" xfId="0" applyNumberFormat="1" applyFont="1" applyFill="1" applyBorder="1" applyAlignment="1">
      <alignment vertical="center"/>
    </xf>
    <xf numFmtId="0" fontId="6" fillId="57" borderId="3" xfId="3" applyFont="1" applyFill="1" applyBorder="1" applyAlignment="1">
      <alignment horizontal="center" vertical="top" wrapText="1"/>
    </xf>
    <xf numFmtId="4" fontId="7" fillId="57" borderId="3" xfId="4" applyNumberFormat="1" applyFont="1" applyFill="1" applyBorder="1" applyAlignment="1">
      <alignment horizontal="right" vertical="center" wrapText="1"/>
    </xf>
    <xf numFmtId="4" fontId="7" fillId="57" borderId="3" xfId="4" applyNumberFormat="1" applyFont="1" applyFill="1" applyBorder="1" applyAlignment="1">
      <alignment horizontal="center" vertical="center" wrapText="1"/>
    </xf>
    <xf numFmtId="4" fontId="6" fillId="57" borderId="3" xfId="4" applyNumberFormat="1" applyFont="1" applyFill="1" applyBorder="1" applyAlignment="1">
      <alignment horizontal="right" vertical="center" wrapText="1"/>
    </xf>
    <xf numFmtId="4" fontId="6" fillId="2" borderId="3" xfId="4" applyNumberFormat="1" applyFont="1" applyFill="1" applyBorder="1" applyAlignment="1" applyProtection="1">
      <alignment horizontal="right" vertical="center" wrapText="1"/>
    </xf>
    <xf numFmtId="4" fontId="6" fillId="2" borderId="3" xfId="0" applyNumberFormat="1" applyFont="1" applyFill="1" applyBorder="1" applyAlignment="1">
      <alignment horizontal="center" vertical="center"/>
    </xf>
    <xf numFmtId="4" fontId="6" fillId="0" borderId="3" xfId="4" applyNumberFormat="1" applyFont="1" applyFill="1" applyBorder="1" applyAlignment="1" applyProtection="1">
      <alignment horizontal="right" vertical="center" wrapText="1"/>
      <protection locked="0"/>
    </xf>
    <xf numFmtId="177" fontId="6" fillId="2" borderId="3" xfId="0" applyNumberFormat="1" applyFont="1" applyFill="1" applyBorder="1" applyAlignment="1">
      <alignment horizontal="right" vertical="center"/>
    </xf>
    <xf numFmtId="219" fontId="9" fillId="0" borderId="3" xfId="9" applyNumberFormat="1" applyFont="1" applyFill="1" applyBorder="1" applyAlignment="1" applyProtection="1">
      <alignment vertical="center"/>
    </xf>
    <xf numFmtId="0" fontId="6" fillId="57" borderId="3" xfId="0" applyFont="1" applyFill="1" applyBorder="1" applyAlignment="1">
      <alignment horizontal="center" vertical="top" wrapText="1"/>
    </xf>
    <xf numFmtId="4" fontId="7" fillId="57" borderId="3" xfId="4" applyNumberFormat="1" applyFont="1" applyFill="1" applyBorder="1" applyAlignment="1">
      <alignment horizontal="center" vertical="center"/>
    </xf>
    <xf numFmtId="178" fontId="7" fillId="0" borderId="3" xfId="9" applyNumberFormat="1" applyFont="1" applyFill="1" applyBorder="1" applyAlignment="1" applyProtection="1">
      <alignment horizontal="right" vertical="center"/>
    </xf>
    <xf numFmtId="4" fontId="6" fillId="0" borderId="3" xfId="4" applyNumberFormat="1" applyFont="1" applyFill="1" applyBorder="1" applyAlignment="1">
      <alignment horizontal="right" vertical="center" wrapText="1"/>
    </xf>
    <xf numFmtId="4" fontId="7" fillId="57" borderId="3" xfId="4" applyNumberFormat="1" applyFont="1" applyFill="1" applyBorder="1" applyAlignment="1">
      <alignment horizontal="right" vertical="center"/>
    </xf>
    <xf numFmtId="10" fontId="7" fillId="0" borderId="3" xfId="2" applyNumberFormat="1" applyFont="1" applyFill="1" applyBorder="1" applyAlignment="1">
      <alignment horizontal="right" vertical="center" wrapText="1"/>
    </xf>
    <xf numFmtId="43" fontId="7" fillId="0" borderId="3" xfId="9" applyFont="1" applyFill="1" applyBorder="1" applyAlignment="1">
      <alignment horizontal="right" vertical="center"/>
    </xf>
    <xf numFmtId="0" fontId="6" fillId="57" borderId="3" xfId="0" applyFont="1" applyFill="1" applyBorder="1" applyAlignment="1">
      <alignment horizontal="right" vertical="top" wrapText="1"/>
    </xf>
    <xf numFmtId="0" fontId="6" fillId="57" borderId="109" xfId="0" applyFont="1" applyFill="1" applyBorder="1" applyAlignment="1">
      <alignment horizontal="center" vertical="center" wrapText="1"/>
    </xf>
    <xf numFmtId="4" fontId="7" fillId="2" borderId="3" xfId="4" applyNumberFormat="1" applyFont="1" applyFill="1" applyBorder="1" applyAlignment="1">
      <alignment horizontal="right" vertical="center"/>
    </xf>
    <xf numFmtId="4" fontId="6" fillId="2" borderId="3" xfId="4" applyNumberFormat="1" applyFont="1" applyFill="1" applyBorder="1" applyAlignment="1">
      <alignment horizontal="right" vertical="center" wrapText="1"/>
    </xf>
    <xf numFmtId="0" fontId="6" fillId="63" borderId="3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11" fillId="2" borderId="0" xfId="0" applyFont="1" applyFill="1"/>
    <xf numFmtId="4" fontId="7" fillId="2" borderId="3" xfId="4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 applyProtection="1">
      <alignment vertical="top"/>
    </xf>
    <xf numFmtId="0" fontId="7" fillId="0" borderId="3" xfId="1391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top"/>
    </xf>
    <xf numFmtId="49" fontId="6" fillId="2" borderId="3" xfId="1397" applyNumberFormat="1" applyFont="1" applyFill="1" applyBorder="1" applyAlignment="1">
      <alignment horizontal="left" vertical="top" wrapText="1"/>
    </xf>
    <xf numFmtId="179" fontId="9" fillId="2" borderId="3" xfId="4" applyNumberFormat="1" applyFont="1" applyFill="1" applyBorder="1" applyAlignment="1">
      <alignment horizontal="right" vertical="top" wrapText="1"/>
    </xf>
    <xf numFmtId="0" fontId="7" fillId="2" borderId="3" xfId="0" applyFont="1" applyFill="1" applyBorder="1" applyAlignment="1">
      <alignment horizontal="right" vertical="top" wrapText="1"/>
    </xf>
    <xf numFmtId="0" fontId="7" fillId="2" borderId="3" xfId="0" applyFont="1" applyFill="1" applyBorder="1" applyAlignment="1">
      <alignment horizontal="justify" vertical="top" wrapText="1"/>
    </xf>
    <xf numFmtId="179" fontId="7" fillId="2" borderId="3" xfId="0" applyNumberFormat="1" applyFont="1" applyFill="1" applyBorder="1" applyAlignment="1">
      <alignment horizontal="right" vertical="top" wrapText="1"/>
    </xf>
    <xf numFmtId="179" fontId="7" fillId="2" borderId="3" xfId="1397" applyNumberFormat="1" applyFont="1" applyFill="1" applyBorder="1" applyAlignment="1">
      <alignment horizontal="right" vertical="top"/>
    </xf>
    <xf numFmtId="1" fontId="8" fillId="2" borderId="3" xfId="4" applyNumberFormat="1" applyFont="1" applyFill="1" applyBorder="1" applyAlignment="1">
      <alignment horizontal="right" vertical="top" wrapText="1"/>
    </xf>
    <xf numFmtId="1" fontId="9" fillId="2" borderId="3" xfId="4" applyNumberFormat="1" applyFont="1" applyFill="1" applyBorder="1" applyAlignment="1">
      <alignment horizontal="right" vertical="top" wrapText="1"/>
    </xf>
    <xf numFmtId="0" fontId="7" fillId="2" borderId="3" xfId="1263" applyFont="1" applyFill="1" applyBorder="1" applyAlignment="1">
      <alignment horizontal="left" vertical="top" wrapText="1"/>
    </xf>
    <xf numFmtId="2" fontId="9" fillId="2" borderId="3" xfId="4" applyNumberFormat="1" applyFont="1" applyFill="1" applyBorder="1" applyAlignment="1">
      <alignment horizontal="right" vertical="top" wrapText="1"/>
    </xf>
    <xf numFmtId="1" fontId="6" fillId="2" borderId="3" xfId="1397" applyNumberFormat="1" applyFont="1" applyFill="1" applyBorder="1" applyAlignment="1">
      <alignment horizontal="right" vertical="top"/>
    </xf>
    <xf numFmtId="1" fontId="6" fillId="2" borderId="3" xfId="1397" applyNumberFormat="1" applyFont="1" applyFill="1" applyBorder="1" applyAlignment="1">
      <alignment horizontal="left" vertical="top"/>
    </xf>
    <xf numFmtId="0" fontId="6" fillId="2" borderId="3" xfId="0" applyFont="1" applyFill="1" applyBorder="1" applyAlignment="1">
      <alignment vertical="top"/>
    </xf>
    <xf numFmtId="0" fontId="9" fillId="2" borderId="3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/>
    </xf>
    <xf numFmtId="4" fontId="6" fillId="57" borderId="3" xfId="0" applyNumberFormat="1" applyFont="1" applyFill="1" applyBorder="1" applyAlignment="1">
      <alignment horizontal="right" vertical="center" wrapText="1"/>
    </xf>
    <xf numFmtId="2" fontId="7" fillId="0" borderId="3" xfId="2" applyNumberFormat="1" applyFont="1" applyFill="1" applyBorder="1" applyAlignment="1">
      <alignment horizontal="right" vertical="center" wrapText="1"/>
    </xf>
    <xf numFmtId="43" fontId="7" fillId="0" borderId="3" xfId="1" applyFont="1" applyFill="1" applyBorder="1" applyAlignment="1">
      <alignment horizontal="right" vertical="center"/>
    </xf>
    <xf numFmtId="43" fontId="7" fillId="0" borderId="3" xfId="1" applyFont="1" applyFill="1" applyBorder="1" applyAlignment="1">
      <alignment horizontal="right" vertical="center" wrapText="1"/>
    </xf>
    <xf numFmtId="4" fontId="0" fillId="2" borderId="0" xfId="0" applyNumberFormat="1" applyFill="1" applyBorder="1"/>
    <xf numFmtId="0" fontId="95" fillId="2" borderId="0" xfId="0" applyNumberFormat="1" applyFont="1" applyFill="1" applyBorder="1" applyAlignment="1">
      <alignment horizontal="right" vertical="top"/>
    </xf>
    <xf numFmtId="0" fontId="96" fillId="2" borderId="0" xfId="0" applyFont="1" applyFill="1" applyBorder="1"/>
    <xf numFmtId="0" fontId="97" fillId="2" borderId="0" xfId="0" applyFont="1" applyFill="1" applyBorder="1" applyAlignment="1">
      <alignment horizontal="right"/>
    </xf>
    <xf numFmtId="0" fontId="97" fillId="2" borderId="0" xfId="0" applyFont="1" applyFill="1" applyBorder="1" applyAlignment="1">
      <alignment horizontal="center"/>
    </xf>
    <xf numFmtId="0" fontId="97" fillId="2" borderId="0" xfId="0" applyFont="1" applyFill="1" applyBorder="1" applyAlignment="1"/>
    <xf numFmtId="0" fontId="0" fillId="0" borderId="0" xfId="0" applyFont="1" applyBorder="1" applyAlignment="1"/>
    <xf numFmtId="0" fontId="0" fillId="0" borderId="0" xfId="0" applyFont="1" applyAlignment="1"/>
    <xf numFmtId="177" fontId="7" fillId="0" borderId="3" xfId="5" applyNumberFormat="1" applyFont="1" applyFill="1" applyBorder="1" applyAlignment="1" applyProtection="1">
      <alignment vertical="top"/>
    </xf>
    <xf numFmtId="177" fontId="7" fillId="0" borderId="3" xfId="0" applyNumberFormat="1" applyFont="1" applyFill="1" applyBorder="1" applyAlignment="1" applyProtection="1">
      <alignment vertical="top" wrapText="1"/>
    </xf>
    <xf numFmtId="37" fontId="6" fillId="0" borderId="3" xfId="0" applyNumberFormat="1" applyFont="1" applyFill="1" applyBorder="1" applyAlignment="1" applyProtection="1">
      <alignment horizontal="right" vertical="center"/>
    </xf>
    <xf numFmtId="4" fontId="7" fillId="0" borderId="0" xfId="4" applyNumberFormat="1" applyFont="1" applyFill="1" applyBorder="1" applyAlignment="1">
      <alignment horizontal="right" vertical="center" wrapText="1"/>
    </xf>
    <xf numFmtId="169" fontId="7" fillId="2" borderId="3" xfId="12" applyFont="1" applyFill="1" applyBorder="1" applyAlignment="1">
      <alignment horizontal="right" vertical="top" wrapText="1"/>
    </xf>
    <xf numFmtId="169" fontId="7" fillId="2" borderId="3" xfId="12" applyFont="1" applyFill="1" applyBorder="1" applyAlignment="1" applyProtection="1">
      <alignment horizontal="right" vertical="top" wrapText="1"/>
      <protection locked="0"/>
    </xf>
    <xf numFmtId="169" fontId="9" fillId="2" borderId="3" xfId="12" applyFont="1" applyFill="1" applyBorder="1" applyAlignment="1">
      <alignment horizontal="right" vertical="top" wrapText="1"/>
    </xf>
    <xf numFmtId="169" fontId="9" fillId="2" borderId="3" xfId="12" applyFont="1" applyFill="1" applyBorder="1" applyAlignment="1">
      <alignment horizontal="center" vertical="top" wrapText="1"/>
    </xf>
    <xf numFmtId="4" fontId="7" fillId="2" borderId="3" xfId="0" applyNumberFormat="1" applyFont="1" applyFill="1" applyBorder="1" applyAlignment="1">
      <alignment horizontal="right" vertical="top"/>
    </xf>
    <xf numFmtId="226" fontId="8" fillId="2" borderId="3" xfId="0" applyNumberFormat="1" applyFont="1" applyFill="1" applyBorder="1" applyAlignment="1" applyProtection="1">
      <alignment horizontal="right" vertical="top"/>
    </xf>
    <xf numFmtId="0" fontId="6" fillId="2" borderId="3" xfId="970" applyFont="1" applyFill="1" applyBorder="1" applyAlignment="1">
      <alignment horizontal="left" vertical="top" wrapText="1"/>
    </xf>
    <xf numFmtId="4" fontId="9" fillId="2" borderId="4" xfId="0" applyNumberFormat="1" applyFont="1" applyFill="1" applyBorder="1" applyAlignment="1">
      <alignment vertical="top"/>
    </xf>
    <xf numFmtId="43" fontId="9" fillId="2" borderId="3" xfId="8" applyFont="1" applyFill="1" applyBorder="1" applyAlignment="1">
      <alignment horizontal="center" vertical="top"/>
    </xf>
    <xf numFmtId="4" fontId="7" fillId="2" borderId="3" xfId="1399" applyNumberFormat="1" applyFont="1" applyFill="1" applyBorder="1" applyAlignment="1" applyProtection="1">
      <alignment vertical="top"/>
    </xf>
    <xf numFmtId="179" fontId="7" fillId="2" borderId="4" xfId="226" applyNumberFormat="1" applyFont="1" applyFill="1" applyBorder="1" applyAlignment="1">
      <alignment vertical="top"/>
    </xf>
    <xf numFmtId="169" fontId="7" fillId="2" borderId="3" xfId="12" applyFont="1" applyFill="1" applyBorder="1" applyAlignment="1">
      <alignment horizontal="center" vertical="top" wrapText="1"/>
    </xf>
    <xf numFmtId="0" fontId="7" fillId="2" borderId="3" xfId="0" applyNumberFormat="1" applyFont="1" applyFill="1" applyBorder="1" applyAlignment="1">
      <alignment horizontal="justify" vertical="top" wrapText="1"/>
    </xf>
    <xf numFmtId="169" fontId="7" fillId="2" borderId="0" xfId="12" applyFont="1" applyFill="1" applyBorder="1" applyAlignment="1">
      <alignment horizontal="center" vertical="top" wrapText="1"/>
    </xf>
    <xf numFmtId="169" fontId="14" fillId="2" borderId="3" xfId="12" applyFont="1" applyFill="1" applyBorder="1" applyAlignment="1">
      <alignment horizontal="right" vertical="top" wrapText="1"/>
    </xf>
    <xf numFmtId="169" fontId="7" fillId="2" borderId="0" xfId="12" applyFont="1" applyFill="1" applyBorder="1" applyAlignment="1">
      <alignment horizontal="right" vertical="top" wrapText="1"/>
    </xf>
    <xf numFmtId="169" fontId="7" fillId="2" borderId="3" xfId="12" applyFont="1" applyFill="1" applyBorder="1" applyAlignment="1" applyProtection="1">
      <alignment horizontal="right" vertical="top" wrapText="1"/>
    </xf>
    <xf numFmtId="181" fontId="7" fillId="2" borderId="3" xfId="0" applyNumberFormat="1" applyFont="1" applyFill="1" applyBorder="1" applyAlignment="1">
      <alignment horizontal="center" vertical="top"/>
    </xf>
    <xf numFmtId="49" fontId="6" fillId="2" borderId="4" xfId="1397" applyNumberFormat="1" applyFont="1" applyFill="1" applyBorder="1" applyAlignment="1">
      <alignment vertical="top" wrapText="1"/>
    </xf>
    <xf numFmtId="169" fontId="9" fillId="2" borderId="4" xfId="12" applyFont="1" applyFill="1" applyBorder="1" applyAlignment="1">
      <alignment horizontal="right" vertical="top" wrapText="1"/>
    </xf>
    <xf numFmtId="179" fontId="9" fillId="2" borderId="4" xfId="4" applyNumberFormat="1" applyFont="1" applyFill="1" applyBorder="1" applyAlignment="1">
      <alignment horizontal="right" vertical="top" wrapText="1"/>
    </xf>
    <xf numFmtId="1" fontId="7" fillId="2" borderId="4" xfId="226" applyNumberFormat="1" applyFont="1" applyFill="1" applyBorder="1" applyAlignment="1">
      <alignment vertical="top"/>
    </xf>
    <xf numFmtId="169" fontId="7" fillId="57" borderId="3" xfId="12" applyFont="1" applyFill="1" applyBorder="1" applyAlignment="1">
      <alignment horizontal="right" vertical="top" wrapText="1"/>
    </xf>
    <xf numFmtId="169" fontId="7" fillId="57" borderId="3" xfId="12" applyFont="1" applyFill="1" applyBorder="1" applyAlignment="1">
      <alignment horizontal="center" vertical="top" wrapText="1"/>
    </xf>
    <xf numFmtId="169" fontId="6" fillId="57" borderId="3" xfId="12" applyFont="1" applyFill="1" applyBorder="1" applyAlignment="1">
      <alignment horizontal="right" vertical="top" wrapText="1"/>
    </xf>
    <xf numFmtId="169" fontId="6" fillId="2" borderId="3" xfId="12" applyFont="1" applyFill="1" applyBorder="1" applyAlignment="1">
      <alignment horizontal="right" vertical="top" wrapText="1"/>
    </xf>
    <xf numFmtId="169" fontId="6" fillId="2" borderId="7" xfId="12" applyFont="1" applyFill="1" applyBorder="1" applyAlignment="1">
      <alignment horizontal="right" vertical="top" wrapText="1"/>
    </xf>
    <xf numFmtId="169" fontId="11" fillId="2" borderId="3" xfId="12" applyFont="1" applyFill="1" applyBorder="1" applyAlignment="1">
      <alignment horizontal="right" vertical="top" wrapText="1"/>
    </xf>
    <xf numFmtId="226" fontId="6" fillId="2" borderId="3" xfId="0" applyNumberFormat="1" applyFont="1" applyFill="1" applyBorder="1" applyAlignment="1" applyProtection="1">
      <alignment horizontal="right" vertical="top"/>
    </xf>
    <xf numFmtId="169" fontId="7" fillId="0" borderId="3" xfId="12" applyFont="1" applyFill="1" applyBorder="1" applyAlignment="1">
      <alignment horizontal="right" vertical="top" wrapText="1"/>
    </xf>
    <xf numFmtId="4" fontId="7" fillId="65" borderId="3" xfId="0" applyNumberFormat="1" applyFont="1" applyFill="1" applyBorder="1" applyAlignment="1">
      <alignment horizontal="center" vertical="top" wrapText="1"/>
    </xf>
    <xf numFmtId="2" fontId="9" fillId="2" borderId="4" xfId="4" applyNumberFormat="1" applyFont="1" applyFill="1" applyBorder="1" applyAlignment="1">
      <alignment horizontal="right" vertical="top" wrapText="1"/>
    </xf>
    <xf numFmtId="4" fontId="7" fillId="2" borderId="3" xfId="729" applyNumberFormat="1" applyFont="1" applyFill="1" applyBorder="1" applyAlignment="1">
      <alignment vertical="center" wrapText="1"/>
    </xf>
    <xf numFmtId="2" fontId="9" fillId="57" borderId="3" xfId="4" applyNumberFormat="1" applyFont="1" applyFill="1" applyBorder="1" applyAlignment="1">
      <alignment horizontal="right" vertical="top" wrapText="1"/>
    </xf>
    <xf numFmtId="0" fontId="6" fillId="57" borderId="3" xfId="0" applyFont="1" applyFill="1" applyBorder="1" applyAlignment="1">
      <alignment horizontal="center" vertical="top"/>
    </xf>
    <xf numFmtId="169" fontId="9" fillId="57" borderId="3" xfId="12" applyFont="1" applyFill="1" applyBorder="1" applyAlignment="1">
      <alignment horizontal="right" vertical="top" wrapText="1"/>
    </xf>
    <xf numFmtId="1" fontId="6" fillId="2" borderId="4" xfId="4" applyNumberFormat="1" applyFont="1" applyFill="1" applyBorder="1" applyAlignment="1">
      <alignment horizontal="right" vertical="top" wrapText="1"/>
    </xf>
    <xf numFmtId="4" fontId="7" fillId="65" borderId="3" xfId="0" applyNumberFormat="1" applyFont="1" applyFill="1" applyBorder="1" applyAlignment="1">
      <alignment wrapText="1"/>
    </xf>
    <xf numFmtId="1" fontId="8" fillId="2" borderId="4" xfId="4" applyNumberFormat="1" applyFont="1" applyFill="1" applyBorder="1" applyAlignment="1">
      <alignment horizontal="right" vertical="top" wrapText="1"/>
    </xf>
    <xf numFmtId="169" fontId="7" fillId="0" borderId="3" xfId="12" applyFont="1" applyFill="1" applyBorder="1" applyAlignment="1">
      <alignment horizontal="center" vertical="top" wrapText="1"/>
    </xf>
    <xf numFmtId="2" fontId="9" fillId="57" borderId="5" xfId="4" applyNumberFormat="1" applyFont="1" applyFill="1" applyBorder="1" applyAlignment="1">
      <alignment horizontal="right" vertical="top" wrapText="1"/>
    </xf>
    <xf numFmtId="0" fontId="6" fillId="57" borderId="5" xfId="0" applyFont="1" applyFill="1" applyBorder="1" applyAlignment="1">
      <alignment horizontal="center" vertical="top"/>
    </xf>
    <xf numFmtId="169" fontId="9" fillId="57" borderId="5" xfId="12" applyFont="1" applyFill="1" applyBorder="1" applyAlignment="1">
      <alignment horizontal="right" vertical="top" wrapText="1"/>
    </xf>
    <xf numFmtId="169" fontId="7" fillId="57" borderId="5" xfId="12" applyFont="1" applyFill="1" applyBorder="1" applyAlignment="1">
      <alignment horizontal="center" vertical="top" wrapText="1"/>
    </xf>
    <xf numFmtId="169" fontId="7" fillId="57" borderId="5" xfId="12" applyFont="1" applyFill="1" applyBorder="1" applyAlignment="1">
      <alignment horizontal="right" vertical="top" wrapText="1"/>
    </xf>
    <xf numFmtId="169" fontId="6" fillId="57" borderId="5" xfId="12" applyFont="1" applyFill="1" applyBorder="1" applyAlignment="1">
      <alignment horizontal="right" vertical="top" wrapText="1"/>
    </xf>
    <xf numFmtId="0" fontId="7" fillId="4" borderId="0" xfId="0" applyFont="1" applyFill="1"/>
    <xf numFmtId="0" fontId="14" fillId="2" borderId="3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left" vertical="top" wrapText="1"/>
    </xf>
    <xf numFmtId="4" fontId="14" fillId="2" borderId="3" xfId="4" applyNumberFormat="1" applyFont="1" applyFill="1" applyBorder="1" applyAlignment="1">
      <alignment horizontal="right" vertical="center" wrapText="1"/>
    </xf>
    <xf numFmtId="4" fontId="14" fillId="2" borderId="3" xfId="4" applyNumberFormat="1" applyFont="1" applyFill="1" applyBorder="1" applyAlignment="1">
      <alignment horizontal="center" vertical="center"/>
    </xf>
    <xf numFmtId="4" fontId="14" fillId="2" borderId="3" xfId="4" applyNumberFormat="1" applyFont="1" applyFill="1" applyBorder="1" applyAlignment="1">
      <alignment horizontal="right" vertical="center"/>
    </xf>
    <xf numFmtId="4" fontId="14" fillId="0" borderId="3" xfId="0" applyNumberFormat="1" applyFont="1" applyFill="1" applyBorder="1" applyAlignment="1">
      <alignment horizontal="right" vertical="center" wrapText="1"/>
    </xf>
    <xf numFmtId="0" fontId="14" fillId="2" borderId="0" xfId="0" applyFont="1" applyFill="1"/>
    <xf numFmtId="0" fontId="7" fillId="0" borderId="4" xfId="0" applyFont="1" applyFill="1" applyBorder="1" applyAlignment="1" applyProtection="1">
      <alignment vertical="center"/>
    </xf>
    <xf numFmtId="2" fontId="7" fillId="2" borderId="3" xfId="0" applyNumberFormat="1" applyFont="1" applyFill="1" applyBorder="1" applyAlignment="1">
      <alignment vertical="top"/>
    </xf>
    <xf numFmtId="43" fontId="6" fillId="57" borderId="3" xfId="1" applyFont="1" applyFill="1" applyBorder="1" applyAlignment="1">
      <alignment horizontal="right" vertical="center"/>
    </xf>
    <xf numFmtId="176" fontId="6" fillId="2" borderId="110" xfId="218" applyNumberFormat="1" applyFont="1" applyFill="1" applyBorder="1" applyAlignment="1">
      <alignment horizontal="center"/>
    </xf>
    <xf numFmtId="0" fontId="6" fillId="2" borderId="110" xfId="218" applyFont="1" applyFill="1" applyBorder="1" applyAlignment="1">
      <alignment horizontal="center"/>
    </xf>
    <xf numFmtId="4" fontId="0" fillId="0" borderId="110" xfId="0" applyNumberFormat="1" applyFont="1" applyBorder="1" applyAlignment="1"/>
    <xf numFmtId="4" fontId="6" fillId="66" borderId="110" xfId="218" applyNumberFormat="1" applyFont="1" applyFill="1" applyBorder="1" applyAlignment="1">
      <alignment horizontal="center"/>
    </xf>
    <xf numFmtId="10" fontId="6" fillId="66" borderId="110" xfId="2" applyNumberFormat="1" applyFont="1" applyFill="1" applyBorder="1" applyAlignment="1">
      <alignment horizontal="center"/>
    </xf>
    <xf numFmtId="0" fontId="13" fillId="2" borderId="3" xfId="0" applyFont="1" applyFill="1" applyBorder="1" applyAlignment="1">
      <alignment horizontal="left" vertical="top" wrapText="1"/>
    </xf>
    <xf numFmtId="0" fontId="13" fillId="2" borderId="3" xfId="0" applyFont="1" applyFill="1" applyBorder="1" applyAlignment="1">
      <alignment horizontal="center" vertical="top" wrapText="1"/>
    </xf>
    <xf numFmtId="0" fontId="13" fillId="57" borderId="0" xfId="0" applyFont="1" applyFill="1" applyAlignment="1">
      <alignment vertical="top" wrapText="1"/>
    </xf>
    <xf numFmtId="0" fontId="13" fillId="57" borderId="3" xfId="3" applyFont="1" applyFill="1" applyBorder="1" applyAlignment="1">
      <alignment horizontal="center" vertical="top" wrapText="1"/>
    </xf>
    <xf numFmtId="4" fontId="14" fillId="57" borderId="3" xfId="4" applyNumberFormat="1" applyFont="1" applyFill="1" applyBorder="1" applyAlignment="1">
      <alignment horizontal="right" vertical="center" wrapText="1"/>
    </xf>
    <xf numFmtId="4" fontId="14" fillId="57" borderId="3" xfId="4" applyNumberFormat="1" applyFont="1" applyFill="1" applyBorder="1" applyAlignment="1">
      <alignment horizontal="center" vertical="center" wrapText="1"/>
    </xf>
    <xf numFmtId="4" fontId="13" fillId="57" borderId="3" xfId="0" applyNumberFormat="1" applyFont="1" applyFill="1" applyBorder="1" applyAlignment="1">
      <alignment horizontal="right" vertical="center" wrapText="1"/>
    </xf>
    <xf numFmtId="4" fontId="14" fillId="2" borderId="3" xfId="0" applyNumberFormat="1" applyFont="1" applyFill="1" applyBorder="1" applyAlignment="1">
      <alignment horizontal="right" vertical="center" wrapText="1"/>
    </xf>
    <xf numFmtId="4" fontId="14" fillId="2" borderId="3" xfId="4" applyNumberFormat="1" applyFont="1" applyFill="1" applyBorder="1" applyAlignment="1">
      <alignment horizontal="center" vertical="center" wrapText="1"/>
    </xf>
    <xf numFmtId="0" fontId="14" fillId="0" borderId="3" xfId="1391" applyFont="1" applyFill="1" applyBorder="1" applyAlignment="1">
      <alignment horizontal="left" vertical="center" wrapText="1"/>
    </xf>
    <xf numFmtId="4" fontId="14" fillId="0" borderId="3" xfId="4" applyNumberFormat="1" applyFont="1" applyFill="1" applyBorder="1" applyAlignment="1">
      <alignment horizontal="right" vertical="center" wrapText="1"/>
    </xf>
    <xf numFmtId="4" fontId="14" fillId="0" borderId="3" xfId="4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 wrapText="1"/>
    </xf>
    <xf numFmtId="0" fontId="13" fillId="0" borderId="3" xfId="0" applyFont="1" applyBorder="1" applyAlignment="1">
      <alignment horizontal="center" vertical="top"/>
    </xf>
    <xf numFmtId="49" fontId="13" fillId="0" borderId="3" xfId="1397" applyNumberFormat="1" applyFont="1" applyBorder="1" applyAlignment="1">
      <alignment horizontal="left" vertical="top" wrapText="1"/>
    </xf>
    <xf numFmtId="0" fontId="13" fillId="2" borderId="3" xfId="0" applyFont="1" applyFill="1" applyBorder="1" applyAlignment="1">
      <alignment horizontal="center" vertical="top"/>
    </xf>
    <xf numFmtId="49" fontId="13" fillId="2" borderId="3" xfId="1397" applyNumberFormat="1" applyFont="1" applyFill="1" applyBorder="1" applyAlignment="1">
      <alignment horizontal="left" vertical="top" wrapText="1"/>
    </xf>
    <xf numFmtId="169" fontId="14" fillId="2" borderId="3" xfId="12" applyFont="1" applyFill="1" applyBorder="1" applyAlignment="1" applyProtection="1">
      <alignment horizontal="center" vertical="top" wrapText="1"/>
      <protection locked="0"/>
    </xf>
    <xf numFmtId="169" fontId="14" fillId="2" borderId="3" xfId="12" applyFont="1" applyFill="1" applyBorder="1" applyAlignment="1" applyProtection="1">
      <alignment horizontal="right" vertical="top" wrapText="1"/>
      <protection locked="0"/>
    </xf>
    <xf numFmtId="226" fontId="13" fillId="2" borderId="4" xfId="0" applyNumberFormat="1" applyFont="1" applyFill="1" applyBorder="1" applyAlignment="1" applyProtection="1">
      <alignment horizontal="right" vertical="top" wrapText="1"/>
    </xf>
    <xf numFmtId="4" fontId="14" fillId="2" borderId="4" xfId="0" applyNumberFormat="1" applyFont="1" applyFill="1" applyBorder="1" applyAlignment="1">
      <alignment vertical="top"/>
    </xf>
    <xf numFmtId="176" fontId="14" fillId="2" borderId="3" xfId="1398" applyNumberFormat="1" applyFont="1" applyFill="1" applyBorder="1" applyAlignment="1">
      <alignment vertical="top"/>
    </xf>
    <xf numFmtId="179" fontId="14" fillId="2" borderId="3" xfId="4" applyNumberFormat="1" applyFont="1" applyFill="1" applyBorder="1" applyAlignment="1">
      <alignment horizontal="right" vertical="top" wrapText="1"/>
    </xf>
    <xf numFmtId="49" fontId="14" fillId="2" borderId="3" xfId="1397" applyNumberFormat="1" applyFont="1" applyFill="1" applyBorder="1" applyAlignment="1">
      <alignment horizontal="left" vertical="top" wrapText="1"/>
    </xf>
    <xf numFmtId="169" fontId="14" fillId="2" borderId="3" xfId="12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vertical="top" wrapText="1"/>
    </xf>
    <xf numFmtId="4" fontId="14" fillId="2" borderId="3" xfId="0" applyNumberFormat="1" applyFont="1" applyFill="1" applyBorder="1" applyAlignment="1">
      <alignment horizontal="right" vertical="top"/>
    </xf>
    <xf numFmtId="0" fontId="14" fillId="2" borderId="3" xfId="0" applyFont="1" applyFill="1" applyBorder="1" applyAlignment="1">
      <alignment horizontal="right" vertical="top" wrapText="1"/>
    </xf>
    <xf numFmtId="0" fontId="14" fillId="2" borderId="3" xfId="0" applyFont="1" applyFill="1" applyBorder="1" applyAlignment="1">
      <alignment horizontal="right" vertical="top"/>
    </xf>
    <xf numFmtId="0" fontId="13" fillId="2" borderId="3" xfId="0" applyFont="1" applyFill="1" applyBorder="1" applyAlignment="1">
      <alignment horizontal="right" vertical="top"/>
    </xf>
    <xf numFmtId="226" fontId="13" fillId="2" borderId="3" xfId="0" applyNumberFormat="1" applyFont="1" applyFill="1" applyBorder="1" applyAlignment="1" applyProtection="1">
      <alignment horizontal="right" vertical="top"/>
    </xf>
    <xf numFmtId="0" fontId="13" fillId="2" borderId="3" xfId="970" applyFont="1" applyFill="1" applyBorder="1" applyAlignment="1">
      <alignment horizontal="left" vertical="top" wrapText="1"/>
    </xf>
    <xf numFmtId="43" fontId="14" fillId="2" borderId="3" xfId="8" applyFont="1" applyFill="1" applyBorder="1" applyAlignment="1">
      <alignment horizontal="center" vertical="top"/>
    </xf>
    <xf numFmtId="4" fontId="14" fillId="2" borderId="3" xfId="1399" applyNumberFormat="1" applyFont="1" applyFill="1" applyBorder="1" applyAlignment="1" applyProtection="1">
      <alignment vertical="top"/>
    </xf>
    <xf numFmtId="4" fontId="14" fillId="2" borderId="3" xfId="0" applyNumberFormat="1" applyFont="1" applyFill="1" applyBorder="1" applyAlignment="1">
      <alignment vertical="top" wrapText="1"/>
    </xf>
    <xf numFmtId="179" fontId="14" fillId="2" borderId="4" xfId="226" applyNumberFormat="1" applyFont="1" applyFill="1" applyBorder="1" applyAlignment="1">
      <alignment vertical="top"/>
    </xf>
    <xf numFmtId="0" fontId="14" fillId="2" borderId="3" xfId="0" applyNumberFormat="1" applyFont="1" applyFill="1" applyBorder="1" applyAlignment="1">
      <alignment vertical="top" wrapText="1"/>
    </xf>
    <xf numFmtId="0" fontId="14" fillId="2" borderId="3" xfId="0" applyNumberFormat="1" applyFont="1" applyFill="1" applyBorder="1" applyAlignment="1">
      <alignment horizontal="justify" vertical="top" wrapText="1"/>
    </xf>
    <xf numFmtId="169" fontId="14" fillId="2" borderId="0" xfId="12" applyFont="1" applyFill="1" applyBorder="1" applyAlignment="1">
      <alignment horizontal="center" vertical="top" wrapText="1"/>
    </xf>
    <xf numFmtId="1" fontId="13" fillId="2" borderId="3" xfId="0" applyNumberFormat="1" applyFont="1" applyFill="1" applyBorder="1" applyAlignment="1">
      <alignment horizontal="right" vertical="top" wrapText="1"/>
    </xf>
    <xf numFmtId="179" fontId="14" fillId="2" borderId="3" xfId="0" applyNumberFormat="1" applyFont="1" applyFill="1" applyBorder="1" applyAlignment="1">
      <alignment horizontal="right" vertical="top" wrapText="1"/>
    </xf>
    <xf numFmtId="0" fontId="14" fillId="2" borderId="3" xfId="0" applyFont="1" applyFill="1" applyBorder="1" applyAlignment="1">
      <alignment horizontal="justify" vertical="top" wrapText="1"/>
    </xf>
    <xf numFmtId="176" fontId="14" fillId="2" borderId="4" xfId="0" applyNumberFormat="1" applyFont="1" applyFill="1" applyBorder="1" applyAlignment="1">
      <alignment horizontal="right" vertical="top"/>
    </xf>
    <xf numFmtId="179" fontId="14" fillId="2" borderId="3" xfId="1397" applyNumberFormat="1" applyFont="1" applyFill="1" applyBorder="1" applyAlignment="1">
      <alignment horizontal="right" vertical="top"/>
    </xf>
    <xf numFmtId="169" fontId="14" fillId="2" borderId="0" xfId="12" applyFont="1" applyFill="1" applyBorder="1" applyAlignment="1">
      <alignment horizontal="right" vertical="top" wrapText="1"/>
    </xf>
    <xf numFmtId="169" fontId="14" fillId="2" borderId="3" xfId="12" applyFont="1" applyFill="1" applyBorder="1" applyAlignment="1" applyProtection="1">
      <alignment horizontal="right" vertical="top" wrapText="1"/>
    </xf>
    <xf numFmtId="177" fontId="14" fillId="2" borderId="3" xfId="0" applyNumberFormat="1" applyFont="1" applyFill="1" applyBorder="1" applyAlignment="1" applyProtection="1">
      <alignment horizontal="right" vertical="top"/>
    </xf>
    <xf numFmtId="1" fontId="13" fillId="2" borderId="3" xfId="4" applyNumberFormat="1" applyFont="1" applyFill="1" applyBorder="1" applyAlignment="1">
      <alignment horizontal="right" vertical="top" wrapText="1"/>
    </xf>
    <xf numFmtId="1" fontId="14" fillId="2" borderId="3" xfId="4" applyNumberFormat="1" applyFont="1" applyFill="1" applyBorder="1" applyAlignment="1">
      <alignment horizontal="right" vertical="top" wrapText="1"/>
    </xf>
    <xf numFmtId="0" fontId="13" fillId="0" borderId="3" xfId="0" applyFont="1" applyFill="1" applyBorder="1" applyAlignment="1">
      <alignment vertical="top"/>
    </xf>
    <xf numFmtId="4" fontId="14" fillId="0" borderId="3" xfId="0" applyNumberFormat="1" applyFont="1" applyFill="1" applyBorder="1" applyAlignment="1">
      <alignment horizontal="right" vertical="top"/>
    </xf>
    <xf numFmtId="181" fontId="14" fillId="2" borderId="3" xfId="0" applyNumberFormat="1" applyFont="1" applyFill="1" applyBorder="1" applyAlignment="1">
      <alignment horizontal="center" vertical="top"/>
    </xf>
    <xf numFmtId="4" fontId="14" fillId="2" borderId="3" xfId="0" applyNumberFormat="1" applyFont="1" applyFill="1" applyBorder="1" applyAlignment="1">
      <alignment horizontal="right" vertical="top" wrapText="1"/>
    </xf>
    <xf numFmtId="0" fontId="14" fillId="0" borderId="3" xfId="0" applyNumberFormat="1" applyFont="1" applyFill="1" applyBorder="1" applyAlignment="1">
      <alignment vertical="top" wrapText="1"/>
    </xf>
    <xf numFmtId="0" fontId="14" fillId="0" borderId="3" xfId="1263" applyFont="1" applyFill="1" applyBorder="1" applyAlignment="1">
      <alignment wrapText="1"/>
    </xf>
    <xf numFmtId="43" fontId="14" fillId="0" borderId="3" xfId="8" applyFont="1" applyFill="1" applyBorder="1" applyAlignment="1">
      <alignment horizontal="right" vertical="top" wrapText="1"/>
    </xf>
    <xf numFmtId="169" fontId="14" fillId="0" borderId="3" xfId="12" applyFont="1" applyFill="1" applyBorder="1" applyAlignment="1">
      <alignment horizontal="center" vertical="center" wrapText="1"/>
    </xf>
    <xf numFmtId="169" fontId="14" fillId="2" borderId="3" xfId="12" applyFont="1" applyFill="1" applyBorder="1" applyAlignment="1">
      <alignment horizontal="right" vertical="center" wrapText="1"/>
    </xf>
    <xf numFmtId="0" fontId="14" fillId="2" borderId="4" xfId="0" applyNumberFormat="1" applyFont="1" applyFill="1" applyBorder="1" applyAlignment="1">
      <alignment vertical="top" wrapText="1"/>
    </xf>
    <xf numFmtId="43" fontId="14" fillId="0" borderId="4" xfId="8" applyFont="1" applyFill="1" applyBorder="1" applyAlignment="1">
      <alignment horizontal="right" vertical="top" wrapText="1"/>
    </xf>
    <xf numFmtId="0" fontId="14" fillId="2" borderId="3" xfId="1274" applyNumberFormat="1" applyFont="1" applyFill="1" applyBorder="1" applyAlignment="1">
      <alignment horizontal="center" vertical="top"/>
    </xf>
    <xf numFmtId="4" fontId="14" fillId="2" borderId="3" xfId="1394" applyNumberFormat="1" applyFont="1" applyFill="1" applyBorder="1" applyAlignment="1">
      <alignment vertical="top"/>
    </xf>
    <xf numFmtId="49" fontId="13" fillId="2" borderId="4" xfId="1397" applyNumberFormat="1" applyFont="1" applyFill="1" applyBorder="1" applyAlignment="1">
      <alignment vertical="top" wrapText="1"/>
    </xf>
    <xf numFmtId="169" fontId="14" fillId="2" borderId="4" xfId="12" applyFont="1" applyFill="1" applyBorder="1" applyAlignment="1">
      <alignment horizontal="right" vertical="top" wrapText="1"/>
    </xf>
    <xf numFmtId="179" fontId="14" fillId="2" borderId="4" xfId="4" applyNumberFormat="1" applyFont="1" applyFill="1" applyBorder="1" applyAlignment="1">
      <alignment horizontal="right" vertical="top" wrapText="1"/>
    </xf>
    <xf numFmtId="1" fontId="14" fillId="2" borderId="4" xfId="226" applyNumberFormat="1" applyFont="1" applyFill="1" applyBorder="1" applyAlignment="1">
      <alignment vertical="top"/>
    </xf>
    <xf numFmtId="0" fontId="14" fillId="2" borderId="3" xfId="1263" applyFont="1" applyFill="1" applyBorder="1" applyAlignment="1">
      <alignment horizontal="left" vertical="top" wrapText="1"/>
    </xf>
    <xf numFmtId="39" fontId="14" fillId="2" borderId="3" xfId="1393" applyFont="1" applyFill="1" applyBorder="1" applyAlignment="1">
      <alignment horizontal="left" vertical="top" wrapText="1"/>
    </xf>
    <xf numFmtId="2" fontId="14" fillId="2" borderId="3" xfId="4" applyNumberFormat="1" applyFont="1" applyFill="1" applyBorder="1" applyAlignment="1">
      <alignment horizontal="right" vertical="top" wrapText="1"/>
    </xf>
    <xf numFmtId="169" fontId="13" fillId="2" borderId="7" xfId="12" applyFont="1" applyFill="1" applyBorder="1" applyAlignment="1">
      <alignment horizontal="right" vertical="top" wrapText="1"/>
    </xf>
    <xf numFmtId="1" fontId="13" fillId="2" borderId="3" xfId="1397" applyNumberFormat="1" applyFont="1" applyFill="1" applyBorder="1" applyAlignment="1">
      <alignment horizontal="right" vertical="top"/>
    </xf>
    <xf numFmtId="1" fontId="13" fillId="2" borderId="3" xfId="1397" applyNumberFormat="1" applyFont="1" applyFill="1" applyBorder="1" applyAlignment="1">
      <alignment horizontal="left" vertical="top"/>
    </xf>
    <xf numFmtId="0" fontId="14" fillId="0" borderId="0" xfId="0" applyFont="1" applyFill="1"/>
    <xf numFmtId="49" fontId="91" fillId="2" borderId="3" xfId="1397" applyNumberFormat="1" applyFont="1" applyFill="1" applyBorder="1" applyAlignment="1">
      <alignment horizontal="left" vertical="top" wrapText="1"/>
    </xf>
    <xf numFmtId="4" fontId="7" fillId="0" borderId="0" xfId="0" applyNumberFormat="1" applyFont="1" applyFill="1"/>
    <xf numFmtId="169" fontId="7" fillId="0" borderId="0" xfId="0" applyNumberFormat="1" applyFont="1" applyFill="1"/>
    <xf numFmtId="0" fontId="6" fillId="2" borderId="3" xfId="3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center" vertical="center"/>
    </xf>
    <xf numFmtId="179" fontId="14" fillId="0" borderId="4" xfId="226" applyNumberFormat="1" applyFont="1" applyFill="1" applyBorder="1" applyAlignment="1">
      <alignment vertical="top"/>
    </xf>
    <xf numFmtId="0" fontId="14" fillId="0" borderId="3" xfId="1263" applyFont="1" applyFill="1" applyBorder="1" applyAlignment="1">
      <alignment horizontal="left" vertical="top" wrapText="1"/>
    </xf>
    <xf numFmtId="169" fontId="14" fillId="0" borderId="3" xfId="12" applyFont="1" applyFill="1" applyBorder="1" applyAlignment="1">
      <alignment horizontal="right" vertical="top" wrapText="1"/>
    </xf>
    <xf numFmtId="169" fontId="14" fillId="0" borderId="3" xfId="12" applyFont="1" applyFill="1" applyBorder="1" applyAlignment="1">
      <alignment horizontal="center" vertical="top"/>
    </xf>
    <xf numFmtId="169" fontId="14" fillId="0" borderId="3" xfId="12" applyFont="1" applyFill="1" applyBorder="1" applyAlignment="1" applyProtection="1">
      <alignment horizontal="right" vertical="top" wrapText="1"/>
      <protection locked="0"/>
    </xf>
    <xf numFmtId="0" fontId="13" fillId="0" borderId="0" xfId="0" applyFont="1" applyFill="1" applyAlignment="1">
      <alignment vertical="top" wrapText="1"/>
    </xf>
    <xf numFmtId="0" fontId="14" fillId="0" borderId="3" xfId="0" applyFont="1" applyFill="1" applyBorder="1" applyAlignment="1">
      <alignment horizontal="left" vertical="top" wrapText="1"/>
    </xf>
    <xf numFmtId="169" fontId="14" fillId="0" borderId="3" xfId="12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vertical="top"/>
    </xf>
    <xf numFmtId="0" fontId="14" fillId="2" borderId="3" xfId="0" applyFont="1" applyFill="1" applyBorder="1" applyAlignment="1">
      <alignment vertical="top"/>
    </xf>
    <xf numFmtId="179" fontId="14" fillId="2" borderId="3" xfId="0" applyNumberFormat="1" applyFont="1" applyFill="1" applyBorder="1" applyAlignment="1">
      <alignment vertical="top"/>
    </xf>
    <xf numFmtId="0" fontId="14" fillId="0" borderId="3" xfId="0" applyFont="1" applyFill="1" applyBorder="1" applyAlignment="1">
      <alignment vertical="top" wrapText="1"/>
    </xf>
    <xf numFmtId="1" fontId="13" fillId="0" borderId="4" xfId="226" applyNumberFormat="1" applyFont="1" applyFill="1" applyBorder="1" applyAlignment="1">
      <alignment vertical="top"/>
    </xf>
    <xf numFmtId="0" fontId="13" fillId="0" borderId="3" xfId="0" applyNumberFormat="1" applyFont="1" applyFill="1" applyBorder="1" applyAlignment="1">
      <alignment vertical="top" wrapText="1"/>
    </xf>
    <xf numFmtId="169" fontId="14" fillId="0" borderId="3" xfId="12" applyFont="1" applyFill="1" applyBorder="1" applyAlignment="1" applyProtection="1">
      <alignment horizontal="center" vertical="top" wrapText="1"/>
      <protection locked="0"/>
    </xf>
    <xf numFmtId="169" fontId="14" fillId="0" borderId="3" xfId="12" applyFont="1" applyFill="1" applyBorder="1" applyAlignment="1" applyProtection="1">
      <alignment horizontal="right" vertical="top" wrapText="1"/>
    </xf>
    <xf numFmtId="43" fontId="7" fillId="2" borderId="3" xfId="8" applyFont="1" applyFill="1" applyBorder="1" applyAlignment="1">
      <alignment horizontal="right" vertical="top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top"/>
    </xf>
    <xf numFmtId="230" fontId="7" fillId="2" borderId="0" xfId="0" applyNumberFormat="1" applyFont="1" applyFill="1" applyAlignment="1">
      <alignment horizontal="right" vertical="top" wrapText="1"/>
    </xf>
    <xf numFmtId="0" fontId="7" fillId="2" borderId="0" xfId="812" applyFill="1" applyAlignment="1">
      <alignment horizontal="left" vertical="top" wrapText="1"/>
    </xf>
    <xf numFmtId="0" fontId="0" fillId="0" borderId="0" xfId="0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01" fillId="0" borderId="0" xfId="0" applyFont="1" applyBorder="1" applyAlignment="1">
      <alignment vertical="top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vertical="top" wrapText="1"/>
    </xf>
    <xf numFmtId="4" fontId="0" fillId="0" borderId="0" xfId="0" applyNumberFormat="1" applyFont="1" applyBorder="1" applyAlignment="1"/>
    <xf numFmtId="4" fontId="6" fillId="66" borderId="0" xfId="218" applyNumberFormat="1" applyFont="1" applyFill="1" applyBorder="1" applyAlignment="1">
      <alignment horizontal="center"/>
    </xf>
    <xf numFmtId="10" fontId="6" fillId="66" borderId="0" xfId="2" applyNumberFormat="1" applyFont="1" applyFill="1" applyBorder="1" applyAlignment="1">
      <alignment horizontal="center"/>
    </xf>
    <xf numFmtId="0" fontId="6" fillId="57" borderId="5" xfId="0" applyFont="1" applyFill="1" applyBorder="1" applyAlignment="1">
      <alignment horizontal="right" vertical="top" wrapText="1"/>
    </xf>
    <xf numFmtId="4" fontId="7" fillId="57" borderId="5" xfId="4" applyNumberFormat="1" applyFont="1" applyFill="1" applyBorder="1" applyAlignment="1">
      <alignment horizontal="right" vertical="center" wrapText="1"/>
    </xf>
    <xf numFmtId="4" fontId="7" fillId="57" borderId="5" xfId="4" applyNumberFormat="1" applyFont="1" applyFill="1" applyBorder="1" applyAlignment="1">
      <alignment horizontal="center" vertical="center"/>
    </xf>
    <xf numFmtId="4" fontId="7" fillId="57" borderId="5" xfId="4" applyNumberFormat="1" applyFont="1" applyFill="1" applyBorder="1" applyAlignment="1">
      <alignment horizontal="right" vertical="center"/>
    </xf>
    <xf numFmtId="4" fontId="6" fillId="57" borderId="5" xfId="4" applyNumberFormat="1" applyFont="1" applyFill="1" applyBorder="1" applyAlignment="1">
      <alignment horizontal="right" vertical="center" wrapText="1"/>
    </xf>
    <xf numFmtId="0" fontId="14" fillId="2" borderId="5" xfId="0" applyFont="1" applyFill="1" applyBorder="1" applyAlignment="1">
      <alignment vertical="top"/>
    </xf>
    <xf numFmtId="0" fontId="14" fillId="2" borderId="5" xfId="0" applyFont="1" applyFill="1" applyBorder="1" applyAlignment="1">
      <alignment horizontal="left" vertical="top" wrapText="1"/>
    </xf>
    <xf numFmtId="4" fontId="14" fillId="2" borderId="5" xfId="4" applyNumberFormat="1" applyFont="1" applyFill="1" applyBorder="1" applyAlignment="1">
      <alignment horizontal="right" vertical="center" wrapText="1"/>
    </xf>
    <xf numFmtId="4" fontId="14" fillId="2" borderId="5" xfId="4" applyNumberFormat="1" applyFont="1" applyFill="1" applyBorder="1" applyAlignment="1">
      <alignment horizontal="center" vertical="center"/>
    </xf>
    <xf numFmtId="4" fontId="14" fillId="2" borderId="5" xfId="4" applyNumberFormat="1" applyFont="1" applyFill="1" applyBorder="1" applyAlignment="1">
      <alignment horizontal="right" vertical="center"/>
    </xf>
    <xf numFmtId="4" fontId="14" fillId="0" borderId="5" xfId="0" applyNumberFormat="1" applyFont="1" applyFill="1" applyBorder="1" applyAlignment="1">
      <alignment horizontal="right" vertical="center" wrapText="1"/>
    </xf>
    <xf numFmtId="179" fontId="14" fillId="2" borderId="112" xfId="0" applyNumberFormat="1" applyFont="1" applyFill="1" applyBorder="1" applyAlignment="1">
      <alignment vertical="top"/>
    </xf>
    <xf numFmtId="0" fontId="14" fillId="2" borderId="112" xfId="0" applyFont="1" applyFill="1" applyBorder="1" applyAlignment="1">
      <alignment horizontal="left" vertical="top" wrapText="1"/>
    </xf>
    <xf numFmtId="4" fontId="14" fillId="2" borderId="112" xfId="4" applyNumberFormat="1" applyFont="1" applyFill="1" applyBorder="1" applyAlignment="1">
      <alignment horizontal="right" vertical="center" wrapText="1"/>
    </xf>
    <xf numFmtId="4" fontId="14" fillId="2" borderId="112" xfId="4" applyNumberFormat="1" applyFont="1" applyFill="1" applyBorder="1" applyAlignment="1">
      <alignment horizontal="center" vertical="center"/>
    </xf>
    <xf numFmtId="4" fontId="14" fillId="2" borderId="112" xfId="4" applyNumberFormat="1" applyFont="1" applyFill="1" applyBorder="1" applyAlignment="1">
      <alignment horizontal="right" vertical="center"/>
    </xf>
    <xf numFmtId="4" fontId="14" fillId="0" borderId="112" xfId="0" applyNumberFormat="1" applyFont="1" applyFill="1" applyBorder="1" applyAlignment="1">
      <alignment horizontal="right" vertical="center" wrapText="1"/>
    </xf>
    <xf numFmtId="179" fontId="9" fillId="2" borderId="8" xfId="4" applyNumberFormat="1" applyFont="1" applyFill="1" applyBorder="1" applyAlignment="1">
      <alignment horizontal="right" vertical="top" wrapText="1"/>
    </xf>
    <xf numFmtId="0" fontId="9" fillId="2" borderId="5" xfId="0" applyFont="1" applyFill="1" applyBorder="1" applyAlignment="1">
      <alignment horizontal="left" vertical="top" wrapText="1"/>
    </xf>
    <xf numFmtId="169" fontId="7" fillId="2" borderId="6" xfId="12" applyFont="1" applyFill="1" applyBorder="1" applyAlignment="1">
      <alignment horizontal="right" vertical="top" wrapText="1"/>
    </xf>
    <xf numFmtId="4" fontId="7" fillId="65" borderId="5" xfId="0" applyNumberFormat="1" applyFont="1" applyFill="1" applyBorder="1" applyAlignment="1">
      <alignment horizontal="center" vertical="top" wrapText="1"/>
    </xf>
    <xf numFmtId="4" fontId="7" fillId="65" borderId="5" xfId="0" applyNumberFormat="1" applyFont="1" applyFill="1" applyBorder="1" applyAlignment="1">
      <alignment wrapText="1"/>
    </xf>
    <xf numFmtId="179" fontId="9" fillId="2" borderId="113" xfId="4" applyNumberFormat="1" applyFont="1" applyFill="1" applyBorder="1" applyAlignment="1">
      <alignment horizontal="right" vertical="top" wrapText="1"/>
    </xf>
    <xf numFmtId="0" fontId="7" fillId="2" borderId="112" xfId="0" applyFont="1" applyFill="1" applyBorder="1" applyAlignment="1">
      <alignment vertical="top" wrapText="1"/>
    </xf>
    <xf numFmtId="169" fontId="7" fillId="2" borderId="111" xfId="12" applyFont="1" applyFill="1" applyBorder="1" applyAlignment="1">
      <alignment horizontal="right" vertical="top" wrapText="1"/>
    </xf>
    <xf numFmtId="4" fontId="7" fillId="2" borderId="112" xfId="0" applyNumberFormat="1" applyFont="1" applyFill="1" applyBorder="1" applyAlignment="1">
      <alignment horizontal="center" wrapText="1"/>
    </xf>
    <xf numFmtId="4" fontId="7" fillId="2" borderId="112" xfId="0" applyNumberFormat="1" applyFont="1" applyFill="1" applyBorder="1" applyAlignment="1">
      <alignment wrapText="1"/>
    </xf>
    <xf numFmtId="179" fontId="14" fillId="0" borderId="8" xfId="226" applyNumberFormat="1" applyFont="1" applyFill="1" applyBorder="1" applyAlignment="1">
      <alignment vertical="top"/>
    </xf>
    <xf numFmtId="0" fontId="14" fillId="0" borderId="5" xfId="0" applyNumberFormat="1" applyFont="1" applyFill="1" applyBorder="1" applyAlignment="1">
      <alignment vertical="top" wrapText="1"/>
    </xf>
    <xf numFmtId="169" fontId="14" fillId="0" borderId="5" xfId="12" applyFont="1" applyFill="1" applyBorder="1" applyAlignment="1">
      <alignment horizontal="right" vertical="top" wrapText="1"/>
    </xf>
    <xf numFmtId="169" fontId="14" fillId="0" borderId="5" xfId="12" applyFont="1" applyFill="1" applyBorder="1" applyAlignment="1">
      <alignment horizontal="center" vertical="top" wrapText="1"/>
    </xf>
    <xf numFmtId="169" fontId="14" fillId="0" borderId="5" xfId="12" applyFont="1" applyFill="1" applyBorder="1" applyAlignment="1" applyProtection="1">
      <alignment horizontal="right" vertical="top" wrapText="1"/>
      <protection locked="0"/>
    </xf>
    <xf numFmtId="179" fontId="7" fillId="2" borderId="113" xfId="226" applyNumberFormat="1" applyFont="1" applyFill="1" applyBorder="1" applyAlignment="1">
      <alignment vertical="top"/>
    </xf>
    <xf numFmtId="0" fontId="14" fillId="0" borderId="112" xfId="0" applyFont="1" applyFill="1" applyBorder="1" applyAlignment="1">
      <alignment horizontal="left" vertical="top" wrapText="1"/>
    </xf>
    <xf numFmtId="169" fontId="14" fillId="0" borderId="112" xfId="12" applyFont="1" applyFill="1" applyBorder="1" applyAlignment="1">
      <alignment horizontal="right" vertical="top" wrapText="1"/>
    </xf>
    <xf numFmtId="169" fontId="14" fillId="0" borderId="112" xfId="12" applyFont="1" applyFill="1" applyBorder="1" applyAlignment="1">
      <alignment horizontal="center" vertical="top" wrapText="1"/>
    </xf>
    <xf numFmtId="169" fontId="14" fillId="0" borderId="112" xfId="12" applyFont="1" applyFill="1" applyBorder="1" applyAlignment="1" applyProtection="1">
      <alignment horizontal="right" vertical="top" wrapText="1"/>
      <protection locked="0"/>
    </xf>
    <xf numFmtId="230" fontId="14" fillId="57" borderId="5" xfId="0" applyNumberFormat="1" applyFont="1" applyFill="1" applyBorder="1" applyAlignment="1">
      <alignment horizontal="right" vertical="top"/>
    </xf>
    <xf numFmtId="0" fontId="13" fillId="57" borderId="5" xfId="0" applyFont="1" applyFill="1" applyBorder="1" applyAlignment="1">
      <alignment horizontal="center" vertical="top" wrapText="1"/>
    </xf>
    <xf numFmtId="169" fontId="14" fillId="57" borderId="5" xfId="12" applyFont="1" applyFill="1" applyBorder="1" applyAlignment="1">
      <alignment horizontal="right" vertical="top" wrapText="1"/>
    </xf>
    <xf numFmtId="169" fontId="14" fillId="57" borderId="5" xfId="12" applyFont="1" applyFill="1" applyBorder="1" applyAlignment="1">
      <alignment horizontal="center" vertical="top" wrapText="1"/>
    </xf>
    <xf numFmtId="169" fontId="13" fillId="57" borderId="5" xfId="12" applyFont="1" applyFill="1" applyBorder="1" applyAlignment="1">
      <alignment horizontal="right" vertical="top" wrapText="1"/>
    </xf>
    <xf numFmtId="2" fontId="14" fillId="2" borderId="112" xfId="4" applyNumberFormat="1" applyFont="1" applyFill="1" applyBorder="1" applyAlignment="1">
      <alignment horizontal="right" vertical="top" wrapText="1"/>
    </xf>
    <xf numFmtId="0" fontId="13" fillId="2" borderId="112" xfId="0" applyFont="1" applyFill="1" applyBorder="1" applyAlignment="1">
      <alignment horizontal="center" vertical="top" wrapText="1"/>
    </xf>
    <xf numFmtId="169" fontId="14" fillId="2" borderId="112" xfId="12" applyFont="1" applyFill="1" applyBorder="1" applyAlignment="1">
      <alignment horizontal="right" vertical="top" wrapText="1"/>
    </xf>
    <xf numFmtId="169" fontId="14" fillId="2" borderId="112" xfId="12" applyFont="1" applyFill="1" applyBorder="1" applyAlignment="1">
      <alignment horizontal="center" vertical="top" wrapText="1"/>
    </xf>
    <xf numFmtId="169" fontId="13" fillId="2" borderId="112" xfId="12" applyFont="1" applyFill="1" applyBorder="1" applyAlignment="1">
      <alignment horizontal="right" vertical="top" wrapText="1"/>
    </xf>
    <xf numFmtId="179" fontId="14" fillId="2" borderId="112" xfId="0" applyNumberFormat="1" applyFont="1" applyFill="1" applyBorder="1" applyAlignment="1">
      <alignment horizontal="right" vertical="top" wrapText="1"/>
    </xf>
    <xf numFmtId="0" fontId="14" fillId="2" borderId="112" xfId="0" applyFont="1" applyFill="1" applyBorder="1" applyAlignment="1">
      <alignment horizontal="justify" vertical="top" wrapText="1"/>
    </xf>
    <xf numFmtId="169" fontId="14" fillId="2" borderId="112" xfId="12" applyFont="1" applyFill="1" applyBorder="1" applyAlignment="1" applyProtection="1">
      <alignment horizontal="right" vertical="top" wrapText="1"/>
      <protection locked="0"/>
    </xf>
    <xf numFmtId="179" fontId="14" fillId="2" borderId="5" xfId="0" applyNumberFormat="1" applyFont="1" applyFill="1" applyBorder="1" applyAlignment="1">
      <alignment horizontal="right" vertical="top" wrapText="1"/>
    </xf>
    <xf numFmtId="169" fontId="14" fillId="2" borderId="5" xfId="12" applyFont="1" applyFill="1" applyBorder="1" applyAlignment="1">
      <alignment horizontal="right" vertical="top" wrapText="1"/>
    </xf>
    <xf numFmtId="169" fontId="14" fillId="2" borderId="5" xfId="12" applyFont="1" applyFill="1" applyBorder="1" applyAlignment="1">
      <alignment horizontal="center" vertical="top" wrapText="1"/>
    </xf>
    <xf numFmtId="169" fontId="14" fillId="2" borderId="5" xfId="12" applyFont="1" applyFill="1" applyBorder="1" applyAlignment="1" applyProtection="1">
      <alignment horizontal="right" vertical="top" wrapText="1"/>
      <protection locked="0"/>
    </xf>
    <xf numFmtId="0" fontId="14" fillId="2" borderId="112" xfId="0" applyFont="1" applyFill="1" applyBorder="1" applyAlignment="1">
      <alignment horizontal="center" vertical="top" wrapText="1"/>
    </xf>
    <xf numFmtId="0" fontId="6" fillId="2" borderId="112" xfId="0" applyFont="1" applyFill="1" applyBorder="1" applyAlignment="1">
      <alignment horizontal="center" vertical="top" wrapText="1"/>
    </xf>
    <xf numFmtId="4" fontId="7" fillId="2" borderId="112" xfId="4" applyNumberFormat="1" applyFont="1" applyFill="1" applyBorder="1" applyAlignment="1">
      <alignment horizontal="right" vertical="center" wrapText="1"/>
    </xf>
    <xf numFmtId="4" fontId="7" fillId="2" borderId="112" xfId="4" applyNumberFormat="1" applyFont="1" applyFill="1" applyBorder="1" applyAlignment="1">
      <alignment horizontal="center" vertical="center"/>
    </xf>
    <xf numFmtId="4" fontId="7" fillId="2" borderId="112" xfId="4" applyNumberFormat="1" applyFont="1" applyFill="1" applyBorder="1" applyAlignment="1">
      <alignment horizontal="right" vertical="center"/>
    </xf>
    <xf numFmtId="4" fontId="7" fillId="2" borderId="112" xfId="0" applyNumberFormat="1" applyFont="1" applyFill="1" applyBorder="1" applyAlignment="1">
      <alignment horizontal="right" vertical="center" wrapText="1"/>
    </xf>
    <xf numFmtId="0" fontId="6" fillId="57" borderId="5" xfId="3" applyFont="1" applyFill="1" applyBorder="1" applyAlignment="1">
      <alignment horizontal="center" vertical="top" wrapText="1"/>
    </xf>
    <xf numFmtId="4" fontId="7" fillId="57" borderId="5" xfId="4" applyNumberFormat="1" applyFont="1" applyFill="1" applyBorder="1" applyAlignment="1">
      <alignment horizontal="center" vertical="center" wrapText="1"/>
    </xf>
    <xf numFmtId="0" fontId="7" fillId="2" borderId="112" xfId="0" applyFont="1" applyFill="1" applyBorder="1" applyAlignment="1">
      <alignment horizontal="center" vertical="top" wrapText="1"/>
    </xf>
    <xf numFmtId="0" fontId="7" fillId="2" borderId="112" xfId="0" applyFont="1" applyFill="1" applyBorder="1" applyAlignment="1">
      <alignment horizontal="left" vertical="top" wrapText="1"/>
    </xf>
    <xf numFmtId="0" fontId="6" fillId="2" borderId="112" xfId="0" applyNumberFormat="1" applyFont="1" applyFill="1" applyBorder="1" applyAlignment="1">
      <alignment horizontal="left" vertical="justify" wrapText="1"/>
    </xf>
    <xf numFmtId="4" fontId="6" fillId="2" borderId="112" xfId="4" applyNumberFormat="1" applyFont="1" applyFill="1" applyBorder="1" applyAlignment="1" applyProtection="1">
      <alignment horizontal="right" vertical="center" wrapText="1"/>
    </xf>
    <xf numFmtId="4" fontId="6" fillId="2" borderId="112" xfId="0" applyNumberFormat="1" applyFont="1" applyFill="1" applyBorder="1" applyAlignment="1">
      <alignment horizontal="center" vertical="center"/>
    </xf>
    <xf numFmtId="4" fontId="6" fillId="0" borderId="112" xfId="4" applyNumberFormat="1" applyFont="1" applyFill="1" applyBorder="1" applyAlignment="1" applyProtection="1">
      <alignment horizontal="right" vertical="center" wrapText="1"/>
      <protection locked="0"/>
    </xf>
    <xf numFmtId="177" fontId="6" fillId="2" borderId="112" xfId="0" applyNumberFormat="1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left" vertical="top" wrapText="1"/>
    </xf>
    <xf numFmtId="4" fontId="7" fillId="0" borderId="5" xfId="4" applyNumberFormat="1" applyFont="1" applyFill="1" applyBorder="1" applyAlignment="1">
      <alignment horizontal="right" vertical="center" wrapText="1"/>
    </xf>
    <xf numFmtId="0" fontId="7" fillId="0" borderId="5" xfId="0" applyFont="1" applyFill="1" applyBorder="1" applyAlignment="1">
      <alignment horizontal="center" vertical="center"/>
    </xf>
    <xf numFmtId="4" fontId="7" fillId="0" borderId="5" xfId="0" applyNumberFormat="1" applyFont="1" applyFill="1" applyBorder="1" applyAlignment="1">
      <alignment horizontal="right" vertical="center" wrapText="1"/>
    </xf>
    <xf numFmtId="39" fontId="7" fillId="0" borderId="112" xfId="0" applyNumberFormat="1" applyFont="1" applyFill="1" applyBorder="1" applyAlignment="1" applyProtection="1">
      <alignment horizontal="right" vertical="top"/>
    </xf>
    <xf numFmtId="4" fontId="7" fillId="0" borderId="112" xfId="4" applyNumberFormat="1" applyFont="1" applyFill="1" applyBorder="1" applyAlignment="1">
      <alignment horizontal="right" vertical="center" wrapText="1"/>
    </xf>
    <xf numFmtId="0" fontId="7" fillId="0" borderId="112" xfId="0" applyFont="1" applyFill="1" applyBorder="1" applyAlignment="1">
      <alignment horizontal="center" vertical="center"/>
    </xf>
    <xf numFmtId="4" fontId="7" fillId="0" borderId="112" xfId="0" applyNumberFormat="1" applyFont="1" applyFill="1" applyBorder="1" applyAlignment="1">
      <alignment horizontal="right" vertical="center" wrapText="1"/>
    </xf>
    <xf numFmtId="39" fontId="7" fillId="0" borderId="5" xfId="0" applyNumberFormat="1" applyFont="1" applyFill="1" applyBorder="1" applyAlignment="1" applyProtection="1">
      <alignment horizontal="right" vertical="top"/>
    </xf>
    <xf numFmtId="0" fontId="7" fillId="0" borderId="5" xfId="1391" applyFont="1" applyFill="1" applyBorder="1" applyAlignment="1">
      <alignment horizontal="left" vertical="center" wrapText="1"/>
    </xf>
    <xf numFmtId="4" fontId="7" fillId="0" borderId="5" xfId="4" applyNumberFormat="1" applyFont="1" applyFill="1" applyBorder="1" applyAlignment="1">
      <alignment horizontal="center" vertical="center"/>
    </xf>
    <xf numFmtId="0" fontId="7" fillId="0" borderId="112" xfId="1391" applyFont="1" applyFill="1" applyBorder="1" applyAlignment="1">
      <alignment horizontal="left" vertical="center" wrapText="1"/>
    </xf>
    <xf numFmtId="4" fontId="7" fillId="0" borderId="112" xfId="4" applyNumberFormat="1" applyFont="1" applyFill="1" applyBorder="1" applyAlignment="1">
      <alignment horizontal="center" vertical="center"/>
    </xf>
    <xf numFmtId="177" fontId="7" fillId="0" borderId="112" xfId="0" applyNumberFormat="1" applyFont="1" applyFill="1" applyBorder="1" applyAlignment="1" applyProtection="1">
      <alignment vertical="top"/>
    </xf>
    <xf numFmtId="177" fontId="7" fillId="0" borderId="5" xfId="0" applyNumberFormat="1" applyFont="1" applyFill="1" applyBorder="1" applyAlignment="1" applyProtection="1">
      <alignment vertical="top"/>
    </xf>
    <xf numFmtId="231" fontId="7" fillId="0" borderId="3" xfId="0" applyNumberFormat="1" applyFont="1" applyFill="1" applyBorder="1" applyAlignment="1" applyProtection="1">
      <alignment vertical="top"/>
    </xf>
    <xf numFmtId="231" fontId="7" fillId="0" borderId="112" xfId="0" applyNumberFormat="1" applyFont="1" applyFill="1" applyBorder="1" applyAlignment="1" applyProtection="1">
      <alignment vertical="top"/>
    </xf>
    <xf numFmtId="0" fontId="98" fillId="2" borderId="3" xfId="0" applyFont="1" applyFill="1" applyBorder="1" applyAlignment="1">
      <alignment horizontal="right" vertical="top" wrapText="1"/>
    </xf>
    <xf numFmtId="0" fontId="14" fillId="2" borderId="5" xfId="0" applyFont="1" applyFill="1" applyBorder="1" applyAlignment="1">
      <alignment horizontal="right" vertical="top" wrapText="1"/>
    </xf>
    <xf numFmtId="0" fontId="14" fillId="2" borderId="112" xfId="0" applyFont="1" applyFill="1" applyBorder="1" applyAlignment="1">
      <alignment horizontal="right" vertical="top" wrapText="1"/>
    </xf>
    <xf numFmtId="231" fontId="7" fillId="0" borderId="5" xfId="0" applyNumberFormat="1" applyFont="1" applyFill="1" applyBorder="1" applyAlignment="1" applyProtection="1">
      <alignment vertical="top"/>
    </xf>
    <xf numFmtId="219" fontId="9" fillId="0" borderId="3" xfId="9" applyNumberFormat="1" applyFont="1" applyFill="1" applyBorder="1" applyAlignment="1" applyProtection="1">
      <alignment vertical="top"/>
    </xf>
    <xf numFmtId="0" fontId="13" fillId="2" borderId="3" xfId="0" applyFont="1" applyFill="1" applyBorder="1" applyAlignment="1">
      <alignment horizontal="right" vertical="top" wrapText="1"/>
    </xf>
    <xf numFmtId="179" fontId="13" fillId="2" borderId="3" xfId="0" applyNumberFormat="1" applyFont="1" applyFill="1" applyBorder="1" applyAlignment="1">
      <alignment horizontal="right" vertical="top" wrapText="1"/>
    </xf>
    <xf numFmtId="2" fontId="13" fillId="2" borderId="3" xfId="0" applyNumberFormat="1" applyFont="1" applyFill="1" applyBorder="1" applyAlignment="1">
      <alignment horizontal="right" vertical="top" wrapText="1"/>
    </xf>
    <xf numFmtId="0" fontId="13" fillId="0" borderId="3" xfId="0" applyFont="1" applyBorder="1" applyAlignment="1">
      <alignment horizontal="right" vertical="top"/>
    </xf>
    <xf numFmtId="2" fontId="13" fillId="2" borderId="3" xfId="4" applyNumberFormat="1" applyFont="1" applyFill="1" applyBorder="1" applyAlignment="1">
      <alignment horizontal="right" vertical="top" wrapText="1"/>
    </xf>
    <xf numFmtId="2" fontId="8" fillId="2" borderId="3" xfId="4" applyNumberFormat="1" applyFont="1" applyFill="1" applyBorder="1" applyAlignment="1">
      <alignment horizontal="right" vertical="top" wrapText="1"/>
    </xf>
    <xf numFmtId="226" fontId="6" fillId="0" borderId="3" xfId="0" applyNumberFormat="1" applyFont="1" applyFill="1" applyBorder="1" applyAlignment="1" applyProtection="1">
      <alignment vertical="center"/>
    </xf>
    <xf numFmtId="226" fontId="6" fillId="0" borderId="3" xfId="0" applyNumberFormat="1" applyFont="1" applyFill="1" applyBorder="1" applyAlignment="1" applyProtection="1">
      <alignment horizontal="right" vertical="top"/>
    </xf>
    <xf numFmtId="178" fontId="8" fillId="0" borderId="112" xfId="9" applyNumberFormat="1" applyFont="1" applyFill="1" applyBorder="1" applyAlignment="1" applyProtection="1">
      <alignment horizontal="right" vertical="center"/>
    </xf>
    <xf numFmtId="37" fontId="7" fillId="0" borderId="3" xfId="13" applyNumberFormat="1" applyFont="1" applyFill="1" applyBorder="1" applyAlignment="1" applyProtection="1">
      <alignment horizontal="right" vertical="top" wrapText="1"/>
    </xf>
    <xf numFmtId="1" fontId="7" fillId="0" borderId="3" xfId="0" applyNumberFormat="1" applyFont="1" applyFill="1" applyBorder="1" applyAlignment="1">
      <alignment vertical="top"/>
    </xf>
    <xf numFmtId="0" fontId="11" fillId="0" borderId="3" xfId="0" applyFont="1" applyFill="1" applyBorder="1"/>
    <xf numFmtId="0" fontId="11" fillId="0" borderId="3" xfId="0" applyFont="1" applyFill="1" applyBorder="1" applyAlignment="1">
      <alignment horizontal="right"/>
    </xf>
    <xf numFmtId="10" fontId="11" fillId="0" borderId="3" xfId="2" applyNumberFormat="1" applyFont="1" applyFill="1" applyBorder="1" applyAlignment="1">
      <alignment horizontal="right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right" vertical="center"/>
    </xf>
    <xf numFmtId="43" fontId="11" fillId="0" borderId="3" xfId="9" applyFont="1" applyFill="1" applyBorder="1" applyAlignment="1">
      <alignment horizontal="right" vertical="center"/>
    </xf>
    <xf numFmtId="4" fontId="6" fillId="0" borderId="0" xfId="0" applyNumberFormat="1" applyFont="1" applyFill="1" applyAlignment="1">
      <alignment vertical="top" wrapText="1"/>
    </xf>
    <xf numFmtId="4" fontId="14" fillId="4" borderId="3" xfId="0" applyNumberFormat="1" applyFont="1" applyFill="1" applyBorder="1" applyAlignment="1">
      <alignment horizontal="right" vertical="center" wrapText="1"/>
    </xf>
    <xf numFmtId="0" fontId="14" fillId="4" borderId="3" xfId="0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left" vertical="top" wrapText="1"/>
    </xf>
    <xf numFmtId="4" fontId="14" fillId="4" borderId="3" xfId="4" applyNumberFormat="1" applyFont="1" applyFill="1" applyBorder="1" applyAlignment="1">
      <alignment horizontal="right" vertical="center" wrapText="1"/>
    </xf>
    <xf numFmtId="4" fontId="14" fillId="4" borderId="3" xfId="4" applyNumberFormat="1" applyFont="1" applyFill="1" applyBorder="1" applyAlignment="1">
      <alignment horizontal="center" vertical="center"/>
    </xf>
    <xf numFmtId="4" fontId="14" fillId="4" borderId="3" xfId="4" applyNumberFormat="1" applyFont="1" applyFill="1" applyBorder="1" applyAlignment="1">
      <alignment horizontal="right" vertical="center"/>
    </xf>
    <xf numFmtId="4" fontId="14" fillId="4" borderId="5" xfId="4" applyNumberFormat="1" applyFont="1" applyFill="1" applyBorder="1" applyAlignment="1">
      <alignment horizontal="right" vertical="center"/>
    </xf>
    <xf numFmtId="0" fontId="6" fillId="57" borderId="110" xfId="0" applyFont="1" applyFill="1" applyBorder="1" applyAlignment="1">
      <alignment horizontal="right" vertical="top" wrapText="1"/>
    </xf>
    <xf numFmtId="4" fontId="7" fillId="57" borderId="110" xfId="4" applyNumberFormat="1" applyFont="1" applyFill="1" applyBorder="1" applyAlignment="1">
      <alignment horizontal="right" vertical="center" wrapText="1"/>
    </xf>
    <xf numFmtId="4" fontId="7" fillId="57" borderId="110" xfId="4" applyNumberFormat="1" applyFont="1" applyFill="1" applyBorder="1" applyAlignment="1">
      <alignment horizontal="center" vertical="center"/>
    </xf>
    <xf numFmtId="4" fontId="7" fillId="57" borderId="110" xfId="4" applyNumberFormat="1" applyFont="1" applyFill="1" applyBorder="1" applyAlignment="1">
      <alignment horizontal="right" vertical="center"/>
    </xf>
    <xf numFmtId="4" fontId="6" fillId="57" borderId="110" xfId="4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center"/>
    </xf>
    <xf numFmtId="0" fontId="7" fillId="2" borderId="0" xfId="0" quotePrefix="1" applyFont="1" applyFill="1" applyBorder="1" applyAlignment="1">
      <alignment horizontal="center"/>
    </xf>
    <xf numFmtId="0" fontId="6" fillId="2" borderId="0" xfId="0" applyFont="1" applyFill="1" applyAlignment="1">
      <alignment horizontal="center" vertical="top" wrapText="1"/>
    </xf>
    <xf numFmtId="0" fontId="6" fillId="2" borderId="3" xfId="3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center" vertical="top"/>
    </xf>
    <xf numFmtId="0" fontId="8" fillId="64" borderId="114" xfId="0" applyFont="1" applyFill="1" applyBorder="1" applyAlignment="1">
      <alignment horizontal="center"/>
    </xf>
    <xf numFmtId="0" fontId="8" fillId="64" borderId="115" xfId="0" applyFont="1" applyFill="1" applyBorder="1" applyAlignment="1">
      <alignment horizontal="center"/>
    </xf>
    <xf numFmtId="0" fontId="8" fillId="64" borderId="116" xfId="0" applyFont="1" applyFill="1" applyBorder="1" applyAlignment="1">
      <alignment horizontal="center"/>
    </xf>
    <xf numFmtId="0" fontId="94" fillId="2" borderId="0" xfId="0" applyFont="1" applyFill="1" applyBorder="1" applyAlignment="1">
      <alignment horizontal="center"/>
    </xf>
    <xf numFmtId="0" fontId="9" fillId="50" borderId="0" xfId="0" applyFont="1" applyFill="1" applyBorder="1" applyAlignment="1">
      <alignment horizontal="left" wrapText="1"/>
    </xf>
    <xf numFmtId="0" fontId="7" fillId="2" borderId="0" xfId="812" applyFill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top"/>
    </xf>
    <xf numFmtId="0" fontId="6" fillId="50" borderId="52" xfId="1392" applyFont="1" applyFill="1" applyBorder="1" applyAlignment="1">
      <alignment horizontal="center"/>
    </xf>
    <xf numFmtId="0" fontId="6" fillId="50" borderId="90" xfId="1392" applyFont="1" applyFill="1" applyBorder="1" applyAlignment="1">
      <alignment horizontal="center"/>
    </xf>
    <xf numFmtId="176" fontId="83" fillId="50" borderId="0" xfId="1392" applyNumberFormat="1" applyFont="1" applyFill="1" applyAlignment="1">
      <alignment horizontal="left"/>
    </xf>
    <xf numFmtId="0" fontId="8" fillId="50" borderId="101" xfId="218" applyFont="1" applyFill="1" applyBorder="1" applyAlignment="1">
      <alignment horizontal="center" vertical="center"/>
    </xf>
    <xf numFmtId="0" fontId="57" fillId="4" borderId="105" xfId="218" applyFont="1" applyFill="1" applyBorder="1" applyAlignment="1">
      <alignment horizontal="center" vertical="center"/>
    </xf>
    <xf numFmtId="0" fontId="57" fillId="4" borderId="104" xfId="218" applyFont="1" applyFill="1" applyBorder="1" applyAlignment="1">
      <alignment horizontal="center" vertical="center"/>
    </xf>
    <xf numFmtId="0" fontId="57" fillId="4" borderId="106" xfId="218" applyFont="1" applyFill="1" applyBorder="1" applyAlignment="1">
      <alignment horizontal="center" vertical="center"/>
    </xf>
    <xf numFmtId="217" fontId="6" fillId="50" borderId="101" xfId="1395" quotePrefix="1" applyNumberFormat="1" applyFont="1" applyFill="1" applyBorder="1" applyAlignment="1">
      <alignment horizontal="center" vertical="center"/>
    </xf>
    <xf numFmtId="0" fontId="6" fillId="50" borderId="108" xfId="218" applyFont="1" applyFill="1" applyBorder="1" applyAlignment="1">
      <alignment horizontal="left" vertical="center"/>
    </xf>
    <xf numFmtId="217" fontId="6" fillId="4" borderId="101" xfId="1395" quotePrefix="1" applyNumberFormat="1" applyFont="1" applyFill="1" applyBorder="1" applyAlignment="1">
      <alignment horizontal="center" vertical="center"/>
    </xf>
    <xf numFmtId="0" fontId="8" fillId="44" borderId="49" xfId="218" applyFont="1" applyFill="1" applyBorder="1" applyAlignment="1">
      <alignment horizontal="center" vertical="center"/>
    </xf>
    <xf numFmtId="0" fontId="8" fillId="4" borderId="101" xfId="218" applyFont="1" applyFill="1" applyBorder="1" applyAlignment="1">
      <alignment horizontal="center" vertical="center"/>
    </xf>
    <xf numFmtId="0" fontId="8" fillId="44" borderId="101" xfId="218" applyFont="1" applyFill="1" applyBorder="1" applyAlignment="1">
      <alignment horizontal="center" vertical="center"/>
    </xf>
    <xf numFmtId="4" fontId="6" fillId="0" borderId="70" xfId="226" applyNumberFormat="1" applyFont="1" applyFill="1" applyBorder="1" applyAlignment="1">
      <alignment horizontal="left"/>
    </xf>
    <xf numFmtId="4" fontId="6" fillId="0" borderId="71" xfId="226" applyNumberFormat="1" applyFont="1" applyFill="1" applyBorder="1" applyAlignment="1">
      <alignment horizontal="left"/>
    </xf>
    <xf numFmtId="4" fontId="6" fillId="0" borderId="72" xfId="226" applyNumberFormat="1" applyFont="1" applyFill="1" applyBorder="1" applyAlignment="1">
      <alignment horizontal="left"/>
    </xf>
    <xf numFmtId="4" fontId="6" fillId="0" borderId="52" xfId="226" applyNumberFormat="1" applyFont="1" applyFill="1" applyBorder="1" applyAlignment="1">
      <alignment horizontal="left"/>
    </xf>
    <xf numFmtId="4" fontId="6" fillId="0" borderId="53" xfId="226" applyNumberFormat="1" applyFont="1" applyFill="1" applyBorder="1" applyAlignment="1">
      <alignment horizontal="left"/>
    </xf>
    <xf numFmtId="4" fontId="6" fillId="0" borderId="54" xfId="226" applyNumberFormat="1" applyFont="1" applyFill="1" applyBorder="1" applyAlignment="1">
      <alignment horizontal="left"/>
    </xf>
    <xf numFmtId="4" fontId="6" fillId="0" borderId="56" xfId="226" applyNumberFormat="1" applyFont="1" applyFill="1" applyBorder="1" applyAlignment="1">
      <alignment horizontal="left"/>
    </xf>
    <xf numFmtId="4" fontId="6" fillId="0" borderId="57" xfId="226" applyNumberFormat="1" applyFont="1" applyFill="1" applyBorder="1" applyAlignment="1">
      <alignment horizontal="left"/>
    </xf>
    <xf numFmtId="4" fontId="6" fillId="0" borderId="58" xfId="226" applyNumberFormat="1" applyFont="1" applyFill="1" applyBorder="1" applyAlignment="1">
      <alignment horizontal="left"/>
    </xf>
    <xf numFmtId="4" fontId="6" fillId="0" borderId="34" xfId="226" applyNumberFormat="1" applyFont="1" applyFill="1" applyBorder="1" applyAlignment="1">
      <alignment horizontal="left"/>
    </xf>
    <xf numFmtId="4" fontId="6" fillId="0" borderId="35" xfId="226" applyNumberFormat="1" applyFont="1" applyFill="1" applyBorder="1" applyAlignment="1">
      <alignment horizontal="left"/>
    </xf>
    <xf numFmtId="4" fontId="6" fillId="0" borderId="36" xfId="226" applyNumberFormat="1" applyFont="1" applyFill="1" applyBorder="1" applyAlignment="1">
      <alignment horizontal="left"/>
    </xf>
    <xf numFmtId="0" fontId="57" fillId="0" borderId="0" xfId="0" applyFont="1" applyAlignment="1">
      <alignment horizontal="center"/>
    </xf>
  </cellXfs>
  <cellStyles count="1400">
    <cellStyle name="_x000d__x000a_JournalTemplate=C:\COMFO\CTALK\JOURSTD.TPL_x000d__x000a_LbStateAddress=3 3 0 251 1 89 2 311_x000d__x000a_LbStateJou" xfId="281"/>
    <cellStyle name="20% - Accent1" xfId="19"/>
    <cellStyle name="20% - Accent1 2" xfId="20"/>
    <cellStyle name="20% - Accent1 2 2" xfId="1169"/>
    <cellStyle name="20% - Accent1 3" xfId="282"/>
    <cellStyle name="20% - Accent1 4" xfId="283"/>
    <cellStyle name="20% - Accent1 5" xfId="284"/>
    <cellStyle name="20% - Accent2" xfId="21"/>
    <cellStyle name="20% - Accent2 2" xfId="22"/>
    <cellStyle name="20% - Accent2 2 2" xfId="1170"/>
    <cellStyle name="20% - Accent2 3" xfId="285"/>
    <cellStyle name="20% - Accent2 4" xfId="286"/>
    <cellStyle name="20% - Accent2 5" xfId="287"/>
    <cellStyle name="20% - Accent3" xfId="23"/>
    <cellStyle name="20% - Accent3 2" xfId="24"/>
    <cellStyle name="20% - Accent3 2 2" xfId="1171"/>
    <cellStyle name="20% - Accent3 3" xfId="288"/>
    <cellStyle name="20% - Accent3 4" xfId="289"/>
    <cellStyle name="20% - Accent3 5" xfId="290"/>
    <cellStyle name="20% - Accent4" xfId="25"/>
    <cellStyle name="20% - Accent4 2" xfId="26"/>
    <cellStyle name="20% - Accent4 2 2" xfId="1172"/>
    <cellStyle name="20% - Accent4 3" xfId="291"/>
    <cellStyle name="20% - Accent4 4" xfId="292"/>
    <cellStyle name="20% - Accent4 5" xfId="293"/>
    <cellStyle name="20% - Accent5" xfId="27"/>
    <cellStyle name="20% - Accent5 2" xfId="294"/>
    <cellStyle name="20% - Accent6" xfId="28"/>
    <cellStyle name="20% - Accent6 2" xfId="29"/>
    <cellStyle name="20% - Accent6 2 2" xfId="1173"/>
    <cellStyle name="20% - Accent6 3" xfId="295"/>
    <cellStyle name="20% - Accent6 4" xfId="296"/>
    <cellStyle name="20% - Accent6 5" xfId="297"/>
    <cellStyle name="20% - Énfasis1 2" xfId="30"/>
    <cellStyle name="20% - Énfasis1 2 2" xfId="298"/>
    <cellStyle name="20% - Énfasis1 3" xfId="299"/>
    <cellStyle name="20% - Énfasis1 3 2" xfId="300"/>
    <cellStyle name="20% - Énfasis1 4" xfId="301"/>
    <cellStyle name="20% - Énfasis2 2" xfId="31"/>
    <cellStyle name="20% - Énfasis2 2 2" xfId="302"/>
    <cellStyle name="20% - Énfasis2 3" xfId="303"/>
    <cellStyle name="20% - Énfasis2 3 2" xfId="304"/>
    <cellStyle name="20% - Énfasis2 4" xfId="305"/>
    <cellStyle name="20% - Énfasis3 2" xfId="32"/>
    <cellStyle name="20% - Énfasis3 2 2" xfId="306"/>
    <cellStyle name="20% - Énfasis3 3" xfId="307"/>
    <cellStyle name="20% - Énfasis3 3 2" xfId="308"/>
    <cellStyle name="20% - Énfasis3 4" xfId="309"/>
    <cellStyle name="20% - Énfasis4 2" xfId="33"/>
    <cellStyle name="20% - Énfasis4 2 2" xfId="310"/>
    <cellStyle name="20% - Énfasis4 3" xfId="311"/>
    <cellStyle name="20% - Énfasis4 3 2" xfId="312"/>
    <cellStyle name="20% - Énfasis4 4" xfId="313"/>
    <cellStyle name="20% - Énfasis5 2" xfId="34"/>
    <cellStyle name="20% - Énfasis5 2 2" xfId="314"/>
    <cellStyle name="20% - Énfasis5 3" xfId="315"/>
    <cellStyle name="20% - Énfasis5 3 2" xfId="316"/>
    <cellStyle name="20% - Énfasis5 4" xfId="317"/>
    <cellStyle name="20% - Énfasis6 2" xfId="35"/>
    <cellStyle name="20% - Énfasis6 2 2" xfId="318"/>
    <cellStyle name="20% - Énfasis6 3" xfId="319"/>
    <cellStyle name="20% - Énfasis6 3 2" xfId="320"/>
    <cellStyle name="20% - Énfasis6 4" xfId="321"/>
    <cellStyle name="40% - Accent1" xfId="36"/>
    <cellStyle name="40% - Accent1 2" xfId="37"/>
    <cellStyle name="40% - Accent1 2 2" xfId="1176"/>
    <cellStyle name="40% - Accent1 3" xfId="322"/>
    <cellStyle name="40% - Accent1 4" xfId="323"/>
    <cellStyle name="40% - Accent1 5" xfId="324"/>
    <cellStyle name="40% - Accent2" xfId="38"/>
    <cellStyle name="40% - Accent2 2" xfId="325"/>
    <cellStyle name="40% - Accent3" xfId="39"/>
    <cellStyle name="40% - Accent3 2" xfId="40"/>
    <cellStyle name="40% - Accent3 2 2" xfId="1177"/>
    <cellStyle name="40% - Accent3 3" xfId="326"/>
    <cellStyle name="40% - Accent3 4" xfId="327"/>
    <cellStyle name="40% - Accent3 5" xfId="328"/>
    <cellStyle name="40% - Accent4" xfId="41"/>
    <cellStyle name="40% - Accent4 2" xfId="42"/>
    <cellStyle name="40% - Accent4 2 2" xfId="1178"/>
    <cellStyle name="40% - Accent4 3" xfId="329"/>
    <cellStyle name="40% - Accent4 4" xfId="330"/>
    <cellStyle name="40% - Accent4 5" xfId="331"/>
    <cellStyle name="40% - Accent5" xfId="43"/>
    <cellStyle name="40% - Accent5 2" xfId="44"/>
    <cellStyle name="40% - Accent5 2 2" xfId="1179"/>
    <cellStyle name="40% - Accent5 3" xfId="332"/>
    <cellStyle name="40% - Accent5 4" xfId="333"/>
    <cellStyle name="40% - Accent5 5" xfId="334"/>
    <cellStyle name="40% - Accent6" xfId="45"/>
    <cellStyle name="40% - Accent6 2" xfId="46"/>
    <cellStyle name="40% - Accent6 2 2" xfId="1180"/>
    <cellStyle name="40% - Accent6 3" xfId="335"/>
    <cellStyle name="40% - Accent6 4" xfId="336"/>
    <cellStyle name="40% - Accent6 5" xfId="337"/>
    <cellStyle name="40% - Énfasis1 2" xfId="47"/>
    <cellStyle name="40% - Énfasis1 2 2" xfId="338"/>
    <cellStyle name="40% - Énfasis1 3" xfId="339"/>
    <cellStyle name="40% - Énfasis1 3 2" xfId="340"/>
    <cellStyle name="40% - Énfasis1 4" xfId="341"/>
    <cellStyle name="40% - Énfasis2 2" xfId="48"/>
    <cellStyle name="40% - Énfasis2 2 2" xfId="342"/>
    <cellStyle name="40% - Énfasis2 3" xfId="343"/>
    <cellStyle name="40% - Énfasis2 3 2" xfId="344"/>
    <cellStyle name="40% - Énfasis2 4" xfId="345"/>
    <cellStyle name="40% - Énfasis3 2" xfId="49"/>
    <cellStyle name="40% - Énfasis3 2 2" xfId="346"/>
    <cellStyle name="40% - Énfasis3 3" xfId="347"/>
    <cellStyle name="40% - Énfasis3 3 2" xfId="348"/>
    <cellStyle name="40% - Énfasis3 4" xfId="349"/>
    <cellStyle name="40% - Énfasis4 2" xfId="50"/>
    <cellStyle name="40% - Énfasis4 2 2" xfId="350"/>
    <cellStyle name="40% - Énfasis4 3" xfId="351"/>
    <cellStyle name="40% - Énfasis4 3 2" xfId="352"/>
    <cellStyle name="40% - Énfasis4 4" xfId="353"/>
    <cellStyle name="40% - Énfasis5 2" xfId="51"/>
    <cellStyle name="40% - Énfasis5 2 2" xfId="354"/>
    <cellStyle name="40% - Énfasis5 3" xfId="355"/>
    <cellStyle name="40% - Énfasis5 3 2" xfId="356"/>
    <cellStyle name="40% - Énfasis5 4" xfId="357"/>
    <cellStyle name="40% - Énfasis6 2" xfId="52"/>
    <cellStyle name="40% - Énfasis6 2 2" xfId="358"/>
    <cellStyle name="40% - Énfasis6 3" xfId="359"/>
    <cellStyle name="40% - Énfasis6 3 2" xfId="360"/>
    <cellStyle name="40% - Énfasis6 4" xfId="361"/>
    <cellStyle name="60% - Accent1" xfId="53"/>
    <cellStyle name="60% - Accent1 2" xfId="54"/>
    <cellStyle name="60% - Accent1 2 2" xfId="1183"/>
    <cellStyle name="60% - Accent1 3" xfId="362"/>
    <cellStyle name="60% - Accent1 4" xfId="363"/>
    <cellStyle name="60% - Accent1 5" xfId="364"/>
    <cellStyle name="60% - Accent2" xfId="55"/>
    <cellStyle name="60% - Accent2 2" xfId="56"/>
    <cellStyle name="60% - Accent2 2 2" xfId="1184"/>
    <cellStyle name="60% - Accent2 3" xfId="365"/>
    <cellStyle name="60% - Accent2 4" xfId="366"/>
    <cellStyle name="60% - Accent2 5" xfId="367"/>
    <cellStyle name="60% - Accent3" xfId="57"/>
    <cellStyle name="60% - Accent3 2" xfId="58"/>
    <cellStyle name="60% - Accent3 2 2" xfId="1185"/>
    <cellStyle name="60% - Accent3 3" xfId="368"/>
    <cellStyle name="60% - Accent3 4" xfId="369"/>
    <cellStyle name="60% - Accent3 5" xfId="370"/>
    <cellStyle name="60% - Accent4" xfId="59"/>
    <cellStyle name="60% - Accent4 2" xfId="60"/>
    <cellStyle name="60% - Accent4 2 2" xfId="1186"/>
    <cellStyle name="60% - Accent4 3" xfId="371"/>
    <cellStyle name="60% - Accent4 4" xfId="372"/>
    <cellStyle name="60% - Accent4 5" xfId="373"/>
    <cellStyle name="60% - Accent5" xfId="61"/>
    <cellStyle name="60% - Accent5 2" xfId="62"/>
    <cellStyle name="60% - Accent5 2 2" xfId="1187"/>
    <cellStyle name="60% - Accent5 3" xfId="374"/>
    <cellStyle name="60% - Accent5 4" xfId="375"/>
    <cellStyle name="60% - Accent5 5" xfId="376"/>
    <cellStyle name="60% - Accent6" xfId="63"/>
    <cellStyle name="60% - Accent6 2" xfId="64"/>
    <cellStyle name="60% - Accent6 2 2" xfId="1188"/>
    <cellStyle name="60% - Accent6 3" xfId="377"/>
    <cellStyle name="60% - Accent6 4" xfId="378"/>
    <cellStyle name="60% - Accent6 5" xfId="379"/>
    <cellStyle name="60% - Énfasis1 2" xfId="65"/>
    <cellStyle name="60% - Énfasis1 2 2" xfId="380"/>
    <cellStyle name="60% - Énfasis1 3" xfId="381"/>
    <cellStyle name="60% - Énfasis1 3 2" xfId="382"/>
    <cellStyle name="60% - Énfasis1 4" xfId="383"/>
    <cellStyle name="60% - Énfasis2 2" xfId="66"/>
    <cellStyle name="60% - Énfasis2 2 2" xfId="384"/>
    <cellStyle name="60% - Énfasis2 3" xfId="385"/>
    <cellStyle name="60% - Énfasis2 3 2" xfId="386"/>
    <cellStyle name="60% - Énfasis2 4" xfId="387"/>
    <cellStyle name="60% - Énfasis3 2" xfId="67"/>
    <cellStyle name="60% - Énfasis3 2 2" xfId="388"/>
    <cellStyle name="60% - Énfasis3 3" xfId="389"/>
    <cellStyle name="60% - Énfasis3 3 2" xfId="390"/>
    <cellStyle name="60% - Énfasis3 4" xfId="391"/>
    <cellStyle name="60% - Énfasis4 2" xfId="68"/>
    <cellStyle name="60% - Énfasis4 2 2" xfId="392"/>
    <cellStyle name="60% - Énfasis4 3" xfId="393"/>
    <cellStyle name="60% - Énfasis4 3 2" xfId="394"/>
    <cellStyle name="60% - Énfasis4 4" xfId="395"/>
    <cellStyle name="60% - Énfasis5 2" xfId="69"/>
    <cellStyle name="60% - Énfasis5 2 2" xfId="396"/>
    <cellStyle name="60% - Énfasis5 3" xfId="397"/>
    <cellStyle name="60% - Énfasis5 3 2" xfId="398"/>
    <cellStyle name="60% - Énfasis5 4" xfId="399"/>
    <cellStyle name="60% - Énfasis6 2" xfId="70"/>
    <cellStyle name="60% - Énfasis6 2 2" xfId="400"/>
    <cellStyle name="60% - Énfasis6 3" xfId="401"/>
    <cellStyle name="60% - Énfasis6 3 2" xfId="402"/>
    <cellStyle name="60% - Énfasis6 4" xfId="403"/>
    <cellStyle name="Accent1" xfId="71"/>
    <cellStyle name="Accent1 - 20%" xfId="72"/>
    <cellStyle name="Accent1 - 20% 2" xfId="404"/>
    <cellStyle name="Accent1 - 20% 3" xfId="405"/>
    <cellStyle name="Accent1 - 40%" xfId="73"/>
    <cellStyle name="Accent1 - 40% 2" xfId="406"/>
    <cellStyle name="Accent1 - 40% 3" xfId="407"/>
    <cellStyle name="Accent1 - 60%" xfId="74"/>
    <cellStyle name="Accent1 - 60% 2" xfId="408"/>
    <cellStyle name="Accent1 - 60% 3" xfId="409"/>
    <cellStyle name="Accent1 10" xfId="1120"/>
    <cellStyle name="Accent1 11" xfId="1246"/>
    <cellStyle name="Accent1 12" xfId="1195"/>
    <cellStyle name="Accent1 13" xfId="1336"/>
    <cellStyle name="Accent1 14" xfId="1152"/>
    <cellStyle name="Accent1 15" xfId="1333"/>
    <cellStyle name="Accent1 16" xfId="1113"/>
    <cellStyle name="Accent1 17" xfId="1339"/>
    <cellStyle name="Accent1 18" xfId="1115"/>
    <cellStyle name="Accent1 19" xfId="1359"/>
    <cellStyle name="Accent1 2" xfId="75"/>
    <cellStyle name="Accent1 2 2" xfId="410"/>
    <cellStyle name="Accent1 20" xfId="1365"/>
    <cellStyle name="Accent1 21" xfId="1371"/>
    <cellStyle name="Accent1 3" xfId="76"/>
    <cellStyle name="Accent1 4" xfId="77"/>
    <cellStyle name="Accent1 5" xfId="78"/>
    <cellStyle name="Accent1 6" xfId="411"/>
    <cellStyle name="Accent1 7" xfId="412"/>
    <cellStyle name="Accent1 8" xfId="413"/>
    <cellStyle name="Accent1 9" xfId="414"/>
    <cellStyle name="Accent1_ANALISIS PARA PRESENTAR OPRET" xfId="415"/>
    <cellStyle name="Accent2" xfId="79"/>
    <cellStyle name="Accent2 - 20%" xfId="80"/>
    <cellStyle name="Accent2 - 20% 2" xfId="416"/>
    <cellStyle name="Accent2 - 20% 3" xfId="417"/>
    <cellStyle name="Accent2 - 40%" xfId="81"/>
    <cellStyle name="Accent2 - 40% 2" xfId="418"/>
    <cellStyle name="Accent2 - 60%" xfId="82"/>
    <cellStyle name="Accent2 - 60% 2" xfId="419"/>
    <cellStyle name="Accent2 10" xfId="1121"/>
    <cellStyle name="Accent2 11" xfId="1158"/>
    <cellStyle name="Accent2 12" xfId="1125"/>
    <cellStyle name="Accent2 13" xfId="1351"/>
    <cellStyle name="Accent2 14" xfId="1231"/>
    <cellStyle name="Accent2 15" xfId="1127"/>
    <cellStyle name="Accent2 16" xfId="1352"/>
    <cellStyle name="Accent2 17" xfId="1232"/>
    <cellStyle name="Accent2 18" xfId="1193"/>
    <cellStyle name="Accent2 19" xfId="1355"/>
    <cellStyle name="Accent2 2" xfId="83"/>
    <cellStyle name="Accent2 2 2" xfId="420"/>
    <cellStyle name="Accent2 20" xfId="1361"/>
    <cellStyle name="Accent2 21" xfId="1367"/>
    <cellStyle name="Accent2 3" xfId="84"/>
    <cellStyle name="Accent2 4" xfId="85"/>
    <cellStyle name="Accent2 5" xfId="86"/>
    <cellStyle name="Accent2 6" xfId="421"/>
    <cellStyle name="Accent2 7" xfId="422"/>
    <cellStyle name="Accent2 8" xfId="423"/>
    <cellStyle name="Accent2 9" xfId="424"/>
    <cellStyle name="Accent2_ANALISIS PARA PRESENTAR OPRET" xfId="425"/>
    <cellStyle name="Accent3" xfId="87"/>
    <cellStyle name="Accent3 - 20%" xfId="88"/>
    <cellStyle name="Accent3 - 20% 2" xfId="426"/>
    <cellStyle name="Accent3 - 20% 3" xfId="427"/>
    <cellStyle name="Accent3 - 40%" xfId="89"/>
    <cellStyle name="Accent3 - 40% 2" xfId="428"/>
    <cellStyle name="Accent3 - 40% 3" xfId="429"/>
    <cellStyle name="Accent3 - 60%" xfId="90"/>
    <cellStyle name="Accent3 - 60% 2" xfId="430"/>
    <cellStyle name="Accent3 10" xfId="1122"/>
    <cellStyle name="Accent3 11" xfId="1150"/>
    <cellStyle name="Accent3 12" xfId="1329"/>
    <cellStyle name="Accent3 13" xfId="1175"/>
    <cellStyle name="Accent3 14" xfId="1315"/>
    <cellStyle name="Accent3 15" xfId="1141"/>
    <cellStyle name="Accent3 16" xfId="1344"/>
    <cellStyle name="Accent3 17" xfId="1228"/>
    <cellStyle name="Accent3 18" xfId="1327"/>
    <cellStyle name="Accent3 19" xfId="1240"/>
    <cellStyle name="Accent3 2" xfId="91"/>
    <cellStyle name="Accent3 2 2" xfId="431"/>
    <cellStyle name="Accent3 20" xfId="1350"/>
    <cellStyle name="Accent3 21" xfId="1153"/>
    <cellStyle name="Accent3 3" xfId="92"/>
    <cellStyle name="Accent3 4" xfId="93"/>
    <cellStyle name="Accent3 5" xfId="94"/>
    <cellStyle name="Accent3 6" xfId="432"/>
    <cellStyle name="Accent3 7" xfId="433"/>
    <cellStyle name="Accent3 8" xfId="434"/>
    <cellStyle name="Accent3 9" xfId="435"/>
    <cellStyle name="Accent3_ANALISIS PARA PRESENTAR OPRET" xfId="436"/>
    <cellStyle name="Accent4" xfId="95"/>
    <cellStyle name="Accent4 - 20%" xfId="96"/>
    <cellStyle name="Accent4 - 20% 2" xfId="437"/>
    <cellStyle name="Accent4 - 20% 3" xfId="438"/>
    <cellStyle name="Accent4 - 40%" xfId="97"/>
    <cellStyle name="Accent4 - 40% 2" xfId="439"/>
    <cellStyle name="Accent4 - 60%" xfId="98"/>
    <cellStyle name="Accent4 - 60% 2" xfId="440"/>
    <cellStyle name="Accent4 - 60% 3" xfId="441"/>
    <cellStyle name="Accent4 10" xfId="1123"/>
    <cellStyle name="Accent4 11" xfId="1219"/>
    <cellStyle name="Accent4 12" xfId="1346"/>
    <cellStyle name="Accent4 13" xfId="1118"/>
    <cellStyle name="Accent4 14" xfId="1337"/>
    <cellStyle name="Accent4 15" xfId="1226"/>
    <cellStyle name="Accent4 16" xfId="1194"/>
    <cellStyle name="Accent4 17" xfId="1190"/>
    <cellStyle name="Accent4 18" xfId="1319"/>
    <cellStyle name="Accent4 19" xfId="1145"/>
    <cellStyle name="Accent4 2" xfId="99"/>
    <cellStyle name="Accent4 2 2" xfId="442"/>
    <cellStyle name="Accent4 20" xfId="1332"/>
    <cellStyle name="Accent4 21" xfId="1275"/>
    <cellStyle name="Accent4 3" xfId="100"/>
    <cellStyle name="Accent4 4" xfId="101"/>
    <cellStyle name="Accent4 5" xfId="102"/>
    <cellStyle name="Accent4 6" xfId="443"/>
    <cellStyle name="Accent4 7" xfId="444"/>
    <cellStyle name="Accent4 8" xfId="445"/>
    <cellStyle name="Accent4 9" xfId="446"/>
    <cellStyle name="Accent4_ANALISIS PARA PRESENTAR OPRET" xfId="447"/>
    <cellStyle name="Accent5" xfId="103"/>
    <cellStyle name="Accent5 - 20%" xfId="104"/>
    <cellStyle name="Accent5 - 20% 2" xfId="448"/>
    <cellStyle name="Accent5 - 20% 3" xfId="449"/>
    <cellStyle name="Accent5 - 40%" xfId="105"/>
    <cellStyle name="Accent5 - 40% 2" xfId="450"/>
    <cellStyle name="Accent5 - 40% 3" xfId="451"/>
    <cellStyle name="Accent5 - 60%" xfId="106"/>
    <cellStyle name="Accent5 - 60% 2" xfId="452"/>
    <cellStyle name="Accent5 - 60% 3" xfId="453"/>
    <cellStyle name="Accent5 2" xfId="107"/>
    <cellStyle name="Accent5_ANALISIS PARA PRESENTAR OPRET" xfId="454"/>
    <cellStyle name="Accent6" xfId="108"/>
    <cellStyle name="Accent6 - 20%" xfId="109"/>
    <cellStyle name="Accent6 - 20% 2" xfId="455"/>
    <cellStyle name="Accent6 - 20% 3" xfId="456"/>
    <cellStyle name="Accent6 - 40%" xfId="110"/>
    <cellStyle name="Accent6 - 40% 2" xfId="457"/>
    <cellStyle name="Accent6 - 40% 3" xfId="458"/>
    <cellStyle name="Accent6 - 60%" xfId="111"/>
    <cellStyle name="Accent6 - 60% 2" xfId="459"/>
    <cellStyle name="Accent6 - 60% 3" xfId="460"/>
    <cellStyle name="Accent6 10" xfId="1124"/>
    <cellStyle name="Accent6 11" xfId="1285"/>
    <cellStyle name="Accent6 12" xfId="1338"/>
    <cellStyle name="Accent6 13" xfId="1181"/>
    <cellStyle name="Accent6 14" xfId="1340"/>
    <cellStyle name="Accent6 15" xfId="1227"/>
    <cellStyle name="Accent6 16" xfId="1358"/>
    <cellStyle name="Accent6 17" xfId="1364"/>
    <cellStyle name="Accent6 18" xfId="1370"/>
    <cellStyle name="Accent6 19" xfId="1375"/>
    <cellStyle name="Accent6 2" xfId="112"/>
    <cellStyle name="Accent6 2 2" xfId="461"/>
    <cellStyle name="Accent6 20" xfId="1379"/>
    <cellStyle name="Accent6 21" xfId="1383"/>
    <cellStyle name="Accent6 3" xfId="113"/>
    <cellStyle name="Accent6 4" xfId="114"/>
    <cellStyle name="Accent6 5" xfId="115"/>
    <cellStyle name="Accent6 6" xfId="462"/>
    <cellStyle name="Accent6 7" xfId="463"/>
    <cellStyle name="Accent6 8" xfId="464"/>
    <cellStyle name="Accent6 9" xfId="465"/>
    <cellStyle name="Accent6_ANALISIS PARA PRESENTAR OPRET" xfId="466"/>
    <cellStyle name="Bad" xfId="116"/>
    <cellStyle name="Bad 2" xfId="117"/>
    <cellStyle name="Bad 2 2" xfId="467"/>
    <cellStyle name="Bad 3" xfId="118"/>
    <cellStyle name="Bad 4" xfId="468"/>
    <cellStyle name="Bad 5" xfId="469"/>
    <cellStyle name="Buena 2" xfId="119"/>
    <cellStyle name="Buena 2 2" xfId="470"/>
    <cellStyle name="Buena 3" xfId="471"/>
    <cellStyle name="Buena 3 2" xfId="472"/>
    <cellStyle name="Buena 4" xfId="473"/>
    <cellStyle name="Calculation" xfId="120"/>
    <cellStyle name="Calculation 2" xfId="121"/>
    <cellStyle name="Calculation 2 2" xfId="474"/>
    <cellStyle name="Calculation 3" xfId="122"/>
    <cellStyle name="Calculation 4" xfId="475"/>
    <cellStyle name="Calculation 5" xfId="476"/>
    <cellStyle name="Cálculo 2" xfId="123"/>
    <cellStyle name="Cálculo 2 2" xfId="477"/>
    <cellStyle name="Cálculo 3" xfId="478"/>
    <cellStyle name="Cálculo 3 2" xfId="479"/>
    <cellStyle name="Cálculo 4" xfId="480"/>
    <cellStyle name="Celda de comprobación 2" xfId="124"/>
    <cellStyle name="Celda de comprobación 2 2" xfId="481"/>
    <cellStyle name="Celda de comprobación 3" xfId="482"/>
    <cellStyle name="Celda de comprobación 3 2" xfId="483"/>
    <cellStyle name="Celda de comprobación 4" xfId="484"/>
    <cellStyle name="Celda vinculada 2" xfId="125"/>
    <cellStyle name="Celda vinculada 2 2" xfId="485"/>
    <cellStyle name="Celda vinculada 3" xfId="486"/>
    <cellStyle name="Celda vinculada 3 2" xfId="487"/>
    <cellStyle name="Celda vinculada 4" xfId="488"/>
    <cellStyle name="Check Cell" xfId="126"/>
    <cellStyle name="Check Cell 2" xfId="127"/>
    <cellStyle name="Comma 10" xfId="489"/>
    <cellStyle name="Comma 11" xfId="490"/>
    <cellStyle name="Comma 12" xfId="491"/>
    <cellStyle name="Comma 13" xfId="492"/>
    <cellStyle name="Comma 2" xfId="128"/>
    <cellStyle name="Comma 2 10" xfId="493"/>
    <cellStyle name="Comma 2 11" xfId="494"/>
    <cellStyle name="Comma 2 12" xfId="495"/>
    <cellStyle name="Comma 2 13" xfId="496"/>
    <cellStyle name="Comma 2 14" xfId="1102"/>
    <cellStyle name="Comma 2 15" xfId="1128"/>
    <cellStyle name="Comma 2 2" xfId="129"/>
    <cellStyle name="Comma 2 2 2" xfId="130"/>
    <cellStyle name="Comma 2 2 3" xfId="497"/>
    <cellStyle name="Comma 2 2 3 2" xfId="498"/>
    <cellStyle name="Comma 2 2 4" xfId="499"/>
    <cellStyle name="Comma 2 2 5" xfId="500"/>
    <cellStyle name="Comma 2 2 6" xfId="1235"/>
    <cellStyle name="Comma 2 3" xfId="131"/>
    <cellStyle name="Comma 2 3 2" xfId="501"/>
    <cellStyle name="Comma 2 3 3" xfId="502"/>
    <cellStyle name="Comma 2 3 3 2" xfId="503"/>
    <cellStyle name="Comma 2 3 4" xfId="504"/>
    <cellStyle name="Comma 2 3 5" xfId="505"/>
    <cellStyle name="Comma 2 4" xfId="506"/>
    <cellStyle name="Comma 2 4 2" xfId="507"/>
    <cellStyle name="Comma 2 4 3" xfId="508"/>
    <cellStyle name="Comma 2 4 4" xfId="509"/>
    <cellStyle name="Comma 2 4 5" xfId="510"/>
    <cellStyle name="Comma 2 4 6" xfId="511"/>
    <cellStyle name="Comma 2 5" xfId="512"/>
    <cellStyle name="Comma 2 5 2" xfId="513"/>
    <cellStyle name="Comma 2 5 3" xfId="514"/>
    <cellStyle name="Comma 2 5 4" xfId="515"/>
    <cellStyle name="Comma 2 5 5" xfId="516"/>
    <cellStyle name="Comma 2 5 6" xfId="517"/>
    <cellStyle name="Comma 2 6" xfId="518"/>
    <cellStyle name="Comma 2 7" xfId="519"/>
    <cellStyle name="Comma 2 8" xfId="520"/>
    <cellStyle name="Comma 2 9" xfId="521"/>
    <cellStyle name="Comma 3" xfId="132"/>
    <cellStyle name="Comma 3 2" xfId="133"/>
    <cellStyle name="Comma 3 2 2" xfId="134"/>
    <cellStyle name="Comma 3 2 3" xfId="522"/>
    <cellStyle name="Comma 3 2 4" xfId="1236"/>
    <cellStyle name="Comma 3 3" xfId="135"/>
    <cellStyle name="Comma 3 3 2" xfId="523"/>
    <cellStyle name="Comma 3 4" xfId="524"/>
    <cellStyle name="Comma 3 5" xfId="525"/>
    <cellStyle name="Comma 3 6" xfId="526"/>
    <cellStyle name="Comma 3 7" xfId="1129"/>
    <cellStyle name="Comma 3_Adicional No. 1  Edificio Biblioteca y Verja y parqueos  Universidad ITECO" xfId="527"/>
    <cellStyle name="Comma 4" xfId="528"/>
    <cellStyle name="Comma 4 2" xfId="529"/>
    <cellStyle name="Comma 4 3" xfId="530"/>
    <cellStyle name="Comma 4_Presupuesto_remodelacion vivienda en cancino pe" xfId="531"/>
    <cellStyle name="Comma 5" xfId="532"/>
    <cellStyle name="Comma 5 2" xfId="533"/>
    <cellStyle name="Comma 6" xfId="534"/>
    <cellStyle name="Comma 6 2" xfId="535"/>
    <cellStyle name="Comma 7" xfId="536"/>
    <cellStyle name="Comma 7 2" xfId="537"/>
    <cellStyle name="Comma 8" xfId="538"/>
    <cellStyle name="Comma 8 2" xfId="539"/>
    <cellStyle name="Comma 8 2 2" xfId="540"/>
    <cellStyle name="Comma 8 3" xfId="541"/>
    <cellStyle name="Comma 9" xfId="542"/>
    <cellStyle name="Comma_ACUEDUCTO DE  PADRE LAS CASAS" xfId="136"/>
    <cellStyle name="Comma_ANALISIS EL PUERTO_PRES. 62-08 ACUEDUCTO SABANA YEGUA Y TABARA ABAJO, AZUA (desenlazado)" xfId="1098"/>
    <cellStyle name="Currency 2" xfId="543"/>
    <cellStyle name="Currency 2 2" xfId="544"/>
    <cellStyle name="Currency 2 3" xfId="545"/>
    <cellStyle name="Currency 3" xfId="546"/>
    <cellStyle name="Currency 4" xfId="547"/>
    <cellStyle name="Currency_Construccion Edificio Aulas No.1 Centroa Regional UASD, Mao" xfId="548"/>
    <cellStyle name="Emphasis 1" xfId="137"/>
    <cellStyle name="Emphasis 1 2" xfId="549"/>
    <cellStyle name="Emphasis 2" xfId="138"/>
    <cellStyle name="Emphasis 2 2" xfId="550"/>
    <cellStyle name="Emphasis 2 3" xfId="551"/>
    <cellStyle name="Emphasis 3" xfId="139"/>
    <cellStyle name="Emphasis 3 2" xfId="552"/>
    <cellStyle name="Encabezado 1 2" xfId="1154"/>
    <cellStyle name="Encabezado 4 2" xfId="140"/>
    <cellStyle name="Encabezado 4 2 2" xfId="553"/>
    <cellStyle name="Encabezado 4 3" xfId="554"/>
    <cellStyle name="Encabezado 4 3 2" xfId="555"/>
    <cellStyle name="Encabezado 4 4" xfId="556"/>
    <cellStyle name="Énfasis 1" xfId="557"/>
    <cellStyle name="Énfasis 2" xfId="558"/>
    <cellStyle name="Énfasis 3" xfId="559"/>
    <cellStyle name="Énfasis1 - 20%" xfId="560"/>
    <cellStyle name="Énfasis1 - 40%" xfId="561"/>
    <cellStyle name="Énfasis1 - 60%" xfId="562"/>
    <cellStyle name="Énfasis1 10" xfId="1366"/>
    <cellStyle name="Énfasis1 11" xfId="1372"/>
    <cellStyle name="Énfasis1 12" xfId="1376"/>
    <cellStyle name="Énfasis1 13" xfId="1380"/>
    <cellStyle name="Énfasis1 14" xfId="1384"/>
    <cellStyle name="Énfasis1 15" xfId="1386"/>
    <cellStyle name="Énfasis1 16" xfId="1388"/>
    <cellStyle name="Énfasis1 2" xfId="141"/>
    <cellStyle name="Énfasis1 2 2" xfId="563"/>
    <cellStyle name="Énfasis1 3" xfId="564"/>
    <cellStyle name="Énfasis1 3 2" xfId="565"/>
    <cellStyle name="Énfasis1 4" xfId="566"/>
    <cellStyle name="Énfasis1 5" xfId="1130"/>
    <cellStyle name="Énfasis1 6" xfId="1281"/>
    <cellStyle name="Énfasis1 7" xfId="1191"/>
    <cellStyle name="Énfasis1 8" xfId="1354"/>
    <cellStyle name="Énfasis1 9" xfId="1360"/>
    <cellStyle name="Énfasis2 - 20%" xfId="567"/>
    <cellStyle name="Énfasis2 - 40%" xfId="568"/>
    <cellStyle name="Énfasis2 - 60%" xfId="569"/>
    <cellStyle name="Énfasis2 10" xfId="1244"/>
    <cellStyle name="Énfasis2 11" xfId="1356"/>
    <cellStyle name="Énfasis2 12" xfId="1362"/>
    <cellStyle name="Énfasis2 13" xfId="1368"/>
    <cellStyle name="Énfasis2 14" xfId="1373"/>
    <cellStyle name="Énfasis2 15" xfId="1377"/>
    <cellStyle name="Énfasis2 16" xfId="1381"/>
    <cellStyle name="Énfasis2 2" xfId="142"/>
    <cellStyle name="Énfasis2 2 2" xfId="570"/>
    <cellStyle name="Énfasis2 3" xfId="571"/>
    <cellStyle name="Énfasis2 3 2" xfId="572"/>
    <cellStyle name="Énfasis2 4" xfId="573"/>
    <cellStyle name="Énfasis2 5" xfId="1131"/>
    <cellStyle name="Énfasis2 6" xfId="1148"/>
    <cellStyle name="Énfasis2 7" xfId="1353"/>
    <cellStyle name="Énfasis2 8" xfId="1189"/>
    <cellStyle name="Énfasis2 9" xfId="1318"/>
    <cellStyle name="Énfasis3 - 20%" xfId="574"/>
    <cellStyle name="Énfasis3 - 40%" xfId="575"/>
    <cellStyle name="Énfasis3 - 60%" xfId="576"/>
    <cellStyle name="Énfasis3 10" xfId="1374"/>
    <cellStyle name="Énfasis3 11" xfId="1378"/>
    <cellStyle name="Énfasis3 12" xfId="1382"/>
    <cellStyle name="Énfasis3 13" xfId="1385"/>
    <cellStyle name="Énfasis3 14" xfId="1387"/>
    <cellStyle name="Énfasis3 15" xfId="1389"/>
    <cellStyle name="Énfasis3 16" xfId="1390"/>
    <cellStyle name="Énfasis3 2" xfId="143"/>
    <cellStyle name="Énfasis3 2 2" xfId="577"/>
    <cellStyle name="Énfasis3 3" xfId="578"/>
    <cellStyle name="Énfasis3 3 2" xfId="579"/>
    <cellStyle name="Énfasis3 4" xfId="580"/>
    <cellStyle name="Énfasis3 5" xfId="1132"/>
    <cellStyle name="Énfasis3 6" xfId="1147"/>
    <cellStyle name="Énfasis3 7" xfId="1357"/>
    <cellStyle name="Énfasis3 8" xfId="1363"/>
    <cellStyle name="Énfasis3 9" xfId="1369"/>
    <cellStyle name="Énfasis4 - 20%" xfId="581"/>
    <cellStyle name="Énfasis4 - 40%" xfId="582"/>
    <cellStyle name="Énfasis4 - 60%" xfId="583"/>
    <cellStyle name="Énfasis4 10" xfId="1116"/>
    <cellStyle name="Énfasis4 11" xfId="1341"/>
    <cellStyle name="Énfasis4 12" xfId="1182"/>
    <cellStyle name="Énfasis4 13" xfId="1317"/>
    <cellStyle name="Énfasis4 14" xfId="1142"/>
    <cellStyle name="Énfasis4 15" xfId="1322"/>
    <cellStyle name="Énfasis4 16" xfId="1108"/>
    <cellStyle name="Énfasis4 2" xfId="144"/>
    <cellStyle name="Énfasis4 2 2" xfId="584"/>
    <cellStyle name="Énfasis4 3" xfId="585"/>
    <cellStyle name="Énfasis4 3 2" xfId="586"/>
    <cellStyle name="Énfasis4 4" xfId="587"/>
    <cellStyle name="Énfasis4 5" xfId="1133"/>
    <cellStyle name="Énfasis4 6" xfId="1146"/>
    <cellStyle name="Énfasis4 7" xfId="1345"/>
    <cellStyle name="Énfasis4 8" xfId="1117"/>
    <cellStyle name="Énfasis4 9" xfId="1342"/>
    <cellStyle name="Énfasis5 - 20%" xfId="588"/>
    <cellStyle name="Énfasis5 - 40%" xfId="589"/>
    <cellStyle name="Énfasis5 - 60%" xfId="590"/>
    <cellStyle name="Énfasis5 10" xfId="1114"/>
    <cellStyle name="Énfasis5 11" xfId="1330"/>
    <cellStyle name="Énfasis5 12" xfId="1111"/>
    <cellStyle name="Énfasis5 13" xfId="1316"/>
    <cellStyle name="Énfasis5 14" xfId="1312"/>
    <cellStyle name="Énfasis5 15" xfId="1313"/>
    <cellStyle name="Énfasis5 16" xfId="1139"/>
    <cellStyle name="Énfasis5 2" xfId="145"/>
    <cellStyle name="Énfasis5 2 2" xfId="591"/>
    <cellStyle name="Énfasis5 3" xfId="592"/>
    <cellStyle name="Énfasis5 3 2" xfId="593"/>
    <cellStyle name="Énfasis5 4" xfId="594"/>
    <cellStyle name="Énfasis5 5" xfId="1134"/>
    <cellStyle name="Énfasis5 6" xfId="1163"/>
    <cellStyle name="Énfasis5 7" xfId="1323"/>
    <cellStyle name="Énfasis5 8" xfId="1109"/>
    <cellStyle name="Énfasis5 9" xfId="1334"/>
    <cellStyle name="Énfasis6 - 20%" xfId="595"/>
    <cellStyle name="Énfasis6 - 40%" xfId="596"/>
    <cellStyle name="Énfasis6 - 60%" xfId="597"/>
    <cellStyle name="Énfasis6 10" xfId="1229"/>
    <cellStyle name="Énfasis6 11" xfId="1328"/>
    <cellStyle name="Énfasis6 12" xfId="1161"/>
    <cellStyle name="Énfasis6 13" xfId="1325"/>
    <cellStyle name="Énfasis6 14" xfId="1210"/>
    <cellStyle name="Énfasis6 15" xfId="1324"/>
    <cellStyle name="Énfasis6 16" xfId="1110"/>
    <cellStyle name="Énfasis6 2" xfId="146"/>
    <cellStyle name="Énfasis6 2 2" xfId="598"/>
    <cellStyle name="Énfasis6 3" xfId="599"/>
    <cellStyle name="Énfasis6 3 2" xfId="600"/>
    <cellStyle name="Énfasis6 4" xfId="601"/>
    <cellStyle name="Énfasis6 5" xfId="1135"/>
    <cellStyle name="Énfasis6 6" xfId="1207"/>
    <cellStyle name="Énfasis6 7" xfId="1335"/>
    <cellStyle name="Énfasis6 8" xfId="1278"/>
    <cellStyle name="Énfasis6 9" xfId="1347"/>
    <cellStyle name="Entrada 2" xfId="147"/>
    <cellStyle name="Entrada 2 2" xfId="602"/>
    <cellStyle name="Entrada 3" xfId="603"/>
    <cellStyle name="Entrada 3 2" xfId="604"/>
    <cellStyle name="Entrada 4" xfId="605"/>
    <cellStyle name="Euro" xfId="148"/>
    <cellStyle name="Euro 2" xfId="149"/>
    <cellStyle name="Euro 2 2" xfId="606"/>
    <cellStyle name="Euro 2 2 2" xfId="607"/>
    <cellStyle name="Euro 2 2 3" xfId="1252"/>
    <cellStyle name="Euro 2 3" xfId="608"/>
    <cellStyle name="Euro 2 3 2" xfId="609"/>
    <cellStyle name="Euro 2 4" xfId="610"/>
    <cellStyle name="Euro 2 5" xfId="611"/>
    <cellStyle name="Euro 3" xfId="150"/>
    <cellStyle name="Euro 3 2" xfId="612"/>
    <cellStyle name="Euro 3 3" xfId="613"/>
    <cellStyle name="Euro 4" xfId="614"/>
    <cellStyle name="Euro 4 2" xfId="615"/>
    <cellStyle name="Euro 5" xfId="616"/>
    <cellStyle name="Euro 6" xfId="617"/>
    <cellStyle name="Euro 7" xfId="1136"/>
    <cellStyle name="Euro_act 102-11 al 46-11 REH OT, EST BOM, PT Y DR AC CASTILLO LOS CAFES" xfId="618"/>
    <cellStyle name="Excel Built-in Comma" xfId="619"/>
    <cellStyle name="Excel Built-in Normal" xfId="620"/>
    <cellStyle name="Explanatory Text" xfId="151"/>
    <cellStyle name="Explanatory Text 2" xfId="621"/>
    <cellStyle name="F2" xfId="152"/>
    <cellStyle name="F2 2" xfId="622"/>
    <cellStyle name="F2_act 102-11 al 46-11 REH OT, EST BOM, PT Y DR AC CASTILLO LOS CAFES" xfId="623"/>
    <cellStyle name="F3" xfId="153"/>
    <cellStyle name="F3 2" xfId="624"/>
    <cellStyle name="F3_act 102-11 al 46-11 REH OT, EST BOM, PT Y DR AC CASTILLO LOS CAFES" xfId="625"/>
    <cellStyle name="F4" xfId="154"/>
    <cellStyle name="F4 2" xfId="626"/>
    <cellStyle name="F4_act 102-11 al 46-11 REH OT, EST BOM, PT Y DR AC CASTILLO LOS CAFES" xfId="627"/>
    <cellStyle name="F5" xfId="155"/>
    <cellStyle name="F5 2" xfId="628"/>
    <cellStyle name="F5_act 102-11 al 46-11 REH OT, EST BOM, PT Y DR AC CASTILLO LOS CAFES" xfId="629"/>
    <cellStyle name="F6" xfId="156"/>
    <cellStyle name="F6 2" xfId="630"/>
    <cellStyle name="F6_act 102-11 al 46-11 REH OT, EST BOM, PT Y DR AC CASTILLO LOS CAFES" xfId="631"/>
    <cellStyle name="F7" xfId="157"/>
    <cellStyle name="F7 2" xfId="632"/>
    <cellStyle name="F7_act 102-11 al 46-11 REH OT, EST BOM, PT Y DR AC CASTILLO LOS CAFES" xfId="633"/>
    <cellStyle name="F8" xfId="158"/>
    <cellStyle name="F8 2" xfId="634"/>
    <cellStyle name="F8_act 102-11 al 46-11 REH OT, EST BOM, PT Y DR AC CASTILLO LOS CAFES" xfId="635"/>
    <cellStyle name="Followed Hyperlink" xfId="636"/>
    <cellStyle name="Good" xfId="159"/>
    <cellStyle name="Good 2" xfId="160"/>
    <cellStyle name="Good 2 2" xfId="637"/>
    <cellStyle name="Good 3" xfId="161"/>
    <cellStyle name="Good 4" xfId="638"/>
    <cellStyle name="Heading 1" xfId="162"/>
    <cellStyle name="Heading 1 2" xfId="163"/>
    <cellStyle name="Heading 1 2 2" xfId="639"/>
    <cellStyle name="Heading 1 3" xfId="164"/>
    <cellStyle name="Heading 1 4" xfId="640"/>
    <cellStyle name="Heading 1 5" xfId="641"/>
    <cellStyle name="Heading 2" xfId="165"/>
    <cellStyle name="Heading 2 2" xfId="166"/>
    <cellStyle name="Heading 2 2 2" xfId="642"/>
    <cellStyle name="Heading 2 3" xfId="167"/>
    <cellStyle name="Heading 2 4" xfId="643"/>
    <cellStyle name="Heading 2 5" xfId="644"/>
    <cellStyle name="Heading 3" xfId="168"/>
    <cellStyle name="Heading 3 2" xfId="169"/>
    <cellStyle name="Heading 3 2 2" xfId="1198"/>
    <cellStyle name="Heading 3 3" xfId="645"/>
    <cellStyle name="Heading 3 4" xfId="646"/>
    <cellStyle name="Heading 3 5" xfId="647"/>
    <cellStyle name="Heading 4" xfId="170"/>
    <cellStyle name="Heading 4 2" xfId="171"/>
    <cellStyle name="Heading 4 2 2" xfId="1199"/>
    <cellStyle name="Heading 4 3" xfId="648"/>
    <cellStyle name="Heading 4 4" xfId="649"/>
    <cellStyle name="Hipervínculo visitado 2" xfId="650"/>
    <cellStyle name="Hyperlink" xfId="651"/>
    <cellStyle name="Incorrecto 2" xfId="172"/>
    <cellStyle name="Incorrecto 2 2" xfId="652"/>
    <cellStyle name="Incorrecto 3" xfId="653"/>
    <cellStyle name="Incorrecto 3 2" xfId="654"/>
    <cellStyle name="Incorrecto 4" xfId="655"/>
    <cellStyle name="Input" xfId="173"/>
    <cellStyle name="Input 2" xfId="174"/>
    <cellStyle name="Input 2 2" xfId="656"/>
    <cellStyle name="Input 3" xfId="175"/>
    <cellStyle name="Input 4" xfId="657"/>
    <cellStyle name="Linked Cell" xfId="176"/>
    <cellStyle name="Linked Cell 2" xfId="177"/>
    <cellStyle name="Linked Cell 2 2" xfId="658"/>
    <cellStyle name="Linked Cell 3" xfId="178"/>
    <cellStyle name="Linked Cell 4" xfId="659"/>
    <cellStyle name="Millares" xfId="1" builtinId="3"/>
    <cellStyle name="Millares [0] 3" xfId="660"/>
    <cellStyle name="Millares [0] 5" xfId="661"/>
    <cellStyle name="Millares 10" xfId="8"/>
    <cellStyle name="Millares 10 2" xfId="179"/>
    <cellStyle name="Millares 10 2 2" xfId="662"/>
    <cellStyle name="Millares 10 2 3" xfId="1308"/>
    <cellStyle name="Millares 10 3" xfId="663"/>
    <cellStyle name="Millares 10 4" xfId="664"/>
    <cellStyle name="Millares 10 5" xfId="665"/>
    <cellStyle name="Millares 10 6" xfId="666"/>
    <cellStyle name="Millares 10 7" xfId="1307"/>
    <cellStyle name="Millares 11" xfId="12"/>
    <cellStyle name="Millares 11 2" xfId="667"/>
    <cellStyle name="Millares 11 3" xfId="668"/>
    <cellStyle name="Millares 11 4" xfId="669"/>
    <cellStyle name="Millares 11 5" xfId="1311"/>
    <cellStyle name="Millares 12" xfId="670"/>
    <cellStyle name="Millares 12 2" xfId="671"/>
    <cellStyle name="Millares 12 2 2" xfId="672"/>
    <cellStyle name="Millares 12 3" xfId="673"/>
    <cellStyle name="Millares 13" xfId="674"/>
    <cellStyle name="Millares 13 2" xfId="675"/>
    <cellStyle name="Millares 13 3" xfId="676"/>
    <cellStyle name="Millares 14" xfId="677"/>
    <cellStyle name="Millares 15" xfId="678"/>
    <cellStyle name="Millares 15 2" xfId="679"/>
    <cellStyle name="Millares 16" xfId="680"/>
    <cellStyle name="Millares 16 2" xfId="681"/>
    <cellStyle name="Millares 17" xfId="682"/>
    <cellStyle name="Millares 17 2" xfId="683"/>
    <cellStyle name="Millares 18" xfId="684"/>
    <cellStyle name="Millares 18 2" xfId="685"/>
    <cellStyle name="Millares 19" xfId="686"/>
    <cellStyle name="Millares 19 2" xfId="687"/>
    <cellStyle name="Millares 2" xfId="6"/>
    <cellStyle name="Millares 2 10" xfId="688"/>
    <cellStyle name="Millares 2 11" xfId="689"/>
    <cellStyle name="Millares 2 12" xfId="1144"/>
    <cellStyle name="Millares 2 2" xfId="18"/>
    <cellStyle name="Millares 2 2 2" xfId="180"/>
    <cellStyle name="Millares 2 2 2 2" xfId="181"/>
    <cellStyle name="Millares 2 2 2 4" xfId="690"/>
    <cellStyle name="Millares 2 2 2 5" xfId="1398"/>
    <cellStyle name="Millares 2 2 3" xfId="182"/>
    <cellStyle name="Millares 2 2 3 2" xfId="691"/>
    <cellStyle name="Millares 2 2 3 3" xfId="692"/>
    <cellStyle name="Millares 2 2 3 4" xfId="1243"/>
    <cellStyle name="Millares 2 2 4" xfId="693"/>
    <cellStyle name="Millares 2 3" xfId="183"/>
    <cellStyle name="Millares 2 3 2" xfId="694"/>
    <cellStyle name="Millares 2 3 2 2" xfId="695"/>
    <cellStyle name="Millares 2 3 3" xfId="696"/>
    <cellStyle name="Millares 2 3 4" xfId="697"/>
    <cellStyle name="Millares 2 3 5" xfId="698"/>
    <cellStyle name="Millares 2 3 6" xfId="1166"/>
    <cellStyle name="Millares 2 4" xfId="184"/>
    <cellStyle name="Millares 2 4 2" xfId="699"/>
    <cellStyle name="Millares 2 4 2 2" xfId="700"/>
    <cellStyle name="Millares 2 4 2 3" xfId="1253"/>
    <cellStyle name="Millares 2 4 3" xfId="701"/>
    <cellStyle name="Millares 2 4 4" xfId="1200"/>
    <cellStyle name="Millares 2 5" xfId="702"/>
    <cellStyle name="Millares 2 5 2" xfId="703"/>
    <cellStyle name="Millares 2 5 3" xfId="704"/>
    <cellStyle name="Millares 2 5 4" xfId="1237"/>
    <cellStyle name="Millares 2 6" xfId="705"/>
    <cellStyle name="Millares 2 6 2" xfId="706"/>
    <cellStyle name="Millares 2 7" xfId="707"/>
    <cellStyle name="Millares 2 8" xfId="708"/>
    <cellStyle name="Millares 2 9" xfId="709"/>
    <cellStyle name="Millares 2_111-12 ac neyba zona alta" xfId="185"/>
    <cellStyle name="Millares 20" xfId="710"/>
    <cellStyle name="Millares 21" xfId="711"/>
    <cellStyle name="Millares 22" xfId="712"/>
    <cellStyle name="Millares 23" xfId="713"/>
    <cellStyle name="Millares 23 2" xfId="714"/>
    <cellStyle name="Millares 24" xfId="715"/>
    <cellStyle name="Millares 24 2" xfId="716"/>
    <cellStyle name="Millares 25" xfId="717"/>
    <cellStyle name="Millares 25 2" xfId="718"/>
    <cellStyle name="Millares 26" xfId="719"/>
    <cellStyle name="Millares 26 2" xfId="720"/>
    <cellStyle name="Millares 27" xfId="721"/>
    <cellStyle name="Millares 28" xfId="722"/>
    <cellStyle name="Millares 29" xfId="723"/>
    <cellStyle name="Millares 3" xfId="186"/>
    <cellStyle name="Millares 3 2" xfId="11"/>
    <cellStyle name="Millares 3 2 2" xfId="187"/>
    <cellStyle name="Millares 3 2 2 2" xfId="724"/>
    <cellStyle name="Millares 3 2 2 2 2" xfId="1254"/>
    <cellStyle name="Millares 3 2 2 3" xfId="725"/>
    <cellStyle name="Millares 3 2 2 4" xfId="1201"/>
    <cellStyle name="Millares 3 2 3" xfId="726"/>
    <cellStyle name="Millares 3 2 3 2" xfId="1251"/>
    <cellStyle name="Millares 3 2 4" xfId="727"/>
    <cellStyle name="Millares 3 2 5" xfId="728"/>
    <cellStyle name="Millares 3 2 6" xfId="1168"/>
    <cellStyle name="Millares 3 3" xfId="7"/>
    <cellStyle name="Millares 3 3 2" xfId="188"/>
    <cellStyle name="Millares 3 3 2 2" xfId="729"/>
    <cellStyle name="Millares 3 3 2 3" xfId="1255"/>
    <cellStyle name="Millares 3 3 3" xfId="189"/>
    <cellStyle name="Millares 3 3 3 2" xfId="1280"/>
    <cellStyle name="Millares 3 3 4" xfId="730"/>
    <cellStyle name="Millares 3 3 5" xfId="731"/>
    <cellStyle name="Millares 3 3 6" xfId="1202"/>
    <cellStyle name="Millares 3 3 7" xfId="1399"/>
    <cellStyle name="Millares 3 4" xfId="190"/>
    <cellStyle name="Millares 3 4 2" xfId="732"/>
    <cellStyle name="Millares 3 4 2 2" xfId="1256"/>
    <cellStyle name="Millares 3 4 3" xfId="733"/>
    <cellStyle name="Millares 3 5" xfId="191"/>
    <cellStyle name="Millares 3 5 2" xfId="734"/>
    <cellStyle name="Millares 3 5 3" xfId="735"/>
    <cellStyle name="Millares 3 5 4" xfId="1238"/>
    <cellStyle name="Millares 3 6" xfId="736"/>
    <cellStyle name="Millares 3 7" xfId="737"/>
    <cellStyle name="Millares 3 7 2" xfId="738"/>
    <cellStyle name="Millares 3 8" xfId="739"/>
    <cellStyle name="Millares 3 9" xfId="740"/>
    <cellStyle name="Millares 3_111-12 ac neyba zona alta" xfId="192"/>
    <cellStyle name="Millares 30" xfId="741"/>
    <cellStyle name="Millares 31" xfId="742"/>
    <cellStyle name="Millares 32" xfId="743"/>
    <cellStyle name="Millares 33" xfId="744"/>
    <cellStyle name="Millares 34" xfId="1101"/>
    <cellStyle name="Millares 35" xfId="1143"/>
    <cellStyle name="Millares 36" xfId="1138"/>
    <cellStyle name="Millares 37" xfId="1126"/>
    <cellStyle name="Millares 38" xfId="1343"/>
    <cellStyle name="Millares 39" xfId="1157"/>
    <cellStyle name="Millares 4" xfId="9"/>
    <cellStyle name="Millares 4 2" xfId="193"/>
    <cellStyle name="Millares 4 2 2" xfId="194"/>
    <cellStyle name="Millares 4 2 2 2" xfId="745"/>
    <cellStyle name="Millares 4 2 2 3" xfId="1257"/>
    <cellStyle name="Millares 4 2 3" xfId="746"/>
    <cellStyle name="Millares 4 2 4" xfId="747"/>
    <cellStyle name="Millares 4 2 5" xfId="1204"/>
    <cellStyle name="Millares 4 3" xfId="195"/>
    <cellStyle name="Millares 4 3 2" xfId="748"/>
    <cellStyle name="Millares 4 3 2 2" xfId="749"/>
    <cellStyle name="Millares 4 3 3" xfId="750"/>
    <cellStyle name="Millares 4 3 4" xfId="1239"/>
    <cellStyle name="Millares 4 4" xfId="751"/>
    <cellStyle name="Millares 4 4 2" xfId="752"/>
    <cellStyle name="Millares 4 5" xfId="753"/>
    <cellStyle name="Millares 4 6" xfId="754"/>
    <cellStyle name="Millares 4_Presupuesto Construccion edificio oficina gubernamentales de san juan" xfId="755"/>
    <cellStyle name="Millares 40" xfId="1326"/>
    <cellStyle name="Millares 41" xfId="1174"/>
    <cellStyle name="Millares 42" xfId="1314"/>
    <cellStyle name="Millares 43" xfId="1140"/>
    <cellStyle name="Millares 44" xfId="1321"/>
    <cellStyle name="Millares 45" xfId="1107"/>
    <cellStyle name="Millares 46" xfId="1197"/>
    <cellStyle name="Millares 5" xfId="196"/>
    <cellStyle name="Millares 5 2" xfId="197"/>
    <cellStyle name="Millares 5 2 2" xfId="756"/>
    <cellStyle name="Millares 5 3" xfId="4"/>
    <cellStyle name="Millares 5 3 2" xfId="198"/>
    <cellStyle name="Millares 5 3 3" xfId="757"/>
    <cellStyle name="Millares 5 3 4" xfId="1310"/>
    <cellStyle name="Millares 5 4" xfId="199"/>
    <cellStyle name="Millares 5 5" xfId="758"/>
    <cellStyle name="Millares 5 6" xfId="1160"/>
    <cellStyle name="Millares 6" xfId="200"/>
    <cellStyle name="Millares 6 2" xfId="17"/>
    <cellStyle name="Millares 6 2 2" xfId="201"/>
    <cellStyle name="Millares 6 2 3" xfId="1258"/>
    <cellStyle name="Millares 6 3" xfId="202"/>
    <cellStyle name="Millares 6 4" xfId="278"/>
    <cellStyle name="Millares 6 5" xfId="1205"/>
    <cellStyle name="Millares 7" xfId="203"/>
    <cellStyle name="Millares 7 2" xfId="204"/>
    <cellStyle name="Millares 7 2 10" xfId="1259"/>
    <cellStyle name="Millares 7 2 2" xfId="759"/>
    <cellStyle name="Millares 7 2 2 2" xfId="760"/>
    <cellStyle name="Millares 7 2 3" xfId="761"/>
    <cellStyle name="Millares 7 2 4" xfId="762"/>
    <cellStyle name="Millares 7 2 5" xfId="763"/>
    <cellStyle name="Millares 7 2 6" xfId="764"/>
    <cellStyle name="Millares 7 2 7" xfId="765"/>
    <cellStyle name="Millares 7 2 8" xfId="766"/>
    <cellStyle name="Millares 7 2 9" xfId="767"/>
    <cellStyle name="Millares 7 3" xfId="205"/>
    <cellStyle name="Millares 7 3 2" xfId="768"/>
    <cellStyle name="Millares 7 3 3" xfId="769"/>
    <cellStyle name="Millares 7 3 4" xfId="1309"/>
    <cellStyle name="Millares 7 4" xfId="1206"/>
    <cellStyle name="Millares 7 6" xfId="770"/>
    <cellStyle name="Millares 8" xfId="206"/>
    <cellStyle name="Millares 8 2" xfId="207"/>
    <cellStyle name="Millares 8 2 2" xfId="771"/>
    <cellStyle name="Millares 8 2 3" xfId="772"/>
    <cellStyle name="Millares 8 2 4" xfId="1248"/>
    <cellStyle name="Millares 8 3" xfId="208"/>
    <cellStyle name="Millares 8 4" xfId="1162"/>
    <cellStyle name="Millares 8 5" xfId="773"/>
    <cellStyle name="Millares 9" xfId="209"/>
    <cellStyle name="Millares 9 2" xfId="210"/>
    <cellStyle name="Millares 9 2 2" xfId="774"/>
    <cellStyle name="Millares 9 2 3" xfId="1260"/>
    <cellStyle name="Millares 9 3" xfId="211"/>
    <cellStyle name="Millares 9 4" xfId="280"/>
    <cellStyle name="Millares_114-08 PRESUP. ADICIONALES OBRA DE TOMA RIO SOCO SAN PEDRO 2" xfId="775"/>
    <cellStyle name="Millares_ALCANTARILLADO SANITARIO - LA DESCUBIERTA -EGB" xfId="1395"/>
    <cellStyle name="Millares_hoja de calculo para alcantarillado JARABACOA" xfId="279"/>
    <cellStyle name="Millares_planta cayetano germosen" xfId="277"/>
    <cellStyle name="Millares_PRESUPUESTO" xfId="16"/>
    <cellStyle name="Moneda [0] 2" xfId="776"/>
    <cellStyle name="Moneda 18" xfId="777"/>
    <cellStyle name="Moneda 2" xfId="212"/>
    <cellStyle name="Moneda 2 2" xfId="778"/>
    <cellStyle name="Moneda 2 2 2" xfId="779"/>
    <cellStyle name="Moneda 2 2 2 2" xfId="780"/>
    <cellStyle name="Moneda 2 2 3" xfId="781"/>
    <cellStyle name="Moneda 2 2 4" xfId="782"/>
    <cellStyle name="Moneda 2 2 5" xfId="1249"/>
    <cellStyle name="Moneda 2 3" xfId="783"/>
    <cellStyle name="Moneda 2 3 2" xfId="784"/>
    <cellStyle name="Moneda 2 4" xfId="785"/>
    <cellStyle name="Moneda 2 4 2" xfId="786"/>
    <cellStyle name="Moneda 2 5" xfId="787"/>
    <cellStyle name="Moneda 2 6" xfId="788"/>
    <cellStyle name="Moneda 2 7" xfId="789"/>
    <cellStyle name="Moneda 2 8" xfId="790"/>
    <cellStyle name="Moneda 2_ANALISIS COSTOS PORTICOS GRAN TECHO" xfId="791"/>
    <cellStyle name="Moneda 3" xfId="213"/>
    <cellStyle name="Moneda 3 2" xfId="792"/>
    <cellStyle name="Moneda 3 3" xfId="793"/>
    <cellStyle name="Moneda 3 4" xfId="794"/>
    <cellStyle name="Moneda 4" xfId="795"/>
    <cellStyle name="Moneda 4 2" xfId="796"/>
    <cellStyle name="Moneda 4 3" xfId="797"/>
    <cellStyle name="Moneda 5" xfId="798"/>
    <cellStyle name="Moneda 5 2" xfId="799"/>
    <cellStyle name="Moneda 5 3" xfId="800"/>
    <cellStyle name="Moneda 6" xfId="801"/>
    <cellStyle name="Moneda 6 2" xfId="802"/>
    <cellStyle name="Moneda 6 3" xfId="803"/>
    <cellStyle name="Moneda 7" xfId="804"/>
    <cellStyle name="Moneda 7 2" xfId="805"/>
    <cellStyle name="Moneda 8" xfId="1105"/>
    <cellStyle name="Neutral 2" xfId="214"/>
    <cellStyle name="Neutral 2 2" xfId="806"/>
    <cellStyle name="Neutral 2 3" xfId="1208"/>
    <cellStyle name="Neutral 3" xfId="807"/>
    <cellStyle name="Neutral 3 2" xfId="808"/>
    <cellStyle name="Neutral 4" xfId="809"/>
    <cellStyle name="Neutral 4 2" xfId="810"/>
    <cellStyle name="No-definido" xfId="215"/>
    <cellStyle name="No-definido 2" xfId="811"/>
    <cellStyle name="Normal" xfId="0" builtinId="0"/>
    <cellStyle name="Normal - Style1" xfId="216"/>
    <cellStyle name="Normal 10" xfId="217"/>
    <cellStyle name="Normal 10 2" xfId="218"/>
    <cellStyle name="Normal 10 2 2" xfId="812"/>
    <cellStyle name="Normal 10 2 3" xfId="1261"/>
    <cellStyle name="Normal 10 3" xfId="813"/>
    <cellStyle name="Normal 10 4" xfId="814"/>
    <cellStyle name="Normal 10 5" xfId="815"/>
    <cellStyle name="Normal 10 6" xfId="1209"/>
    <cellStyle name="Normal 11" xfId="219"/>
    <cellStyle name="Normal 11 2" xfId="816"/>
    <cellStyle name="Normal 11 3" xfId="817"/>
    <cellStyle name="Normal 12" xfId="220"/>
    <cellStyle name="Normal 12 2" xfId="818"/>
    <cellStyle name="Normal 12 2 2" xfId="1297"/>
    <cellStyle name="Normal 12 2 3" xfId="1262"/>
    <cellStyle name="Normal 12 2 4" xfId="1396"/>
    <cellStyle name="Normal 12 3" xfId="819"/>
    <cellStyle name="Normal 12 3 2" xfId="1286"/>
    <cellStyle name="Normal 12 4" xfId="820"/>
    <cellStyle name="Normal 12 5" xfId="821"/>
    <cellStyle name="Normal 12 6" xfId="1211"/>
    <cellStyle name="Normal 13" xfId="221"/>
    <cellStyle name="Normal 13 2" xfId="222"/>
    <cellStyle name="Normal 13 2 2" xfId="822"/>
    <cellStyle name="Normal 13 2 2 2" xfId="1298"/>
    <cellStyle name="Normal 13 2 3" xfId="1263"/>
    <cellStyle name="Normal 13 3" xfId="823"/>
    <cellStyle name="Normal 13 3 2" xfId="1287"/>
    <cellStyle name="Normal 13 4" xfId="824"/>
    <cellStyle name="Normal 13 5" xfId="825"/>
    <cellStyle name="Normal 13 6" xfId="826"/>
    <cellStyle name="Normal 13 7" xfId="827"/>
    <cellStyle name="Normal 13 8" xfId="828"/>
    <cellStyle name="Normal 13 9" xfId="1212"/>
    <cellStyle name="Normal 14" xfId="10"/>
    <cellStyle name="Normal 14 2" xfId="829"/>
    <cellStyle name="Normal 14 2 2" xfId="223"/>
    <cellStyle name="Normal 14 2 2 2" xfId="1299"/>
    <cellStyle name="Normal 14 2 3" xfId="1264"/>
    <cellStyle name="Normal 14 3" xfId="830"/>
    <cellStyle name="Normal 14 3 2" xfId="1288"/>
    <cellStyle name="Normal 14 4" xfId="831"/>
    <cellStyle name="Normal 14 5" xfId="832"/>
    <cellStyle name="Normal 14 6" xfId="833"/>
    <cellStyle name="Normal 14 7" xfId="834"/>
    <cellStyle name="Normal 14 8" xfId="1213"/>
    <cellStyle name="Normal 15" xfId="835"/>
    <cellStyle name="Normal 15 2" xfId="836"/>
    <cellStyle name="Normal 15 2 2" xfId="1300"/>
    <cellStyle name="Normal 15 2 3" xfId="1265"/>
    <cellStyle name="Normal 15 3" xfId="1289"/>
    <cellStyle name="Normal 15 4" xfId="1214"/>
    <cellStyle name="Normal 16" xfId="837"/>
    <cellStyle name="Normal 16 2" xfId="838"/>
    <cellStyle name="Normal 16 2 2" xfId="1301"/>
    <cellStyle name="Normal 16 2 3" xfId="1266"/>
    <cellStyle name="Normal 16 3" xfId="839"/>
    <cellStyle name="Normal 16 3 2" xfId="1290"/>
    <cellStyle name="Normal 16 4" xfId="1215"/>
    <cellStyle name="Normal 17" xfId="840"/>
    <cellStyle name="Normal 17 2" xfId="841"/>
    <cellStyle name="Normal 17 2 2" xfId="1302"/>
    <cellStyle name="Normal 17 2 3" xfId="1267"/>
    <cellStyle name="Normal 17 3" xfId="842"/>
    <cellStyle name="Normal 17 3 2" xfId="1291"/>
    <cellStyle name="Normal 17 4" xfId="1216"/>
    <cellStyle name="Normal 18" xfId="843"/>
    <cellStyle name="Normal 18 2" xfId="844"/>
    <cellStyle name="Normal 18 2 2" xfId="1268"/>
    <cellStyle name="Normal 18 3" xfId="1103"/>
    <cellStyle name="Normal 18 4" xfId="1217"/>
    <cellStyle name="Normal 19" xfId="845"/>
    <cellStyle name="Normal 19 2" xfId="846"/>
    <cellStyle name="Normal 19 2 2" xfId="1269"/>
    <cellStyle name="Normal 19 3" xfId="847"/>
    <cellStyle name="Normal 19 4" xfId="1218"/>
    <cellStyle name="Normal 2" xfId="224"/>
    <cellStyle name="Normal 2 10" xfId="848"/>
    <cellStyle name="Normal 2 11" xfId="849"/>
    <cellStyle name="Normal 2 2" xfId="225"/>
    <cellStyle name="Normal 2 2 2" xfId="226"/>
    <cellStyle name="Normal 2 2 2 2" xfId="850"/>
    <cellStyle name="Normal 2 2 3" xfId="851"/>
    <cellStyle name="Normal 2 2 3 2" xfId="852"/>
    <cellStyle name="Normal 2 2 4" xfId="853"/>
    <cellStyle name="Normal 2 2 4 2" xfId="854"/>
    <cellStyle name="Normal 2 2 5" xfId="855"/>
    <cellStyle name="Normal 2 2 6" xfId="856"/>
    <cellStyle name="Normal 2 2_Copia de AC. LINEA NOROESTE trabajo de inocencio" xfId="227"/>
    <cellStyle name="Normal 2 3" xfId="14"/>
    <cellStyle name="Normal 2 3 2" xfId="228"/>
    <cellStyle name="Normal 2 3 3" xfId="857"/>
    <cellStyle name="Normal 2 3 4" xfId="858"/>
    <cellStyle name="Normal 2 3 5" xfId="1164"/>
    <cellStyle name="Normal 2 4" xfId="229"/>
    <cellStyle name="Normal 2 4 2" xfId="859"/>
    <cellStyle name="Normal 2 4 2 2" xfId="860"/>
    <cellStyle name="Normal 2 4 3" xfId="861"/>
    <cellStyle name="Normal 2 4 3 2" xfId="862"/>
    <cellStyle name="Normal 2 4 4" xfId="863"/>
    <cellStyle name="Normal 2 4 5" xfId="864"/>
    <cellStyle name="Normal 2 5" xfId="230"/>
    <cellStyle name="Normal 2 5 2" xfId="865"/>
    <cellStyle name="Normal 2 6" xfId="866"/>
    <cellStyle name="Normal 2 7" xfId="867"/>
    <cellStyle name="Normal 2 8" xfId="868"/>
    <cellStyle name="Normal 2 9" xfId="869"/>
    <cellStyle name="Normal 2_07-09 presupu..." xfId="231"/>
    <cellStyle name="Normal 2_ANALISIS REC 3" xfId="13"/>
    <cellStyle name="Normal 20" xfId="870"/>
    <cellStyle name="Normal 20 2" xfId="871"/>
    <cellStyle name="Normal 20 3" xfId="872"/>
    <cellStyle name="Normal 20 4" xfId="873"/>
    <cellStyle name="Normal 20 5" xfId="1234"/>
    <cellStyle name="Normal 21" xfId="874"/>
    <cellStyle name="Normal 21 2" xfId="875"/>
    <cellStyle name="Normal 21 3" xfId="876"/>
    <cellStyle name="Normal 21 4" xfId="1283"/>
    <cellStyle name="Normal 22" xfId="877"/>
    <cellStyle name="Normal 22 2" xfId="878"/>
    <cellStyle name="Normal 22 3" xfId="879"/>
    <cellStyle name="Normal 23" xfId="880"/>
    <cellStyle name="Normal 24" xfId="881"/>
    <cellStyle name="Normal 24 2" xfId="882"/>
    <cellStyle name="Normal 24 3" xfId="883"/>
    <cellStyle name="Normal 24 4" xfId="1282"/>
    <cellStyle name="Normal 25" xfId="884"/>
    <cellStyle name="Normal 25 2" xfId="1295"/>
    <cellStyle name="Normal 26" xfId="885"/>
    <cellStyle name="Normal 26 2" xfId="886"/>
    <cellStyle name="Normal 26 3" xfId="887"/>
    <cellStyle name="Normal 26 4" xfId="1306"/>
    <cellStyle name="Normal 27" xfId="888"/>
    <cellStyle name="Normal 27 2" xfId="889"/>
    <cellStyle name="Normal 27 3" xfId="890"/>
    <cellStyle name="Normal 28" xfId="891"/>
    <cellStyle name="Normal 28 2" xfId="892"/>
    <cellStyle name="Normal 29" xfId="893"/>
    <cellStyle name="Normal 29 2" xfId="894"/>
    <cellStyle name="Normal 3" xfId="232"/>
    <cellStyle name="Normal 3 10" xfId="895"/>
    <cellStyle name="Normal 3 11" xfId="1149"/>
    <cellStyle name="Normal 3 2" xfId="233"/>
    <cellStyle name="Normal 3 2 2" xfId="234"/>
    <cellStyle name="Normal 3 2 2 2" xfId="896"/>
    <cellStyle name="Normal 3 2 2 3" xfId="897"/>
    <cellStyle name="Normal 3 2 2 4" xfId="898"/>
    <cellStyle name="Normal 3 2 2 5" xfId="899"/>
    <cellStyle name="Normal 3 2 2 6" xfId="1245"/>
    <cellStyle name="Normal 3 2 3" xfId="235"/>
    <cellStyle name="Normal 3 2 4" xfId="900"/>
    <cellStyle name="Normal 3 2 4 2" xfId="901"/>
    <cellStyle name="Normal 3 2 5" xfId="902"/>
    <cellStyle name="Normal 3 2 6" xfId="903"/>
    <cellStyle name="Normal 3 2 7" xfId="1156"/>
    <cellStyle name="Normal 3 3" xfId="236"/>
    <cellStyle name="Normal 3 3 2" xfId="904"/>
    <cellStyle name="Normal 3 3 3" xfId="905"/>
    <cellStyle name="Normal 3 3 4" xfId="1165"/>
    <cellStyle name="Normal 3 4" xfId="906"/>
    <cellStyle name="Normal 3 4 2" xfId="907"/>
    <cellStyle name="Normal 3 4 3" xfId="1241"/>
    <cellStyle name="Normal 3 5" xfId="908"/>
    <cellStyle name="Normal 3 6" xfId="909"/>
    <cellStyle name="Normal 3 7" xfId="910"/>
    <cellStyle name="Normal 3 8" xfId="911"/>
    <cellStyle name="Normal 3 9" xfId="912"/>
    <cellStyle name="Normal 3_PRESUPTO CALLES DEL MUNIC. DE GUERRA" xfId="913"/>
    <cellStyle name="Normal 30" xfId="914"/>
    <cellStyle name="Normal 31" xfId="237"/>
    <cellStyle name="Normal 31 2" xfId="1270"/>
    <cellStyle name="Normal 32" xfId="915"/>
    <cellStyle name="Normal 33" xfId="916"/>
    <cellStyle name="Normal 34" xfId="917"/>
    <cellStyle name="Normal 35" xfId="918"/>
    <cellStyle name="Normal 36" xfId="919"/>
    <cellStyle name="Normal 37" xfId="920"/>
    <cellStyle name="Normal 38" xfId="1100"/>
    <cellStyle name="Normal 39" xfId="1104"/>
    <cellStyle name="Normal 4" xfId="238"/>
    <cellStyle name="Normal 4 10" xfId="921"/>
    <cellStyle name="Normal 4 10 2" xfId="922"/>
    <cellStyle name="Normal 4 11" xfId="923"/>
    <cellStyle name="Normal 4 12" xfId="924"/>
    <cellStyle name="Normal 4 13" xfId="925"/>
    <cellStyle name="Normal 4 14" xfId="926"/>
    <cellStyle name="Normal 4 2" xfId="239"/>
    <cellStyle name="Normal 4 2 2" xfId="240"/>
    <cellStyle name="Normal 4 2 2 2" xfId="927"/>
    <cellStyle name="Normal 4 2 2 2 2" xfId="928"/>
    <cellStyle name="Normal 4 2 2 2 3" xfId="929"/>
    <cellStyle name="Normal 4 2 2 2 4" xfId="930"/>
    <cellStyle name="Normal 4 2 2 2 5" xfId="931"/>
    <cellStyle name="Normal 4 2 2 2 6" xfId="932"/>
    <cellStyle name="Normal 4 2 2 2 7" xfId="1303"/>
    <cellStyle name="Normal 4 2 2 3" xfId="933"/>
    <cellStyle name="Normal 4 2 2 4" xfId="934"/>
    <cellStyle name="Normal 4 2 2 5" xfId="935"/>
    <cellStyle name="Normal 4 2 2 6" xfId="936"/>
    <cellStyle name="Normal 4 2 2 7" xfId="937"/>
    <cellStyle name="Normal 4 2 2 8" xfId="938"/>
    <cellStyle name="Normal 4 2 2 9" xfId="1271"/>
    <cellStyle name="Normal 4 2 3" xfId="939"/>
    <cellStyle name="Normal 4 2 3 2" xfId="1292"/>
    <cellStyle name="Normal 4 2 4" xfId="1220"/>
    <cellStyle name="Normal 4 3" xfId="940"/>
    <cellStyle name="Normal 4 3 2" xfId="941"/>
    <cellStyle name="Normal 4 3 2 2" xfId="942"/>
    <cellStyle name="Normal 4 3 2 2 2" xfId="1304"/>
    <cellStyle name="Normal 4 3 2 3" xfId="943"/>
    <cellStyle name="Normal 4 3 2 4" xfId="1272"/>
    <cellStyle name="Normal 4 3 3" xfId="944"/>
    <cellStyle name="Normal 4 3 3 2" xfId="1293"/>
    <cellStyle name="Normal 4 3 4" xfId="945"/>
    <cellStyle name="Normal 4 3 5" xfId="1221"/>
    <cellStyle name="Normal 4 4" xfId="946"/>
    <cellStyle name="Normal 4 4 2" xfId="947"/>
    <cellStyle name="Normal 4 4 3" xfId="1242"/>
    <cellStyle name="Normal 4 5" xfId="948"/>
    <cellStyle name="Normal 4 5 2" xfId="949"/>
    <cellStyle name="Normal 4 6" xfId="950"/>
    <cellStyle name="Normal 4 6 2" xfId="951"/>
    <cellStyle name="Normal 4 7" xfId="952"/>
    <cellStyle name="Normal 4 7 2" xfId="953"/>
    <cellStyle name="Normal 4 8" xfId="954"/>
    <cellStyle name="Normal 4 8 2" xfId="955"/>
    <cellStyle name="Normal 4 9" xfId="956"/>
    <cellStyle name="Normal 4 9 2" xfId="957"/>
    <cellStyle name="Normal 4_Administration_Building_-_Lista_de_Partidas_y_Cantidades_-_(PVDC-004)_REVC mod" xfId="958"/>
    <cellStyle name="Normal 40" xfId="1106"/>
    <cellStyle name="Normal 41" xfId="1155"/>
    <cellStyle name="Normal 42" xfId="1192"/>
    <cellStyle name="Normal 43" xfId="1320"/>
    <cellStyle name="Normal 44" xfId="959"/>
    <cellStyle name="Normal 45" xfId="1203"/>
    <cellStyle name="Normal 46" xfId="1196"/>
    <cellStyle name="Normal 47" xfId="1331"/>
    <cellStyle name="Normal 48" xfId="960"/>
    <cellStyle name="Normal 49" xfId="1112"/>
    <cellStyle name="Normal 5" xfId="3"/>
    <cellStyle name="Normal 5 10" xfId="961"/>
    <cellStyle name="Normal 5 11" xfId="962"/>
    <cellStyle name="Normal 5 12" xfId="963"/>
    <cellStyle name="Normal 5 13" xfId="964"/>
    <cellStyle name="Normal 5 14" xfId="965"/>
    <cellStyle name="Normal 5 15" xfId="966"/>
    <cellStyle name="Normal 5 16" xfId="1151"/>
    <cellStyle name="Normal 5 2" xfId="241"/>
    <cellStyle name="Normal 5 2 2" xfId="967"/>
    <cellStyle name="Normal 5 2 3" xfId="968"/>
    <cellStyle name="Normal 5 3" xfId="969"/>
    <cellStyle name="Normal 5 3 2" xfId="970"/>
    <cellStyle name="Normal 5 3 2 2" xfId="1305"/>
    <cellStyle name="Normal 5 3 2 3" xfId="1273"/>
    <cellStyle name="Normal 5 3 3" xfId="971"/>
    <cellStyle name="Normal 5 3 3 2" xfId="1294"/>
    <cellStyle name="Normal 5 3 4" xfId="1222"/>
    <cellStyle name="Normal 5 4" xfId="972"/>
    <cellStyle name="Normal 5 4 2" xfId="973"/>
    <cellStyle name="Normal 5 4 3" xfId="974"/>
    <cellStyle name="Normal 5 5" xfId="975"/>
    <cellStyle name="Normal 5 6" xfId="976"/>
    <cellStyle name="Normal 5 7" xfId="977"/>
    <cellStyle name="Normal 5 8" xfId="978"/>
    <cellStyle name="Normal 5 9" xfId="979"/>
    <cellStyle name="Normal 5_Act.1 103-2011, Rehabilitacion y acondicionamiento de 2 depositos Nigua y el AC.MULT. EL CARRIL LA PARED, san cristobal" xfId="980"/>
    <cellStyle name="Normal 50" xfId="1348"/>
    <cellStyle name="Normal 51" xfId="1119"/>
    <cellStyle name="Normal 52" xfId="1137"/>
    <cellStyle name="Normal 53" xfId="1349"/>
    <cellStyle name="Normal 54" xfId="1391"/>
    <cellStyle name="Normal 6" xfId="242"/>
    <cellStyle name="Normal 6 2" xfId="981"/>
    <cellStyle name="Normal 6 2 2" xfId="982"/>
    <cellStyle name="Normal 6 2 2 2" xfId="1274"/>
    <cellStyle name="Normal 6 2 3" xfId="1223"/>
    <cellStyle name="Normal 6 3" xfId="983"/>
    <cellStyle name="Normal 6 3 2" xfId="984"/>
    <cellStyle name="Normal 6 3 2 2" xfId="1296"/>
    <cellStyle name="Normal 6 3 3" xfId="1247"/>
    <cellStyle name="Normal 6 4" xfId="1284"/>
    <cellStyle name="Normal 6 5" xfId="1159"/>
    <cellStyle name="Normal 7" xfId="243"/>
    <cellStyle name="Normal 7 2" xfId="985"/>
    <cellStyle name="Normal 7 2 2" xfId="986"/>
    <cellStyle name="Normal 7 2 3" xfId="987"/>
    <cellStyle name="Normal 7 3" xfId="988"/>
    <cellStyle name="Normal 8" xfId="244"/>
    <cellStyle name="Normal 8 2" xfId="245"/>
    <cellStyle name="Normal 8 2 2" xfId="1276"/>
    <cellStyle name="Normal 8 2 3" xfId="1224"/>
    <cellStyle name="Normal 8 3" xfId="989"/>
    <cellStyle name="Normal 8 3 2" xfId="1250"/>
    <cellStyle name="Normal 8 4" xfId="990"/>
    <cellStyle name="Normal 8 5" xfId="1167"/>
    <cellStyle name="Normal 9" xfId="246"/>
    <cellStyle name="Normal 9 2" xfId="247"/>
    <cellStyle name="Normal 9 2 2" xfId="1277"/>
    <cellStyle name="Normal 9 3" xfId="248"/>
    <cellStyle name="Normal 9 4" xfId="991"/>
    <cellStyle name="Normal 9 5" xfId="992"/>
    <cellStyle name="Normal 9 6" xfId="1225"/>
    <cellStyle name="Normal_102-09 const. dique y reh. toma lateral exist. AC. EL CACIQUE" xfId="1099"/>
    <cellStyle name="Normal_158-09 TERMINACION AC. LA GINA" xfId="5"/>
    <cellStyle name="Normal_50-09 EXTENSION LINEA LA CUARENTA Y CABUYA 2" xfId="1393"/>
    <cellStyle name="Normal_502-01 alcantarillado sanitario academia de entrenamiento policial de hatilloparte b" xfId="1394"/>
    <cellStyle name="Normal_ANALISIS EL PUERTO 2" xfId="1097"/>
    <cellStyle name="Normal_Copia de Rec. no.2 294-04 (del pres. modificado)   Ac. santana catalina parte A" xfId="993"/>
    <cellStyle name="Normal_Hoja1" xfId="1397"/>
    <cellStyle name="Normal_PRESUPUESTO" xfId="15"/>
    <cellStyle name="Normal_VOLUMETRIA EXTENSION 3 AC. SALCEDO" xfId="1392"/>
    <cellStyle name="Notas 2" xfId="249"/>
    <cellStyle name="Notas 2 2" xfId="994"/>
    <cellStyle name="Notas 3" xfId="995"/>
    <cellStyle name="Notas 3 2" xfId="996"/>
    <cellStyle name="Notas 4" xfId="997"/>
    <cellStyle name="Notas 4 2" xfId="998"/>
    <cellStyle name="Note" xfId="250"/>
    <cellStyle name="Note 2" xfId="251"/>
    <cellStyle name="Note 2 2" xfId="999"/>
    <cellStyle name="Note 3" xfId="1000"/>
    <cellStyle name="Note 3 2" xfId="1001"/>
    <cellStyle name="Note 4" xfId="1002"/>
    <cellStyle name="Output" xfId="252"/>
    <cellStyle name="Output 2" xfId="253"/>
    <cellStyle name="Output 2 2" xfId="1003"/>
    <cellStyle name="Output 3" xfId="254"/>
    <cellStyle name="Output 4" xfId="1004"/>
    <cellStyle name="Output 5" xfId="1005"/>
    <cellStyle name="Percent 2" xfId="255"/>
    <cellStyle name="Percent 2 2" xfId="256"/>
    <cellStyle name="Percent 2 3" xfId="257"/>
    <cellStyle name="Percent 3" xfId="1006"/>
    <cellStyle name="Percent 3 2" xfId="1007"/>
    <cellStyle name="Percent 3 2 2" xfId="1008"/>
    <cellStyle name="Percent 3 3" xfId="1009"/>
    <cellStyle name="Percent 3 4" xfId="1010"/>
    <cellStyle name="Percent 4" xfId="1011"/>
    <cellStyle name="Porcentaje" xfId="2" builtinId="5"/>
    <cellStyle name="Porcentaje 2" xfId="258"/>
    <cellStyle name="Porcentaje 2 2" xfId="1012"/>
    <cellStyle name="Porcentaje 2 3" xfId="1013"/>
    <cellStyle name="Porcentaje 2 4" xfId="1014"/>
    <cellStyle name="Porcentaje 2 4 2" xfId="1015"/>
    <cellStyle name="Porcentaje 2 5" xfId="1016"/>
    <cellStyle name="Porcentaje 2 6" xfId="1017"/>
    <cellStyle name="Porcentaje 3" xfId="1018"/>
    <cellStyle name="Porcentaje 4" xfId="1019"/>
    <cellStyle name="Porcentaje 5" xfId="1020"/>
    <cellStyle name="Porcentaje 6" xfId="1021"/>
    <cellStyle name="Porcentual 10" xfId="1022"/>
    <cellStyle name="Porcentual 2" xfId="259"/>
    <cellStyle name="Porcentual 2 2" xfId="260"/>
    <cellStyle name="Porcentual 2 2 2" xfId="1023"/>
    <cellStyle name="Porcentual 2 3" xfId="261"/>
    <cellStyle name="Porcentual 2 3 2" xfId="1024"/>
    <cellStyle name="Porcentual 2 3 3" xfId="1025"/>
    <cellStyle name="Porcentual 2 3 4" xfId="1279"/>
    <cellStyle name="Porcentual 2 4" xfId="1026"/>
    <cellStyle name="Porcentual 2 4 2" xfId="1027"/>
    <cellStyle name="Porcentual 2_ANALISIS COSTOS PORTICOS GRAN TECHO" xfId="1028"/>
    <cellStyle name="Porcentual 3" xfId="262"/>
    <cellStyle name="Porcentual 3 10" xfId="1029"/>
    <cellStyle name="Porcentual 3 11" xfId="1030"/>
    <cellStyle name="Porcentual 3 12" xfId="1031"/>
    <cellStyle name="Porcentual 3 13" xfId="1032"/>
    <cellStyle name="Porcentual 3 14" xfId="1033"/>
    <cellStyle name="Porcentual 3 15" xfId="1034"/>
    <cellStyle name="Porcentual 3 16" xfId="1035"/>
    <cellStyle name="Porcentual 3 2" xfId="1036"/>
    <cellStyle name="Porcentual 3 2 2" xfId="1037"/>
    <cellStyle name="Porcentual 3 3" xfId="1038"/>
    <cellStyle name="Porcentual 3 3 2" xfId="1039"/>
    <cellStyle name="Porcentual 3 4" xfId="1040"/>
    <cellStyle name="Porcentual 3 4 2" xfId="1041"/>
    <cellStyle name="Porcentual 3 5" xfId="1042"/>
    <cellStyle name="Porcentual 3 5 2" xfId="1043"/>
    <cellStyle name="Porcentual 3 6" xfId="1044"/>
    <cellStyle name="Porcentual 3 6 2" xfId="1045"/>
    <cellStyle name="Porcentual 3 7" xfId="1046"/>
    <cellStyle name="Porcentual 3 7 2" xfId="1047"/>
    <cellStyle name="Porcentual 3 8" xfId="1048"/>
    <cellStyle name="Porcentual 3 9" xfId="1049"/>
    <cellStyle name="Porcentual 4" xfId="263"/>
    <cellStyle name="Porcentual 4 2" xfId="1050"/>
    <cellStyle name="Porcentual 5" xfId="264"/>
    <cellStyle name="Porcentual 5 2" xfId="1051"/>
    <cellStyle name="Porcentual 5 2 2" xfId="1052"/>
    <cellStyle name="Porcentual 6" xfId="1053"/>
    <cellStyle name="Porcentual 7" xfId="1054"/>
    <cellStyle name="Porcentual 8" xfId="1055"/>
    <cellStyle name="Porcentual 9" xfId="1056"/>
    <cellStyle name="Salida 2" xfId="265"/>
    <cellStyle name="Salida 2 2" xfId="1057"/>
    <cellStyle name="Salida 3" xfId="1058"/>
    <cellStyle name="Salida 3 2" xfId="1059"/>
    <cellStyle name="Salida 4" xfId="1060"/>
    <cellStyle name="Sheet Title" xfId="266"/>
    <cellStyle name="Texto de advertencia 2" xfId="267"/>
    <cellStyle name="Texto de advertencia 2 2" xfId="1061"/>
    <cellStyle name="Texto de advertencia 3" xfId="1062"/>
    <cellStyle name="Texto de advertencia 3 2" xfId="1063"/>
    <cellStyle name="Texto de advertencia 4" xfId="1064"/>
    <cellStyle name="Texto explicativo 2" xfId="268"/>
    <cellStyle name="Texto explicativo 2 2" xfId="1065"/>
    <cellStyle name="Texto explicativo 3" xfId="1066"/>
    <cellStyle name="Texto explicativo 3 2" xfId="1067"/>
    <cellStyle name="Texto explicativo 4" xfId="1068"/>
    <cellStyle name="Title" xfId="269"/>
    <cellStyle name="Title 2" xfId="270"/>
    <cellStyle name="Title 2 2" xfId="1230"/>
    <cellStyle name="Title 3" xfId="1069"/>
    <cellStyle name="Title 4" xfId="1070"/>
    <cellStyle name="Title 5" xfId="1071"/>
    <cellStyle name="Título 1 2" xfId="271"/>
    <cellStyle name="Título 1 2 2" xfId="1072"/>
    <cellStyle name="Título 1 3" xfId="1073"/>
    <cellStyle name="Título 1 3 2" xfId="1074"/>
    <cellStyle name="Título 1 4" xfId="1075"/>
    <cellStyle name="Título 2 2" xfId="272"/>
    <cellStyle name="Título 2 2 2" xfId="1076"/>
    <cellStyle name="Título 2 3" xfId="1077"/>
    <cellStyle name="Título 2 3 2" xfId="1078"/>
    <cellStyle name="Título 2 4" xfId="1079"/>
    <cellStyle name="Título 3 2" xfId="273"/>
    <cellStyle name="Título 3 2 2" xfId="1080"/>
    <cellStyle name="Título 3 3" xfId="1081"/>
    <cellStyle name="Título 3 3 2" xfId="1082"/>
    <cellStyle name="Título 3 4" xfId="1083"/>
    <cellStyle name="Título 4" xfId="274"/>
    <cellStyle name="Título 4 2" xfId="1084"/>
    <cellStyle name="Título 5" xfId="1085"/>
    <cellStyle name="Título 5 2" xfId="1086"/>
    <cellStyle name="Título 6" xfId="1087"/>
    <cellStyle name="Título de hoja" xfId="1088"/>
    <cellStyle name="Total 2" xfId="275"/>
    <cellStyle name="Total 2 2" xfId="1089"/>
    <cellStyle name="Total 2 3" xfId="1233"/>
    <cellStyle name="Total 3" xfId="1090"/>
    <cellStyle name="Total 3 2" xfId="1091"/>
    <cellStyle name="Total 4" xfId="1092"/>
    <cellStyle name="Total 4 2" xfId="1093"/>
    <cellStyle name="Währung" xfId="1094"/>
    <cellStyle name="Warning Text" xfId="276"/>
    <cellStyle name="Warning Text 2" xfId="1095"/>
    <cellStyle name="常规 2" xfId="1096"/>
  </cellStyles>
  <dxfs count="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27.xml"/><Relationship Id="rId21" Type="http://schemas.openxmlformats.org/officeDocument/2006/relationships/externalLink" Target="externalLinks/externalLink9.xml"/><Relationship Id="rId34" Type="http://schemas.openxmlformats.org/officeDocument/2006/relationships/externalLink" Target="externalLinks/externalLink22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externalLink" Target="externalLinks/externalLink17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20.xml"/><Relationship Id="rId37" Type="http://schemas.openxmlformats.org/officeDocument/2006/relationships/externalLink" Target="externalLinks/externalLink25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openxmlformats.org/officeDocument/2006/relationships/externalLink" Target="externalLinks/externalLink24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externalLink" Target="externalLinks/externalLink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externalLink" Target="externalLinks/externalLink23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1.xml"/><Relationship Id="rId38" Type="http://schemas.openxmlformats.org/officeDocument/2006/relationships/externalLink" Target="externalLinks/externalLink2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102054</xdr:colOff>
      <xdr:row>547</xdr:row>
      <xdr:rowOff>153081</xdr:rowOff>
    </xdr:from>
    <xdr:to>
      <xdr:col>1</xdr:col>
      <xdr:colOff>1700893</xdr:colOff>
      <xdr:row>548</xdr:row>
      <xdr:rowOff>8505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V="1">
          <a:off x="102054" y="100603731"/>
          <a:ext cx="2008414" cy="1734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739889</xdr:colOff>
      <xdr:row>547</xdr:row>
      <xdr:rowOff>136072</xdr:rowOff>
    </xdr:from>
    <xdr:to>
      <xdr:col>5</xdr:col>
      <xdr:colOff>297656</xdr:colOff>
      <xdr:row>547</xdr:row>
      <xdr:rowOff>153081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4721339" y="100586722"/>
          <a:ext cx="2015217" cy="170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697367</xdr:colOff>
      <xdr:row>558</xdr:row>
      <xdr:rowOff>153081</xdr:rowOff>
    </xdr:from>
    <xdr:to>
      <xdr:col>5</xdr:col>
      <xdr:colOff>255134</xdr:colOff>
      <xdr:row>559</xdr:row>
      <xdr:rowOff>8505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4678817" y="102384906"/>
          <a:ext cx="2015217" cy="1734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314666</xdr:colOff>
      <xdr:row>558</xdr:row>
      <xdr:rowOff>144577</xdr:rowOff>
    </xdr:from>
    <xdr:to>
      <xdr:col>1</xdr:col>
      <xdr:colOff>1913505</xdr:colOff>
      <xdr:row>559</xdr:row>
      <xdr:rowOff>1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314666" y="102376402"/>
          <a:ext cx="2008414" cy="1734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" name="Text Box 1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" name="Text Box 1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" name="Text Box 1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" name="Text Box 1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4" name="Text Box 1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8" name="Text Box 1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9" name="Text Box 15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0" name="Text Box 1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1" name="Text Box 15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2" name="Text Box 1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3" name="Text Box 15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4" name="Text Box 15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5" name="Text Box 15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7" name="Text Box 15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8" name="Text Box 15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9" name="Text Box 15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0" name="Text Box 15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1" name="Text Box 1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2" name="Text Box 15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3" name="Text Box 15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4" name="Text Box 15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5" name="Text Box 15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6" name="Text Box 1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8" name="Text Box 1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9" name="Text Box 15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0" name="Text Box 15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1" name="Text Box 15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2" name="Text Box 15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3" name="Text Box 15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4" name="Text Box 15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5" name="Text Box 15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6" name="Text Box 1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7" name="Text Box 15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9" name="Text Box 15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0" name="Text Box 15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1" name="Text Box 15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2" name="Text Box 15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3" name="Text Box 15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4" name="Text Box 15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5" name="Text Box 15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6" name="Text Box 1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7" name="Text Box 15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8" name="Text Box 15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9" name="Text Box 15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0" name="Text Box 15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1" name="Text Box 15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2" name="Text Box 1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3" name="Text Box 15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4" name="Text Box 15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5" name="Text Box 15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6" name="Text Box 1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7" name="Text Box 15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8" name="Text Box 15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9" name="Text Box 15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0" name="Text Box 15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1" name="Text Box 15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2" name="Text Box 15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3" name="Text Box 15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4" name="Text Box 15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7" name="Text Box 1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78" name="Text Box 15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0" name="Text Box 1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519</xdr:row>
      <xdr:rowOff>0</xdr:rowOff>
    </xdr:from>
    <xdr:ext cx="95250" cy="164523"/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743075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90" name="Text Box 15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91" name="Text Box 15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2" name="Text Box 15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3" name="Text Box 15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4" name="Text Box 15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519</xdr:row>
      <xdr:rowOff>0</xdr:rowOff>
    </xdr:from>
    <xdr:ext cx="95250" cy="164523"/>
    <xdr:sp macro="" textlink="">
      <xdr:nvSpPr>
        <xdr:cNvPr id="96" name="Text Box 1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743075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7" name="Text Box 15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8" name="Text Box 15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9" name="Text Box 15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100" name="Text Box 15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101" name="Text Box 15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102" name="Text Box 15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103" name="Text Box 15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519</xdr:row>
      <xdr:rowOff>0</xdr:rowOff>
    </xdr:from>
    <xdr:ext cx="95250" cy="316923"/>
    <xdr:sp macro="" textlink="">
      <xdr:nvSpPr>
        <xdr:cNvPr id="104" name="Text Box 15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704975" y="95269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05" name="Text Box 15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07" name="Text Box 15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08" name="Text Box 15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09" name="Text Box 15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10" name="Text Box 15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11" name="Text Box 15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12" name="Text Box 15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13" name="Text Box 15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14" name="Text Box 15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15" name="Text Box 15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16" name="Text Box 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17" name="Text Box 15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18" name="Text Box 15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19" name="Text Box 15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20" name="Text Box 15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21" name="Text Box 15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22" name="Text Box 15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23" name="Text Box 15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24" name="Text Box 15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25" name="Text Box 15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26" name="Text Box 1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27" name="Text Box 15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519</xdr:row>
      <xdr:rowOff>0</xdr:rowOff>
    </xdr:from>
    <xdr:ext cx="95250" cy="316923"/>
    <xdr:sp macro="" textlink="">
      <xdr:nvSpPr>
        <xdr:cNvPr id="129" name="Text Box 15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704975" y="95269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30" name="Text Box 15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31" name="Text Box 15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32" name="Text Box 15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33" name="Text Box 15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34" name="Text Box 15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35" name="Text Box 15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36" name="Text Box 1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37" name="Text Box 15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38" name="Text Box 15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39" name="Text Box 15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40" name="Text Box 15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41" name="Text Box 15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42" name="Text Box 15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43" name="Text Box 15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44" name="Text Box 15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45" name="Text Box 15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46" name="Text Box 1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47" name="Text Box 15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48" name="Text Box 15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49" name="Text Box 15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50" name="Text Box 15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51" name="Text Box 15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52" name="Text Box 15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53" name="Text Box 15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54" name="Text Box 15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55" name="Text Box 15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56" name="Text Box 1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57" name="Text Box 15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59" name="Text Box 15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60" name="Text Box 15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61" name="Text Box 15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62" name="Text Box 15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63" name="Text Box 15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64" name="Text Box 15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65" name="Text Box 15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66" name="Text Box 1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67" name="Text Box 15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68" name="Text Box 15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69" name="Text Box 15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70" name="Text Box 15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71" name="Text Box 15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72" name="Text Box 15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73" name="Text Box 15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74" name="Text Box 15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75" name="Text Box 15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77" name="Text Box 1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78" name="Text Box 15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79" name="Text Box 15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81" name="Text Box 15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82" name="Text Box 15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83" name="Text Box 15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85" name="Text Box 15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86" name="Text Box 1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87" name="Text Box 15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88" name="Text Box 15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89" name="Text Box 15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90" name="Text Box 15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91" name="Text Box 15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93" name="Text Box 15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94" name="Text Box 15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95" name="Text Box 15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97" name="Text Box 15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98" name="Text Box 15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199" name="Text Box 15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00" name="Text Box 15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01" name="Text Box 15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202" name="Text Box 15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203" name="Text Box 15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204" name="Text Box 15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205" name="Text Box 15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206" name="Text Box 1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519</xdr:row>
      <xdr:rowOff>0</xdr:rowOff>
    </xdr:from>
    <xdr:ext cx="95250" cy="164523"/>
    <xdr:sp macro="" textlink="">
      <xdr:nvSpPr>
        <xdr:cNvPr id="207" name="Text Box 15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1743075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208" name="Text Box 15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209" name="Text Box 15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210" name="Text Box 15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211" name="Text Box 15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212" name="Text Box 15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213" name="Text Box 15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214" name="Text Box 15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215" name="Text Box 15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216" name="Text Box 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217" name="Text Box 15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218" name="Text Box 15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219" name="Text Box 15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519</xdr:row>
      <xdr:rowOff>0</xdr:rowOff>
    </xdr:from>
    <xdr:ext cx="95250" cy="164523"/>
    <xdr:sp macro="" textlink="">
      <xdr:nvSpPr>
        <xdr:cNvPr id="220" name="Text Box 15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1743075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221" name="Text Box 15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222" name="Text Box 15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223" name="Text Box 15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224" name="Text Box 15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225" name="Text Box 15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226" name="Text Box 1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227" name="Text Box 15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519</xdr:row>
      <xdr:rowOff>0</xdr:rowOff>
    </xdr:from>
    <xdr:ext cx="95250" cy="316923"/>
    <xdr:sp macro="" textlink="">
      <xdr:nvSpPr>
        <xdr:cNvPr id="228" name="Text Box 15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1704975" y="95269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29" name="Text Box 15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30" name="Text Box 15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31" name="Text Box 15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32" name="Text Box 15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33" name="Text Box 15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34" name="Text Box 15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35" name="Text Box 15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37" name="Text Box 15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38" name="Text Box 15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39" name="Text Box 15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40" name="Text Box 15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41" name="Text Box 15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42" name="Text Box 15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43" name="Text Box 15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44" name="Text Box 15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45" name="Text Box 15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46" name="Text Box 1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47" name="Text Box 15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48" name="Text Box 15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49" name="Text Box 15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50" name="Text Box 15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51" name="Text Box 15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52" name="Text Box 15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519</xdr:row>
      <xdr:rowOff>0</xdr:rowOff>
    </xdr:from>
    <xdr:ext cx="95250" cy="316923"/>
    <xdr:sp macro="" textlink="">
      <xdr:nvSpPr>
        <xdr:cNvPr id="253" name="Text Box 15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1704975" y="95269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54" name="Text Box 15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55" name="Text Box 15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56" name="Text Box 1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57" name="Text Box 15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58" name="Text Box 15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59" name="Text Box 15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60" name="Text Box 15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61" name="Text Box 15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62" name="Text Box 15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63" name="Text Box 15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64" name="Text Box 15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65" name="Text Box 15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66" name="Text Box 1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67" name="Text Box 15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68" name="Text Box 15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69" name="Text Box 15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70" name="Text Box 15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71" name="Text Box 15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72" name="Text Box 15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73" name="Text Box 15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74" name="Text Box 15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75" name="Text Box 15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76" name="Text Box 1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77" name="Text Box 15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78" name="Text Box 15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79" name="Text Box 15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80" name="Text Box 15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81" name="Text Box 15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82" name="Text Box 15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83" name="Text Box 15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84" name="Text Box 15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85" name="Text Box 15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86" name="Text Box 1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87" name="Text Box 15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88" name="Text Box 15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89" name="Text Box 15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90" name="Text Box 15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91" name="Text Box 15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92" name="Text Box 15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93" name="Text Box 15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94" name="Text Box 15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95" name="Text Box 15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96" name="Text Box 1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97" name="Text Box 15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98" name="Text Box 15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299" name="Text Box 15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00" name="Text Box 15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01" name="Text Box 15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02" name="Text Box 15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03" name="Text Box 15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04" name="Text Box 15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05" name="Text Box 15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06" name="Text Box 1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07" name="Text Box 15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08" name="Text Box 15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09" name="Text Box 15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10" name="Text Box 15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11" name="Text Box 15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12" name="Text Box 15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13" name="Text Box 15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14" name="Text Box 15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15" name="Text Box 15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16" name="Text Box 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17" name="Text Box 15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18" name="Text Box 15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19" name="Text Box 15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20" name="Text Box 15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21" name="Text Box 15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22" name="Text Box 15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23" name="Text Box 15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24" name="Text Box 15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25" name="Text Box 15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326" name="Text Box 1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327" name="Text Box 15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328" name="Text Box 15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329" name="Text Box 15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330" name="Text Box 15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519</xdr:row>
      <xdr:rowOff>0</xdr:rowOff>
    </xdr:from>
    <xdr:ext cx="95250" cy="164523"/>
    <xdr:sp macro="" textlink="">
      <xdr:nvSpPr>
        <xdr:cNvPr id="331" name="Text Box 15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1743075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332" name="Text Box 15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333" name="Text Box 15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334" name="Text Box 15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335" name="Text Box 15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336" name="Text Box 1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337" name="Text Box 15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338" name="Text Box 15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339" name="Text Box 15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340" name="Text Box 15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341" name="Text Box 15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342" name="Text Box 15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343" name="Text Box 15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519</xdr:row>
      <xdr:rowOff>0</xdr:rowOff>
    </xdr:from>
    <xdr:ext cx="95250" cy="164523"/>
    <xdr:sp macro="" textlink="">
      <xdr:nvSpPr>
        <xdr:cNvPr id="344" name="Text Box 15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1743075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345" name="Text Box 15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346" name="Text Box 1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347" name="Text Box 15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348" name="Text Box 15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349" name="Text Box 15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350" name="Text Box 15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351" name="Text Box 15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519</xdr:row>
      <xdr:rowOff>0</xdr:rowOff>
    </xdr:from>
    <xdr:ext cx="95250" cy="316923"/>
    <xdr:sp macro="" textlink="">
      <xdr:nvSpPr>
        <xdr:cNvPr id="352" name="Text Box 15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1704975" y="95269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53" name="Text Box 15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54" name="Text Box 15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55" name="Text Box 15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56" name="Text Box 1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57" name="Text Box 15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58" name="Text Box 15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59" name="Text Box 15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60" name="Text Box 15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61" name="Text Box 15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62" name="Text Box 15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63" name="Text Box 15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64" name="Text Box 15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65" name="Text Box 15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66" name="Text Box 1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67" name="Text Box 15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68" name="Text Box 15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69" name="Text Box 15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70" name="Text Box 15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71" name="Text Box 15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72" name="Text Box 15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73" name="Text Box 15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74" name="Text Box 15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75" name="Text Box 15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76" name="Text Box 1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519</xdr:row>
      <xdr:rowOff>0</xdr:rowOff>
    </xdr:from>
    <xdr:ext cx="95250" cy="316923"/>
    <xdr:sp macro="" textlink="">
      <xdr:nvSpPr>
        <xdr:cNvPr id="377" name="Text Box 15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1704975" y="95269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78" name="Text Box 15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79" name="Text Box 15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80" name="Text Box 15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81" name="Text Box 15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82" name="Text Box 15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83" name="Text Box 15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84" name="Text Box 15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85" name="Text Box 15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86" name="Text Box 1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87" name="Text Box 15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88" name="Text Box 15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89" name="Text Box 15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90" name="Text Box 15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91" name="Text Box 15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92" name="Text Box 15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93" name="Text Box 15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94" name="Text Box 15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95" name="Text Box 15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96" name="Text Box 1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97" name="Text Box 15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98" name="Text Box 15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399" name="Text Box 15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00" name="Text Box 15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01" name="Text Box 15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02" name="Text Box 15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03" name="Text Box 15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04" name="Text Box 15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05" name="Text Box 15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06" name="Text Box 1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07" name="Text Box 15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08" name="Text Box 15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09" name="Text Box 15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10" name="Text Box 15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11" name="Text Box 15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12" name="Text Box 15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13" name="Text Box 15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14" name="Text Box 15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15" name="Text Box 15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16" name="Text Box 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17" name="Text Box 15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18" name="Text Box 15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19" name="Text Box 15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20" name="Text Box 15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21" name="Text Box 15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22" name="Text Box 15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23" name="Text Box 15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24" name="Text Box 15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25" name="Text Box 15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26" name="Text Box 1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27" name="Text Box 15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28" name="Text Box 15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29" name="Text Box 15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30" name="Text Box 15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31" name="Text Box 15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32" name="Text Box 15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33" name="Text Box 15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34" name="Text Box 15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35" name="Text Box 15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36" name="Text Box 1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37" name="Text Box 15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38" name="Text Box 15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39" name="Text Box 15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40" name="Text Box 15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41" name="Text Box 15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42" name="Text Box 15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43" name="Text Box 15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44" name="Text Box 15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45" name="Text Box 15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46" name="Text Box 1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47" name="Text Box 15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48" name="Text Box 15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49" name="Text Box 15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450" name="Text Box 15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451" name="Text Box 15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452" name="Text Box 15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453" name="Text Box 15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454" name="Text Box 15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519</xdr:row>
      <xdr:rowOff>0</xdr:rowOff>
    </xdr:from>
    <xdr:ext cx="95250" cy="164523"/>
    <xdr:sp macro="" textlink="">
      <xdr:nvSpPr>
        <xdr:cNvPr id="455" name="Text Box 15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1743075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456" name="Text Box 1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457" name="Text Box 15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458" name="Text Box 15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459" name="Text Box 15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460" name="Text Box 15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461" name="Text Box 15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462" name="Text Box 15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463" name="Text Box 15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464" name="Text Box 15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465" name="Text Box 15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466" name="Text Box 1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467" name="Text Box 15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519</xdr:row>
      <xdr:rowOff>0</xdr:rowOff>
    </xdr:from>
    <xdr:ext cx="95250" cy="164523"/>
    <xdr:sp macro="" textlink="">
      <xdr:nvSpPr>
        <xdr:cNvPr id="468" name="Text Box 15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1743075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469" name="Text Box 15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470" name="Text Box 15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471" name="Text Box 15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472" name="Text Box 15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473" name="Text Box 15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474" name="Text Box 15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475" name="Text Box 15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519</xdr:row>
      <xdr:rowOff>0</xdr:rowOff>
    </xdr:from>
    <xdr:ext cx="95250" cy="316923"/>
    <xdr:sp macro="" textlink="">
      <xdr:nvSpPr>
        <xdr:cNvPr id="476" name="Text Box 1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1704975" y="95269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77" name="Text Box 15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78" name="Text Box 15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79" name="Text Box 15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80" name="Text Box 15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81" name="Text Box 15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82" name="Text Box 15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83" name="Text Box 15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84" name="Text Box 15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85" name="Text Box 15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86" name="Text Box 1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87" name="Text Box 15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88" name="Text Box 15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89" name="Text Box 15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90" name="Text Box 15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91" name="Text Box 15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92" name="Text Box 15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93" name="Text Box 15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94" name="Text Box 15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95" name="Text Box 15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96" name="Text Box 1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97" name="Text Box 15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98" name="Text Box 15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499" name="Text Box 15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00" name="Text Box 15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519</xdr:row>
      <xdr:rowOff>0</xdr:rowOff>
    </xdr:from>
    <xdr:ext cx="95250" cy="316923"/>
    <xdr:sp macro="" textlink="">
      <xdr:nvSpPr>
        <xdr:cNvPr id="501" name="Text Box 15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1704975" y="95269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02" name="Text Box 15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03" name="Text Box 15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04" name="Text Box 15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05" name="Text Box 15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06" name="Text Box 1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07" name="Text Box 15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08" name="Text Box 15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09" name="Text Box 15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10" name="Text Box 15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11" name="Text Box 15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12" name="Text Box 15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13" name="Text Box 15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14" name="Text Box 15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15" name="Text Box 15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16" name="Text Box 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17" name="Text Box 15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18" name="Text Box 15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19" name="Text Box 15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20" name="Text Box 15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21" name="Text Box 15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22" name="Text Box 15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23" name="Text Box 15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24" name="Text Box 15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25" name="Text Box 15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26" name="Text Box 1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27" name="Text Box 15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28" name="Text Box 15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29" name="Text Box 15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30" name="Text Box 15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31" name="Text Box 15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32" name="Text Box 15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33" name="Text Box 15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34" name="Text Box 15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35" name="Text Box 15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36" name="Text Box 1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37" name="Text Box 15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38" name="Text Box 15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39" name="Text Box 15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40" name="Text Box 15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41" name="Text Box 15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42" name="Text Box 15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43" name="Text Box 15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44" name="Text Box 15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45" name="Text Box 15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46" name="Text Box 1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47" name="Text Box 15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48" name="Text Box 15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49" name="Text Box 15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50" name="Text Box 15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51" name="Text Box 15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52" name="Text Box 15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53" name="Text Box 15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54" name="Text Box 15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55" name="Text Box 15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56" name="Text Box 1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57" name="Text Box 15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58" name="Text Box 15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59" name="Text Box 15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60" name="Text Box 15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61" name="Text Box 15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62" name="Text Box 15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63" name="Text Box 15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64" name="Text Box 15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65" name="Text Box 15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66" name="Text Box 1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67" name="Text Box 15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68" name="Text Box 15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69" name="Text Box 15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70" name="Text Box 15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71" name="Text Box 15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72" name="Text Box 15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573" name="Text Box 15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574" name="Text Box 15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575" name="Text Box 15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576" name="Text Box 1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577" name="Text Box 15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578" name="Text Box 15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519</xdr:row>
      <xdr:rowOff>0</xdr:rowOff>
    </xdr:from>
    <xdr:ext cx="95250" cy="164523"/>
    <xdr:sp macro="" textlink="">
      <xdr:nvSpPr>
        <xdr:cNvPr id="579" name="Text Box 15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1743075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580" name="Text Box 15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581" name="Text Box 15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582" name="Text Box 15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583" name="Text Box 15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584" name="Text Box 15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585" name="Text Box 15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586" name="Text Box 1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587" name="Text Box 15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588" name="Text Box 15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589" name="Text Box 15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590" name="Text Box 15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591" name="Text Box 15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519</xdr:row>
      <xdr:rowOff>0</xdr:rowOff>
    </xdr:from>
    <xdr:ext cx="95250" cy="164523"/>
    <xdr:sp macro="" textlink="">
      <xdr:nvSpPr>
        <xdr:cNvPr id="592" name="Text Box 15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1743075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593" name="Text Box 15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594" name="Text Box 15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595" name="Text Box 15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596" name="Text Box 1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597" name="Text Box 15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598" name="Text Box 15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599" name="Text Box 15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519</xdr:row>
      <xdr:rowOff>0</xdr:rowOff>
    </xdr:from>
    <xdr:ext cx="95250" cy="316923"/>
    <xdr:sp macro="" textlink="">
      <xdr:nvSpPr>
        <xdr:cNvPr id="600" name="Text Box 15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1704975" y="95269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01" name="Text Box 15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02" name="Text Box 15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03" name="Text Box 15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04" name="Text Box 15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05" name="Text Box 15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06" name="Text Box 1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07" name="Text Box 15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08" name="Text Box 15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09" name="Text Box 15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10" name="Text Box 15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11" name="Text Box 15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12" name="Text Box 15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13" name="Text Box 15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14" name="Text Box 15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15" name="Text Box 15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16" name="Text Box 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17" name="Text Box 15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18" name="Text Box 15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19" name="Text Box 15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20" name="Text Box 15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21" name="Text Box 15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22" name="Text Box 15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23" name="Text Box 15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24" name="Text Box 15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519</xdr:row>
      <xdr:rowOff>0</xdr:rowOff>
    </xdr:from>
    <xdr:ext cx="95250" cy="316923"/>
    <xdr:sp macro="" textlink="">
      <xdr:nvSpPr>
        <xdr:cNvPr id="625" name="Text Box 15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1704975" y="95269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26" name="Text Box 1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27" name="Text Box 15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28" name="Text Box 15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29" name="Text Box 15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30" name="Text Box 15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31" name="Text Box 15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32" name="Text Box 15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33" name="Text Box 15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34" name="Text Box 15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35" name="Text Box 15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36" name="Text Box 1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37" name="Text Box 15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38" name="Text Box 15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39" name="Text Box 15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40" name="Text Box 15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41" name="Text Box 15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42" name="Text Box 15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43" name="Text Box 15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44" name="Text Box 15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45" name="Text Box 15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46" name="Text Box 1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47" name="Text Box 15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48" name="Text Box 15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49" name="Text Box 15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50" name="Text Box 15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51" name="Text Box 15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52" name="Text Box 15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53" name="Text Box 15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54" name="Text Box 15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55" name="Text Box 15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56" name="Text Box 1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57" name="Text Box 15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58" name="Text Box 15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59" name="Text Box 15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60" name="Text Box 15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61" name="Text Box 15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62" name="Text Box 15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63" name="Text Box 15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64" name="Text Box 15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65" name="Text Box 15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66" name="Text Box 1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67" name="Text Box 15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68" name="Text Box 15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69" name="Text Box 15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70" name="Text Box 15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71" name="Text Box 15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72" name="Text Box 15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73" name="Text Box 15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74" name="Text Box 15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75" name="Text Box 15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76" name="Text Box 1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77" name="Text Box 15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78" name="Text Box 15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79" name="Text Box 15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80" name="Text Box 15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81" name="Text Box 15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82" name="Text Box 15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83" name="Text Box 15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84" name="Text Box 15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85" name="Text Box 15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86" name="Text Box 1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87" name="Text Box 15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88" name="Text Box 15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89" name="Text Box 15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90" name="Text Box 15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91" name="Text Box 15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92" name="Text Box 15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93" name="Text Box 15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94" name="Text Box 15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95" name="Text Box 15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96" name="Text Box 1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697" name="Text Box 15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698" name="Text Box 15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699" name="Text Box 15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700" name="Text Box 15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701" name="Text Box 15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702" name="Text Box 15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519</xdr:row>
      <xdr:rowOff>0</xdr:rowOff>
    </xdr:from>
    <xdr:ext cx="95250" cy="164523"/>
    <xdr:sp macro="" textlink="">
      <xdr:nvSpPr>
        <xdr:cNvPr id="703" name="Text Box 15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1743075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704" name="Text Box 15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705" name="Text Box 15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706" name="Text Box 1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707" name="Text Box 15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708" name="Text Box 15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709" name="Text Box 15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710" name="Text Box 15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711" name="Text Box 15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712" name="Text Box 15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713" name="Text Box 15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714" name="Text Box 15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715" name="Text Box 15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519</xdr:row>
      <xdr:rowOff>0</xdr:rowOff>
    </xdr:from>
    <xdr:ext cx="95250" cy="164523"/>
    <xdr:sp macro="" textlink="">
      <xdr:nvSpPr>
        <xdr:cNvPr id="716" name="Text Box 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1743075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717" name="Text Box 15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718" name="Text Box 15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719" name="Text Box 15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720" name="Text Box 15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721" name="Text Box 15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722" name="Text Box 15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723" name="Text Box 15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519</xdr:row>
      <xdr:rowOff>0</xdr:rowOff>
    </xdr:from>
    <xdr:ext cx="95250" cy="316923"/>
    <xdr:sp macro="" textlink="">
      <xdr:nvSpPr>
        <xdr:cNvPr id="724" name="Text Box 15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1704975" y="95269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25" name="Text Box 15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26" name="Text Box 1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27" name="Text Box 15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28" name="Text Box 15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29" name="Text Box 15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30" name="Text Box 15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31" name="Text Box 15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32" name="Text Box 15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33" name="Text Box 15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34" name="Text Box 15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35" name="Text Box 15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36" name="Text Box 1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37" name="Text Box 15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38" name="Text Box 15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39" name="Text Box 15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40" name="Text Box 15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41" name="Text Box 15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42" name="Text Box 15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43" name="Text Box 15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44" name="Text Box 15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45" name="Text Box 15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46" name="Text Box 1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47" name="Text Box 15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48" name="Text Box 15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519</xdr:row>
      <xdr:rowOff>0</xdr:rowOff>
    </xdr:from>
    <xdr:ext cx="95250" cy="316923"/>
    <xdr:sp macro="" textlink="">
      <xdr:nvSpPr>
        <xdr:cNvPr id="749" name="Text Box 15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1704975" y="95269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50" name="Text Box 15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51" name="Text Box 15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52" name="Text Box 15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53" name="Text Box 15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54" name="Text Box 15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55" name="Text Box 15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56" name="Text Box 1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57" name="Text Box 15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58" name="Text Box 15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59" name="Text Box 15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60" name="Text Box 15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61" name="Text Box 15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62" name="Text Box 15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63" name="Text Box 15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64" name="Text Box 15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65" name="Text Box 15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66" name="Text Box 1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67" name="Text Box 15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68" name="Text Box 15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69" name="Text Box 15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70" name="Text Box 15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71" name="Text Box 15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72" name="Text Box 15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73" name="Text Box 15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74" name="Text Box 15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75" name="Text Box 15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76" name="Text Box 1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77" name="Text Box 15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78" name="Text Box 15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79" name="Text Box 15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80" name="Text Box 15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81" name="Text Box 15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82" name="Text Box 15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83" name="Text Box 15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84" name="Text Box 15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85" name="Text Box 15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86" name="Text Box 1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87" name="Text Box 15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88" name="Text Box 15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89" name="Text Box 15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90" name="Text Box 15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91" name="Text Box 15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92" name="Text Box 15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93" name="Text Box 15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94" name="Text Box 15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95" name="Text Box 15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96" name="Text Box 1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97" name="Text Box 15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98" name="Text Box 15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799" name="Text Box 15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00" name="Text Box 15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01" name="Text Box 15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02" name="Text Box 15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03" name="Text Box 15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04" name="Text Box 15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05" name="Text Box 15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06" name="Text Box 1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07" name="Text Box 15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08" name="Text Box 15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09" name="Text Box 15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10" name="Text Box 15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11" name="Text Box 15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12" name="Text Box 15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13" name="Text Box 15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14" name="Text Box 15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15" name="Text Box 15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16" name="Text Box 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17" name="Text Box 15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18" name="Text Box 15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19" name="Text Box 15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20" name="Text Box 15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21" name="Text Box 15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822" name="Text Box 15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23" name="Text Box 15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24" name="Text Box 15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25" name="Text Box 15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26" name="Text Box 1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519</xdr:row>
      <xdr:rowOff>0</xdr:rowOff>
    </xdr:from>
    <xdr:ext cx="95250" cy="164523"/>
    <xdr:sp macro="" textlink="">
      <xdr:nvSpPr>
        <xdr:cNvPr id="827" name="Text Box 15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1743075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28" name="Text Box 15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29" name="Text Box 15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30" name="Text Box 15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31" name="Text Box 15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832" name="Text Box 15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33" name="Text Box 15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834" name="Text Box 15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835" name="Text Box 15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36" name="Text Box 1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37" name="Text Box 15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38" name="Text Box 15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39" name="Text Box 15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519</xdr:row>
      <xdr:rowOff>0</xdr:rowOff>
    </xdr:from>
    <xdr:ext cx="95250" cy="164523"/>
    <xdr:sp macro="" textlink="">
      <xdr:nvSpPr>
        <xdr:cNvPr id="840" name="Text Box 15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1743075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41" name="Text Box 15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42" name="Text Box 15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43" name="Text Box 15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44" name="Text Box 15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845" name="Text Box 15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846" name="Text Box 1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847" name="Text Box 15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519</xdr:row>
      <xdr:rowOff>0</xdr:rowOff>
    </xdr:from>
    <xdr:ext cx="95250" cy="316923"/>
    <xdr:sp macro="" textlink="">
      <xdr:nvSpPr>
        <xdr:cNvPr id="848" name="Text Box 15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1704975" y="95269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49" name="Text Box 15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50" name="Text Box 15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51" name="Text Box 15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52" name="Text Box 15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53" name="Text Box 15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54" name="Text Box 15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55" name="Text Box 15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56" name="Text Box 1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57" name="Text Box 15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58" name="Text Box 15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59" name="Text Box 15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60" name="Text Box 15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61" name="Text Box 15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62" name="Text Box 15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63" name="Text Box 15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64" name="Text Box 15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65" name="Text Box 15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66" name="Text Box 1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67" name="Text Box 15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68" name="Text Box 15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69" name="Text Box 15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70" name="Text Box 15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71" name="Text Box 15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72" name="Text Box 15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519</xdr:row>
      <xdr:rowOff>0</xdr:rowOff>
    </xdr:from>
    <xdr:ext cx="95250" cy="316923"/>
    <xdr:sp macro="" textlink="">
      <xdr:nvSpPr>
        <xdr:cNvPr id="873" name="Text Box 15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1704975" y="95269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74" name="Text Box 15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75" name="Text Box 15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76" name="Text Box 1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77" name="Text Box 15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78" name="Text Box 15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79" name="Text Box 15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80" name="Text Box 15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81" name="Text Box 15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82" name="Text Box 15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83" name="Text Box 15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84" name="Text Box 15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85" name="Text Box 15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86" name="Text Box 1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87" name="Text Box 15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88" name="Text Box 15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89" name="Text Box 15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90" name="Text Box 15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91" name="Text Box 15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92" name="Text Box 15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93" name="Text Box 15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94" name="Text Box 15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95" name="Text Box 15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96" name="Text Box 1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97" name="Text Box 15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98" name="Text Box 15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899" name="Text Box 15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00" name="Text Box 15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01" name="Text Box 15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02" name="Text Box 15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03" name="Text Box 15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04" name="Text Box 15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05" name="Text Box 15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06" name="Text Box 1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07" name="Text Box 15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08" name="Text Box 15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09" name="Text Box 15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10" name="Text Box 15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11" name="Text Box 15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12" name="Text Box 15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13" name="Text Box 15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14" name="Text Box 15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15" name="Text Box 15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16" name="Text Box 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17" name="Text Box 15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18" name="Text Box 15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19" name="Text Box 15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20" name="Text Box 15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21" name="Text Box 15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22" name="Text Box 15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23" name="Text Box 15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24" name="Text Box 15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25" name="Text Box 15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26" name="Text Box 1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27" name="Text Box 15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28" name="Text Box 15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29" name="Text Box 15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30" name="Text Box 15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31" name="Text Box 15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32" name="Text Box 15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33" name="Text Box 15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34" name="Text Box 15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35" name="Text Box 15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36" name="Text Box 1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37" name="Text Box 15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38" name="Text Box 15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39" name="Text Box 15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40" name="Text Box 15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41" name="Text Box 15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42" name="Text Box 15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43" name="Text Box 15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44" name="Text Box 15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45" name="Text Box 15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946" name="Text Box 15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47" name="Text Box 15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48" name="Text Box 15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49" name="Text Box 15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50" name="Text Box 15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519</xdr:row>
      <xdr:rowOff>0</xdr:rowOff>
    </xdr:from>
    <xdr:ext cx="95250" cy="164523"/>
    <xdr:sp macro="" textlink="">
      <xdr:nvSpPr>
        <xdr:cNvPr id="951" name="Text Box 15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1743075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52" name="Text Box 15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53" name="Text Box 15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54" name="Text Box 15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55" name="Text Box 15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956" name="Text Box 15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57" name="Text Box 15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958" name="Text Box 15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959" name="Text Box 15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60" name="Text Box 15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61" name="Text Box 15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62" name="Text Box 15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63" name="Text Box 15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519</xdr:row>
      <xdr:rowOff>0</xdr:rowOff>
    </xdr:from>
    <xdr:ext cx="95250" cy="164523"/>
    <xdr:sp macro="" textlink="">
      <xdr:nvSpPr>
        <xdr:cNvPr id="964" name="Text Box 15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1743075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65" name="Text Box 15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66" name="Text Box 15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67" name="Text Box 15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68" name="Text Box 15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969" name="Text Box 15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64523"/>
    <xdr:sp macro="" textlink="">
      <xdr:nvSpPr>
        <xdr:cNvPr id="970" name="Text Box 15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519</xdr:row>
      <xdr:rowOff>0</xdr:rowOff>
    </xdr:from>
    <xdr:ext cx="95250" cy="164523"/>
    <xdr:sp macro="" textlink="">
      <xdr:nvSpPr>
        <xdr:cNvPr id="971" name="Text Box 15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1714500" y="952690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519</xdr:row>
      <xdr:rowOff>0</xdr:rowOff>
    </xdr:from>
    <xdr:ext cx="95250" cy="316923"/>
    <xdr:sp macro="" textlink="">
      <xdr:nvSpPr>
        <xdr:cNvPr id="972" name="Text Box 15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1704975" y="95269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73" name="Text Box 15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74" name="Text Box 15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75" name="Text Box 15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76" name="Text Box 1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77" name="Text Box 15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78" name="Text Box 15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79" name="Text Box 15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80" name="Text Box 15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81" name="Text Box 15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82" name="Text Box 15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83" name="Text Box 15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84" name="Text Box 15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85" name="Text Box 15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86" name="Text Box 1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87" name="Text Box 15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88" name="Text Box 15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89" name="Text Box 15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90" name="Text Box 15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91" name="Text Box 15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92" name="Text Box 15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93" name="Text Box 15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94" name="Text Box 15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95" name="Text Box 15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519</xdr:row>
      <xdr:rowOff>0</xdr:rowOff>
    </xdr:from>
    <xdr:ext cx="95250" cy="114300"/>
    <xdr:sp macro="" textlink="">
      <xdr:nvSpPr>
        <xdr:cNvPr id="996" name="Text Box 1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1695450" y="952690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519</xdr:row>
      <xdr:rowOff>0</xdr:rowOff>
    </xdr:from>
    <xdr:ext cx="95250" cy="316923"/>
    <xdr:sp macro="" textlink="">
      <xdr:nvSpPr>
        <xdr:cNvPr id="997" name="Text Box 15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1704975" y="952690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" name="Text Box 15">
          <a:extLst>
            <a:ext uri="{FF2B5EF4-FFF2-40B4-BE49-F238E27FC236}">
              <a16:creationId xmlns:a16="http://schemas.microsoft.com/office/drawing/2014/main" id="{E2B215BB-9209-455F-B86E-B673E2D8C80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" name="Text Box 15">
          <a:extLst>
            <a:ext uri="{FF2B5EF4-FFF2-40B4-BE49-F238E27FC236}">
              <a16:creationId xmlns:a16="http://schemas.microsoft.com/office/drawing/2014/main" id="{2CF387A9-7A74-41EB-BD1E-F7983C7147D0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" name="Text Box 15">
          <a:extLst>
            <a:ext uri="{FF2B5EF4-FFF2-40B4-BE49-F238E27FC236}">
              <a16:creationId xmlns:a16="http://schemas.microsoft.com/office/drawing/2014/main" id="{1765E632-892E-417D-90B7-2F30174B2732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0B1195D3-BBCE-4FB7-9299-E74270C55D0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" name="Text Box 15">
          <a:extLst>
            <a:ext uri="{FF2B5EF4-FFF2-40B4-BE49-F238E27FC236}">
              <a16:creationId xmlns:a16="http://schemas.microsoft.com/office/drawing/2014/main" id="{87EA21B2-2409-4C53-9E1B-382AFCCA77E2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" name="Text Box 15">
          <a:extLst>
            <a:ext uri="{FF2B5EF4-FFF2-40B4-BE49-F238E27FC236}">
              <a16:creationId xmlns:a16="http://schemas.microsoft.com/office/drawing/2014/main" id="{EFAE9882-AC4C-4DAC-A04F-F0328F1A7665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" name="Text Box 15">
          <a:extLst>
            <a:ext uri="{FF2B5EF4-FFF2-40B4-BE49-F238E27FC236}">
              <a16:creationId xmlns:a16="http://schemas.microsoft.com/office/drawing/2014/main" id="{3C281A59-23AC-40FB-9B76-1884828BA8B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" name="Text Box 15">
          <a:extLst>
            <a:ext uri="{FF2B5EF4-FFF2-40B4-BE49-F238E27FC236}">
              <a16:creationId xmlns:a16="http://schemas.microsoft.com/office/drawing/2014/main" id="{D94243E4-E923-4E36-8AE3-32E5C5A1E877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id="{705DAB3C-2E46-45E4-8950-24C36D7FD004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4EEF36E9-D23C-4D0F-BB78-70DF94C5B669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id="{5719C347-D4BF-4E4C-B6D9-9D279506F57F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EB433FAD-8660-4F1E-AFF4-CFA253948D3A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4" name="Text Box 15">
          <a:extLst>
            <a:ext uri="{FF2B5EF4-FFF2-40B4-BE49-F238E27FC236}">
              <a16:creationId xmlns:a16="http://schemas.microsoft.com/office/drawing/2014/main" id="{57C053D2-FF13-4D69-BD79-C884B96D70C6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9B350054-3704-45E9-9E59-8D56A2C8FEDF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2234C6BD-FB61-4A81-9C88-2F7CF7E4F0B4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id="{BD1B5AD5-310F-44FF-A5F8-4FA90E821445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8" name="Text Box 15">
          <a:extLst>
            <a:ext uri="{FF2B5EF4-FFF2-40B4-BE49-F238E27FC236}">
              <a16:creationId xmlns:a16="http://schemas.microsoft.com/office/drawing/2014/main" id="{8D4B18BA-AA18-42CE-AB7C-E38BA7A0A9D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9" name="Text Box 15">
          <a:extLst>
            <a:ext uri="{FF2B5EF4-FFF2-40B4-BE49-F238E27FC236}">
              <a16:creationId xmlns:a16="http://schemas.microsoft.com/office/drawing/2014/main" id="{7CE18103-0587-4C6E-8689-AA58E82E9E50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0" name="Text Box 15">
          <a:extLst>
            <a:ext uri="{FF2B5EF4-FFF2-40B4-BE49-F238E27FC236}">
              <a16:creationId xmlns:a16="http://schemas.microsoft.com/office/drawing/2014/main" id="{0C07BC9E-1D91-455B-A023-194D910D192F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1" name="Text Box 15">
          <a:extLst>
            <a:ext uri="{FF2B5EF4-FFF2-40B4-BE49-F238E27FC236}">
              <a16:creationId xmlns:a16="http://schemas.microsoft.com/office/drawing/2014/main" id="{28054AB7-50B2-4336-A01F-EBDF1056DD2D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2" name="Text Box 15">
          <a:extLst>
            <a:ext uri="{FF2B5EF4-FFF2-40B4-BE49-F238E27FC236}">
              <a16:creationId xmlns:a16="http://schemas.microsoft.com/office/drawing/2014/main" id="{C5E92D51-D9E8-45E7-B93A-D6B13018B9D2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3" name="Text Box 15">
          <a:extLst>
            <a:ext uri="{FF2B5EF4-FFF2-40B4-BE49-F238E27FC236}">
              <a16:creationId xmlns:a16="http://schemas.microsoft.com/office/drawing/2014/main" id="{81D05C69-4A8E-44D5-96E7-0004CFFDE1A3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4" name="Text Box 15">
          <a:extLst>
            <a:ext uri="{FF2B5EF4-FFF2-40B4-BE49-F238E27FC236}">
              <a16:creationId xmlns:a16="http://schemas.microsoft.com/office/drawing/2014/main" id="{4BAC4793-6C52-4450-8817-080B4F9AC149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5" name="Text Box 15">
          <a:extLst>
            <a:ext uri="{FF2B5EF4-FFF2-40B4-BE49-F238E27FC236}">
              <a16:creationId xmlns:a16="http://schemas.microsoft.com/office/drawing/2014/main" id="{9AFC9718-3F8D-4758-A181-2CC5E3BE3CD3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45162BB5-2803-46AE-A73B-62FCA264E769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7" name="Text Box 15">
          <a:extLst>
            <a:ext uri="{FF2B5EF4-FFF2-40B4-BE49-F238E27FC236}">
              <a16:creationId xmlns:a16="http://schemas.microsoft.com/office/drawing/2014/main" id="{FB5551AB-0846-4340-AA40-451D9E119B0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8" name="Text Box 15">
          <a:extLst>
            <a:ext uri="{FF2B5EF4-FFF2-40B4-BE49-F238E27FC236}">
              <a16:creationId xmlns:a16="http://schemas.microsoft.com/office/drawing/2014/main" id="{F4AA9DA6-214C-429E-A023-3AD9429D1389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9" name="Text Box 15">
          <a:extLst>
            <a:ext uri="{FF2B5EF4-FFF2-40B4-BE49-F238E27FC236}">
              <a16:creationId xmlns:a16="http://schemas.microsoft.com/office/drawing/2014/main" id="{78625349-D64C-45B5-9907-04FF7C53EA8B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0" name="Text Box 15">
          <a:extLst>
            <a:ext uri="{FF2B5EF4-FFF2-40B4-BE49-F238E27FC236}">
              <a16:creationId xmlns:a16="http://schemas.microsoft.com/office/drawing/2014/main" id="{F731B343-BD5A-4359-B84E-E55B1F91D949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1" name="Text Box 15">
          <a:extLst>
            <a:ext uri="{FF2B5EF4-FFF2-40B4-BE49-F238E27FC236}">
              <a16:creationId xmlns:a16="http://schemas.microsoft.com/office/drawing/2014/main" id="{F91412BF-F705-415C-BD22-B4BE159FC5CE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2" name="Text Box 15">
          <a:extLst>
            <a:ext uri="{FF2B5EF4-FFF2-40B4-BE49-F238E27FC236}">
              <a16:creationId xmlns:a16="http://schemas.microsoft.com/office/drawing/2014/main" id="{F5807E24-807B-4E8B-BD0C-06D4DD299DD6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3" name="Text Box 15">
          <a:extLst>
            <a:ext uri="{FF2B5EF4-FFF2-40B4-BE49-F238E27FC236}">
              <a16:creationId xmlns:a16="http://schemas.microsoft.com/office/drawing/2014/main" id="{034390DF-C0DD-4D58-955B-0861C13D6E92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4" name="Text Box 15">
          <a:extLst>
            <a:ext uri="{FF2B5EF4-FFF2-40B4-BE49-F238E27FC236}">
              <a16:creationId xmlns:a16="http://schemas.microsoft.com/office/drawing/2014/main" id="{33EA6654-759D-4C51-B4B9-555975279051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5" name="Text Box 15">
          <a:extLst>
            <a:ext uri="{FF2B5EF4-FFF2-40B4-BE49-F238E27FC236}">
              <a16:creationId xmlns:a16="http://schemas.microsoft.com/office/drawing/2014/main" id="{8B176CED-EE2B-4851-8837-9A6836DA9640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6" name="Text Box 15">
          <a:extLst>
            <a:ext uri="{FF2B5EF4-FFF2-40B4-BE49-F238E27FC236}">
              <a16:creationId xmlns:a16="http://schemas.microsoft.com/office/drawing/2014/main" id="{4B0E0AED-40A0-46F7-9B81-B5DC42FDA18B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id="{FECBDAF1-AAF4-4F14-8D67-8EBB710AD3C2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8" name="Text Box 15">
          <a:extLst>
            <a:ext uri="{FF2B5EF4-FFF2-40B4-BE49-F238E27FC236}">
              <a16:creationId xmlns:a16="http://schemas.microsoft.com/office/drawing/2014/main" id="{E4A56EAF-5541-491D-B34A-13D1F51A8C0D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9" name="Text Box 15">
          <a:extLst>
            <a:ext uri="{FF2B5EF4-FFF2-40B4-BE49-F238E27FC236}">
              <a16:creationId xmlns:a16="http://schemas.microsoft.com/office/drawing/2014/main" id="{DC830809-7F6D-4BAA-A289-C41D32D1B9CD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0" name="Text Box 15">
          <a:extLst>
            <a:ext uri="{FF2B5EF4-FFF2-40B4-BE49-F238E27FC236}">
              <a16:creationId xmlns:a16="http://schemas.microsoft.com/office/drawing/2014/main" id="{75C98BC2-87B9-43BA-88AC-5A6DF849755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1" name="Text Box 15">
          <a:extLst>
            <a:ext uri="{FF2B5EF4-FFF2-40B4-BE49-F238E27FC236}">
              <a16:creationId xmlns:a16="http://schemas.microsoft.com/office/drawing/2014/main" id="{42FB6586-755D-4487-9D1B-7E60B7C5245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2" name="Text Box 15">
          <a:extLst>
            <a:ext uri="{FF2B5EF4-FFF2-40B4-BE49-F238E27FC236}">
              <a16:creationId xmlns:a16="http://schemas.microsoft.com/office/drawing/2014/main" id="{52CC74F4-56E2-4FC4-9D17-ABD6C2D4BDB1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3" name="Text Box 15">
          <a:extLst>
            <a:ext uri="{FF2B5EF4-FFF2-40B4-BE49-F238E27FC236}">
              <a16:creationId xmlns:a16="http://schemas.microsoft.com/office/drawing/2014/main" id="{BFABF7B1-A5D7-4F7E-86D7-4BF668C769DA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4" name="Text Box 15">
          <a:extLst>
            <a:ext uri="{FF2B5EF4-FFF2-40B4-BE49-F238E27FC236}">
              <a16:creationId xmlns:a16="http://schemas.microsoft.com/office/drawing/2014/main" id="{1185A132-ACF8-404C-B0DD-1E8D2F659ED6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5" name="Text Box 15">
          <a:extLst>
            <a:ext uri="{FF2B5EF4-FFF2-40B4-BE49-F238E27FC236}">
              <a16:creationId xmlns:a16="http://schemas.microsoft.com/office/drawing/2014/main" id="{F4B5D269-E696-4C75-94E6-17A5F93D8D60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6" name="Text Box 15">
          <a:extLst>
            <a:ext uri="{FF2B5EF4-FFF2-40B4-BE49-F238E27FC236}">
              <a16:creationId xmlns:a16="http://schemas.microsoft.com/office/drawing/2014/main" id="{17C60505-68A3-4737-9420-DCEA88D6550D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7" name="Text Box 15">
          <a:extLst>
            <a:ext uri="{FF2B5EF4-FFF2-40B4-BE49-F238E27FC236}">
              <a16:creationId xmlns:a16="http://schemas.microsoft.com/office/drawing/2014/main" id="{9F432CC1-7D7C-489F-BB0E-C59BAF9D8C76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id="{C96B4564-C23F-4FB2-95C3-1CA720299C0E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9" name="Text Box 15">
          <a:extLst>
            <a:ext uri="{FF2B5EF4-FFF2-40B4-BE49-F238E27FC236}">
              <a16:creationId xmlns:a16="http://schemas.microsoft.com/office/drawing/2014/main" id="{C5E194EF-4938-4181-85EE-FB55BC0FC5BD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0" name="Text Box 15">
          <a:extLst>
            <a:ext uri="{FF2B5EF4-FFF2-40B4-BE49-F238E27FC236}">
              <a16:creationId xmlns:a16="http://schemas.microsoft.com/office/drawing/2014/main" id="{5662B21C-9563-4D0E-BEF8-8B035D7F2DC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1" name="Text Box 15">
          <a:extLst>
            <a:ext uri="{FF2B5EF4-FFF2-40B4-BE49-F238E27FC236}">
              <a16:creationId xmlns:a16="http://schemas.microsoft.com/office/drawing/2014/main" id="{42B34CCB-A229-4B95-9E75-C04FF6FDED11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2" name="Text Box 15">
          <a:extLst>
            <a:ext uri="{FF2B5EF4-FFF2-40B4-BE49-F238E27FC236}">
              <a16:creationId xmlns:a16="http://schemas.microsoft.com/office/drawing/2014/main" id="{65995D16-6BBE-477B-96DB-077B4A3B0666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3" name="Text Box 15">
          <a:extLst>
            <a:ext uri="{FF2B5EF4-FFF2-40B4-BE49-F238E27FC236}">
              <a16:creationId xmlns:a16="http://schemas.microsoft.com/office/drawing/2014/main" id="{E438BB1C-3823-4D95-81FF-3FDA158730FA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4" name="Text Box 15">
          <a:extLst>
            <a:ext uri="{FF2B5EF4-FFF2-40B4-BE49-F238E27FC236}">
              <a16:creationId xmlns:a16="http://schemas.microsoft.com/office/drawing/2014/main" id="{E22ACCFB-1585-49AC-A5A1-2CD699666CFE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5" name="Text Box 15">
          <a:extLst>
            <a:ext uri="{FF2B5EF4-FFF2-40B4-BE49-F238E27FC236}">
              <a16:creationId xmlns:a16="http://schemas.microsoft.com/office/drawing/2014/main" id="{A0409E36-2AE6-4704-BA82-275601FF1CB2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6" name="Text Box 15">
          <a:extLst>
            <a:ext uri="{FF2B5EF4-FFF2-40B4-BE49-F238E27FC236}">
              <a16:creationId xmlns:a16="http://schemas.microsoft.com/office/drawing/2014/main" id="{40C83B9E-C92D-416A-84CD-D6EE95E87C86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7" name="Text Box 15">
          <a:extLst>
            <a:ext uri="{FF2B5EF4-FFF2-40B4-BE49-F238E27FC236}">
              <a16:creationId xmlns:a16="http://schemas.microsoft.com/office/drawing/2014/main" id="{C4C4E1CF-8512-49DC-A613-F8EE1ABF020E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8" name="Text Box 15">
          <a:extLst>
            <a:ext uri="{FF2B5EF4-FFF2-40B4-BE49-F238E27FC236}">
              <a16:creationId xmlns:a16="http://schemas.microsoft.com/office/drawing/2014/main" id="{0540D6D4-EC6D-42A1-B088-F16EDD893F19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9" name="Text Box 15">
          <a:extLst>
            <a:ext uri="{FF2B5EF4-FFF2-40B4-BE49-F238E27FC236}">
              <a16:creationId xmlns:a16="http://schemas.microsoft.com/office/drawing/2014/main" id="{4A78EF1D-1397-4826-8FAD-46565CAD383B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0" name="Text Box 15">
          <a:extLst>
            <a:ext uri="{FF2B5EF4-FFF2-40B4-BE49-F238E27FC236}">
              <a16:creationId xmlns:a16="http://schemas.microsoft.com/office/drawing/2014/main" id="{2756D9F6-8345-4E70-8914-FFC9EC5B5EE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1" name="Text Box 15">
          <a:extLst>
            <a:ext uri="{FF2B5EF4-FFF2-40B4-BE49-F238E27FC236}">
              <a16:creationId xmlns:a16="http://schemas.microsoft.com/office/drawing/2014/main" id="{CCBD6371-43E2-4C30-B41A-0B445F910764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2" name="Text Box 15">
          <a:extLst>
            <a:ext uri="{FF2B5EF4-FFF2-40B4-BE49-F238E27FC236}">
              <a16:creationId xmlns:a16="http://schemas.microsoft.com/office/drawing/2014/main" id="{186F9EAE-5049-4D67-AE6B-2B831BEEDA52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3" name="Text Box 15">
          <a:extLst>
            <a:ext uri="{FF2B5EF4-FFF2-40B4-BE49-F238E27FC236}">
              <a16:creationId xmlns:a16="http://schemas.microsoft.com/office/drawing/2014/main" id="{DF08AF3F-7D6F-4B82-B953-91E82CFE2B11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4" name="Text Box 15">
          <a:extLst>
            <a:ext uri="{FF2B5EF4-FFF2-40B4-BE49-F238E27FC236}">
              <a16:creationId xmlns:a16="http://schemas.microsoft.com/office/drawing/2014/main" id="{DAB726FF-F0A5-45A7-90C8-1B3EDF8A534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5" name="Text Box 15">
          <a:extLst>
            <a:ext uri="{FF2B5EF4-FFF2-40B4-BE49-F238E27FC236}">
              <a16:creationId xmlns:a16="http://schemas.microsoft.com/office/drawing/2014/main" id="{AC0F0E40-AA84-4A90-A1B5-D9C3DD3B0B09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6" name="Text Box 15">
          <a:extLst>
            <a:ext uri="{FF2B5EF4-FFF2-40B4-BE49-F238E27FC236}">
              <a16:creationId xmlns:a16="http://schemas.microsoft.com/office/drawing/2014/main" id="{83B9B287-47E5-48AF-A7EB-6C1B8382275B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7" name="Text Box 15">
          <a:extLst>
            <a:ext uri="{FF2B5EF4-FFF2-40B4-BE49-F238E27FC236}">
              <a16:creationId xmlns:a16="http://schemas.microsoft.com/office/drawing/2014/main" id="{DD8A885C-654C-462F-BBDC-CDF3A70AA17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8" name="Text Box 15">
          <a:extLst>
            <a:ext uri="{FF2B5EF4-FFF2-40B4-BE49-F238E27FC236}">
              <a16:creationId xmlns:a16="http://schemas.microsoft.com/office/drawing/2014/main" id="{DAC748AD-2696-4D78-9D9B-DD973422799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9" name="Text Box 15">
          <a:extLst>
            <a:ext uri="{FF2B5EF4-FFF2-40B4-BE49-F238E27FC236}">
              <a16:creationId xmlns:a16="http://schemas.microsoft.com/office/drawing/2014/main" id="{37093201-850D-4CD9-A433-55C701E6A259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0" name="Text Box 15">
          <a:extLst>
            <a:ext uri="{FF2B5EF4-FFF2-40B4-BE49-F238E27FC236}">
              <a16:creationId xmlns:a16="http://schemas.microsoft.com/office/drawing/2014/main" id="{1C80D4F7-23CD-4D20-90F7-A8AE18D8EEBD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1" name="Text Box 15">
          <a:extLst>
            <a:ext uri="{FF2B5EF4-FFF2-40B4-BE49-F238E27FC236}">
              <a16:creationId xmlns:a16="http://schemas.microsoft.com/office/drawing/2014/main" id="{6EC7BCC4-A439-4405-A404-1CAE73396FF0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2" name="Text Box 15">
          <a:extLst>
            <a:ext uri="{FF2B5EF4-FFF2-40B4-BE49-F238E27FC236}">
              <a16:creationId xmlns:a16="http://schemas.microsoft.com/office/drawing/2014/main" id="{8F1AA327-7F22-4087-AA6F-E8B44D7AA3AE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3" name="Text Box 15">
          <a:extLst>
            <a:ext uri="{FF2B5EF4-FFF2-40B4-BE49-F238E27FC236}">
              <a16:creationId xmlns:a16="http://schemas.microsoft.com/office/drawing/2014/main" id="{BC348D14-459F-4124-B088-4B7F40AFAD07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161</xdr:row>
      <xdr:rowOff>0</xdr:rowOff>
    </xdr:from>
    <xdr:ext cx="95250" cy="164523"/>
    <xdr:sp macro="" textlink="">
      <xdr:nvSpPr>
        <xdr:cNvPr id="74" name="Text Box 15">
          <a:extLst>
            <a:ext uri="{FF2B5EF4-FFF2-40B4-BE49-F238E27FC236}">
              <a16:creationId xmlns:a16="http://schemas.microsoft.com/office/drawing/2014/main" id="{A85B60F7-692A-4A0D-BC2C-0D9EC53F8C63}"/>
            </a:ext>
          </a:extLst>
        </xdr:cNvPr>
        <xdr:cNvSpPr txBox="1">
          <a:spLocks noChangeArrowheads="1"/>
        </xdr:cNvSpPr>
      </xdr:nvSpPr>
      <xdr:spPr bwMode="auto">
        <a:xfrm>
          <a:off x="187642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1AFADAC1-DAC6-4B13-AF34-ABE233128024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2F826795-2DAA-4C6E-ABF4-4650F10DE00E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77" name="Text Box 15">
          <a:extLst>
            <a:ext uri="{FF2B5EF4-FFF2-40B4-BE49-F238E27FC236}">
              <a16:creationId xmlns:a16="http://schemas.microsoft.com/office/drawing/2014/main" id="{765A8B72-913F-46F5-AAC2-578C733D0AC7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78" name="Text Box 15">
          <a:extLst>
            <a:ext uri="{FF2B5EF4-FFF2-40B4-BE49-F238E27FC236}">
              <a16:creationId xmlns:a16="http://schemas.microsoft.com/office/drawing/2014/main" id="{5613325E-478C-4629-93F2-BDB6C029BF3B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161</xdr:row>
      <xdr:rowOff>0</xdr:rowOff>
    </xdr:from>
    <xdr:ext cx="95250" cy="164523"/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id="{50DEA96E-DA09-4DF5-9FD3-26820C90D706}"/>
            </a:ext>
          </a:extLst>
        </xdr:cNvPr>
        <xdr:cNvSpPr txBox="1">
          <a:spLocks noChangeArrowheads="1"/>
        </xdr:cNvSpPr>
      </xdr:nvSpPr>
      <xdr:spPr bwMode="auto">
        <a:xfrm>
          <a:off x="1905000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80" name="Text Box 15">
          <a:extLst>
            <a:ext uri="{FF2B5EF4-FFF2-40B4-BE49-F238E27FC236}">
              <a16:creationId xmlns:a16="http://schemas.microsoft.com/office/drawing/2014/main" id="{61819BE7-62A9-4915-A6A6-E38A60ED1151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95504AA4-01BA-4743-BE69-CCAA07770B1D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59E65D53-F04B-4CF7-B2CF-5273C307030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1EAF3B84-7E0A-487B-9FB2-86926D8CD49A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161</xdr:row>
      <xdr:rowOff>0</xdr:rowOff>
    </xdr:from>
    <xdr:ext cx="95250" cy="164523"/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42182BDC-807C-4568-B128-48A00312EF7E}"/>
            </a:ext>
          </a:extLst>
        </xdr:cNvPr>
        <xdr:cNvSpPr txBox="1">
          <a:spLocks noChangeArrowheads="1"/>
        </xdr:cNvSpPr>
      </xdr:nvSpPr>
      <xdr:spPr bwMode="auto">
        <a:xfrm>
          <a:off x="187642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CD01F7BF-020E-4209-9F4A-4B317FBA3A93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161</xdr:row>
      <xdr:rowOff>0</xdr:rowOff>
    </xdr:from>
    <xdr:ext cx="95250" cy="164523"/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0C774026-5DBF-419E-ADEB-918F85FB6A93}"/>
            </a:ext>
          </a:extLst>
        </xdr:cNvPr>
        <xdr:cNvSpPr txBox="1">
          <a:spLocks noChangeArrowheads="1"/>
        </xdr:cNvSpPr>
      </xdr:nvSpPr>
      <xdr:spPr bwMode="auto">
        <a:xfrm>
          <a:off x="187642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161</xdr:row>
      <xdr:rowOff>0</xdr:rowOff>
    </xdr:from>
    <xdr:ext cx="95250" cy="164523"/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60CA20A3-8323-4E84-8DA6-1C71B0F2EC4B}"/>
            </a:ext>
          </a:extLst>
        </xdr:cNvPr>
        <xdr:cNvSpPr txBox="1">
          <a:spLocks noChangeArrowheads="1"/>
        </xdr:cNvSpPr>
      </xdr:nvSpPr>
      <xdr:spPr bwMode="auto">
        <a:xfrm>
          <a:off x="187642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5171690B-FF39-4D73-9C0D-7430DCE29257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D9567944-C9DD-4436-BA58-C550C8030BBD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90" name="Text Box 15">
          <a:extLst>
            <a:ext uri="{FF2B5EF4-FFF2-40B4-BE49-F238E27FC236}">
              <a16:creationId xmlns:a16="http://schemas.microsoft.com/office/drawing/2014/main" id="{8E1EE5F3-A346-4B5A-9AC5-6543612EF0F9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91" name="Text Box 15">
          <a:extLst>
            <a:ext uri="{FF2B5EF4-FFF2-40B4-BE49-F238E27FC236}">
              <a16:creationId xmlns:a16="http://schemas.microsoft.com/office/drawing/2014/main" id="{90DEC83A-433A-4C7E-A54D-53F558FF0CAD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161</xdr:row>
      <xdr:rowOff>0</xdr:rowOff>
    </xdr:from>
    <xdr:ext cx="95250" cy="164523"/>
    <xdr:sp macro="" textlink="">
      <xdr:nvSpPr>
        <xdr:cNvPr id="92" name="Text Box 15">
          <a:extLst>
            <a:ext uri="{FF2B5EF4-FFF2-40B4-BE49-F238E27FC236}">
              <a16:creationId xmlns:a16="http://schemas.microsoft.com/office/drawing/2014/main" id="{6FA571F8-2D52-441D-BBA7-B348F1435936}"/>
            </a:ext>
          </a:extLst>
        </xdr:cNvPr>
        <xdr:cNvSpPr txBox="1">
          <a:spLocks noChangeArrowheads="1"/>
        </xdr:cNvSpPr>
      </xdr:nvSpPr>
      <xdr:spPr bwMode="auto">
        <a:xfrm>
          <a:off x="1905000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93" name="Text Box 15">
          <a:extLst>
            <a:ext uri="{FF2B5EF4-FFF2-40B4-BE49-F238E27FC236}">
              <a16:creationId xmlns:a16="http://schemas.microsoft.com/office/drawing/2014/main" id="{00885C5B-0769-4BA5-B69D-0B99883E9295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94" name="Text Box 15">
          <a:extLst>
            <a:ext uri="{FF2B5EF4-FFF2-40B4-BE49-F238E27FC236}">
              <a16:creationId xmlns:a16="http://schemas.microsoft.com/office/drawing/2014/main" id="{E844C522-C631-4D5A-A925-DC3759A470C9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B67F2875-B81F-41BC-86C1-9E6E813B57CB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96" name="Text Box 15">
          <a:extLst>
            <a:ext uri="{FF2B5EF4-FFF2-40B4-BE49-F238E27FC236}">
              <a16:creationId xmlns:a16="http://schemas.microsoft.com/office/drawing/2014/main" id="{76B5AC6E-A6D1-4B39-AD2D-A8431720EE7B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161</xdr:row>
      <xdr:rowOff>0</xdr:rowOff>
    </xdr:from>
    <xdr:ext cx="95250" cy="164523"/>
    <xdr:sp macro="" textlink="">
      <xdr:nvSpPr>
        <xdr:cNvPr id="97" name="Text Box 15">
          <a:extLst>
            <a:ext uri="{FF2B5EF4-FFF2-40B4-BE49-F238E27FC236}">
              <a16:creationId xmlns:a16="http://schemas.microsoft.com/office/drawing/2014/main" id="{8383A2C5-9640-4FAC-9F76-D108944200FA}"/>
            </a:ext>
          </a:extLst>
        </xdr:cNvPr>
        <xdr:cNvSpPr txBox="1">
          <a:spLocks noChangeArrowheads="1"/>
        </xdr:cNvSpPr>
      </xdr:nvSpPr>
      <xdr:spPr bwMode="auto">
        <a:xfrm>
          <a:off x="187642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98" name="Text Box 15">
          <a:extLst>
            <a:ext uri="{FF2B5EF4-FFF2-40B4-BE49-F238E27FC236}">
              <a16:creationId xmlns:a16="http://schemas.microsoft.com/office/drawing/2014/main" id="{80D76422-63C1-47F5-B642-309071EA4ADB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161</xdr:row>
      <xdr:rowOff>0</xdr:rowOff>
    </xdr:from>
    <xdr:ext cx="95250" cy="164523"/>
    <xdr:sp macro="" textlink="">
      <xdr:nvSpPr>
        <xdr:cNvPr id="99" name="Text Box 15">
          <a:extLst>
            <a:ext uri="{FF2B5EF4-FFF2-40B4-BE49-F238E27FC236}">
              <a16:creationId xmlns:a16="http://schemas.microsoft.com/office/drawing/2014/main" id="{9C26D271-1D0F-418F-8D45-10803D6398D5}"/>
            </a:ext>
          </a:extLst>
        </xdr:cNvPr>
        <xdr:cNvSpPr txBox="1">
          <a:spLocks noChangeArrowheads="1"/>
        </xdr:cNvSpPr>
      </xdr:nvSpPr>
      <xdr:spPr bwMode="auto">
        <a:xfrm>
          <a:off x="187642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161</xdr:row>
      <xdr:rowOff>0</xdr:rowOff>
    </xdr:from>
    <xdr:ext cx="95250" cy="316923"/>
    <xdr:sp macro="" textlink="">
      <xdr:nvSpPr>
        <xdr:cNvPr id="100" name="Text Box 15">
          <a:extLst>
            <a:ext uri="{FF2B5EF4-FFF2-40B4-BE49-F238E27FC236}">
              <a16:creationId xmlns:a16="http://schemas.microsoft.com/office/drawing/2014/main" id="{C1872D3B-F6D3-4A6F-A084-90462730616B}"/>
            </a:ext>
          </a:extLst>
        </xdr:cNvPr>
        <xdr:cNvSpPr txBox="1">
          <a:spLocks noChangeArrowheads="1"/>
        </xdr:cNvSpPr>
      </xdr:nvSpPr>
      <xdr:spPr bwMode="auto">
        <a:xfrm>
          <a:off x="1866900" y="399859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01" name="Text Box 15">
          <a:extLst>
            <a:ext uri="{FF2B5EF4-FFF2-40B4-BE49-F238E27FC236}">
              <a16:creationId xmlns:a16="http://schemas.microsoft.com/office/drawing/2014/main" id="{8CC17360-5C6C-4A1C-A70E-C82D9325847A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02" name="Text Box 15">
          <a:extLst>
            <a:ext uri="{FF2B5EF4-FFF2-40B4-BE49-F238E27FC236}">
              <a16:creationId xmlns:a16="http://schemas.microsoft.com/office/drawing/2014/main" id="{48304491-BA9E-467C-8EBE-515BF361EF25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03" name="Text Box 15">
          <a:extLst>
            <a:ext uri="{FF2B5EF4-FFF2-40B4-BE49-F238E27FC236}">
              <a16:creationId xmlns:a16="http://schemas.microsoft.com/office/drawing/2014/main" id="{F4D5A939-FEEE-437D-9189-3E0B5D1019A7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04" name="Text Box 15">
          <a:extLst>
            <a:ext uri="{FF2B5EF4-FFF2-40B4-BE49-F238E27FC236}">
              <a16:creationId xmlns:a16="http://schemas.microsoft.com/office/drawing/2014/main" id="{8A50AA41-573B-4628-89A6-B89D415DA109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05" name="Text Box 15">
          <a:extLst>
            <a:ext uri="{FF2B5EF4-FFF2-40B4-BE49-F238E27FC236}">
              <a16:creationId xmlns:a16="http://schemas.microsoft.com/office/drawing/2014/main" id="{B29B674B-0D57-4C3E-8EA7-4DF2C72B108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CCED126A-BFBC-45E0-9A19-98B13B0B119A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07" name="Text Box 15">
          <a:extLst>
            <a:ext uri="{FF2B5EF4-FFF2-40B4-BE49-F238E27FC236}">
              <a16:creationId xmlns:a16="http://schemas.microsoft.com/office/drawing/2014/main" id="{15A3724E-68A2-4185-BEB7-BD25DD9E7619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08" name="Text Box 15">
          <a:extLst>
            <a:ext uri="{FF2B5EF4-FFF2-40B4-BE49-F238E27FC236}">
              <a16:creationId xmlns:a16="http://schemas.microsoft.com/office/drawing/2014/main" id="{476975AB-9A4A-46C5-BFAA-FCA1236703FD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09" name="Text Box 15">
          <a:extLst>
            <a:ext uri="{FF2B5EF4-FFF2-40B4-BE49-F238E27FC236}">
              <a16:creationId xmlns:a16="http://schemas.microsoft.com/office/drawing/2014/main" id="{2F63351D-2FC0-45A2-8E06-94D238B4D2A2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10" name="Text Box 15">
          <a:extLst>
            <a:ext uri="{FF2B5EF4-FFF2-40B4-BE49-F238E27FC236}">
              <a16:creationId xmlns:a16="http://schemas.microsoft.com/office/drawing/2014/main" id="{0574F808-1CEA-47B4-8E1D-67B7B1A9E2AB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11" name="Text Box 15">
          <a:extLst>
            <a:ext uri="{FF2B5EF4-FFF2-40B4-BE49-F238E27FC236}">
              <a16:creationId xmlns:a16="http://schemas.microsoft.com/office/drawing/2014/main" id="{2AF53115-EDCA-4311-9A69-0049F8E7A4B4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12" name="Text Box 15">
          <a:extLst>
            <a:ext uri="{FF2B5EF4-FFF2-40B4-BE49-F238E27FC236}">
              <a16:creationId xmlns:a16="http://schemas.microsoft.com/office/drawing/2014/main" id="{35E544B3-0656-48D5-9716-2FCDE08F69E1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13" name="Text Box 15">
          <a:extLst>
            <a:ext uri="{FF2B5EF4-FFF2-40B4-BE49-F238E27FC236}">
              <a16:creationId xmlns:a16="http://schemas.microsoft.com/office/drawing/2014/main" id="{2BA35CCE-1CC5-485B-883D-922FF7106846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14" name="Text Box 15">
          <a:extLst>
            <a:ext uri="{FF2B5EF4-FFF2-40B4-BE49-F238E27FC236}">
              <a16:creationId xmlns:a16="http://schemas.microsoft.com/office/drawing/2014/main" id="{09EEE7F3-EBBD-4ABE-9CD2-BA1371D96A60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15" name="Text Box 15">
          <a:extLst>
            <a:ext uri="{FF2B5EF4-FFF2-40B4-BE49-F238E27FC236}">
              <a16:creationId xmlns:a16="http://schemas.microsoft.com/office/drawing/2014/main" id="{6BECA221-F8CC-45C3-B023-6854ECAE9CBE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16" name="Text Box 15">
          <a:extLst>
            <a:ext uri="{FF2B5EF4-FFF2-40B4-BE49-F238E27FC236}">
              <a16:creationId xmlns:a16="http://schemas.microsoft.com/office/drawing/2014/main" id="{7E7D54F1-7AD9-407E-92E4-E61B89A07CEE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17" name="Text Box 15">
          <a:extLst>
            <a:ext uri="{FF2B5EF4-FFF2-40B4-BE49-F238E27FC236}">
              <a16:creationId xmlns:a16="http://schemas.microsoft.com/office/drawing/2014/main" id="{5728BB44-3DAB-4B3F-8355-0A2FB81AA7A9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18" name="Text Box 15">
          <a:extLst>
            <a:ext uri="{FF2B5EF4-FFF2-40B4-BE49-F238E27FC236}">
              <a16:creationId xmlns:a16="http://schemas.microsoft.com/office/drawing/2014/main" id="{DBF629B0-5236-4E76-A2EF-84516A997517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19" name="Text Box 15">
          <a:extLst>
            <a:ext uri="{FF2B5EF4-FFF2-40B4-BE49-F238E27FC236}">
              <a16:creationId xmlns:a16="http://schemas.microsoft.com/office/drawing/2014/main" id="{161227BF-A9E6-4343-885F-9949F102C4C5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20" name="Text Box 15">
          <a:extLst>
            <a:ext uri="{FF2B5EF4-FFF2-40B4-BE49-F238E27FC236}">
              <a16:creationId xmlns:a16="http://schemas.microsoft.com/office/drawing/2014/main" id="{CB086F81-F08C-46DD-BE57-2FCC0D1B075E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21" name="Text Box 15">
          <a:extLst>
            <a:ext uri="{FF2B5EF4-FFF2-40B4-BE49-F238E27FC236}">
              <a16:creationId xmlns:a16="http://schemas.microsoft.com/office/drawing/2014/main" id="{F60A5E1C-6658-4FD0-8602-3B8F165692C4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22" name="Text Box 15">
          <a:extLst>
            <a:ext uri="{FF2B5EF4-FFF2-40B4-BE49-F238E27FC236}">
              <a16:creationId xmlns:a16="http://schemas.microsoft.com/office/drawing/2014/main" id="{3F5416D8-81B1-4715-A83A-A369B60E990E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23" name="Text Box 15">
          <a:extLst>
            <a:ext uri="{FF2B5EF4-FFF2-40B4-BE49-F238E27FC236}">
              <a16:creationId xmlns:a16="http://schemas.microsoft.com/office/drawing/2014/main" id="{6CD6D830-E01B-48D0-BED3-D01DD6F59A86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24" name="Text Box 15">
          <a:extLst>
            <a:ext uri="{FF2B5EF4-FFF2-40B4-BE49-F238E27FC236}">
              <a16:creationId xmlns:a16="http://schemas.microsoft.com/office/drawing/2014/main" id="{389D3840-8FAB-46F5-9DC1-8A4CF8E41C02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161</xdr:row>
      <xdr:rowOff>0</xdr:rowOff>
    </xdr:from>
    <xdr:ext cx="95250" cy="316923"/>
    <xdr:sp macro="" textlink="">
      <xdr:nvSpPr>
        <xdr:cNvPr id="125" name="Text Box 15">
          <a:extLst>
            <a:ext uri="{FF2B5EF4-FFF2-40B4-BE49-F238E27FC236}">
              <a16:creationId xmlns:a16="http://schemas.microsoft.com/office/drawing/2014/main" id="{4D2B312C-6030-4F16-963D-BD24C194D8D8}"/>
            </a:ext>
          </a:extLst>
        </xdr:cNvPr>
        <xdr:cNvSpPr txBox="1">
          <a:spLocks noChangeArrowheads="1"/>
        </xdr:cNvSpPr>
      </xdr:nvSpPr>
      <xdr:spPr bwMode="auto">
        <a:xfrm>
          <a:off x="1866900" y="399859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26" name="Text Box 15">
          <a:extLst>
            <a:ext uri="{FF2B5EF4-FFF2-40B4-BE49-F238E27FC236}">
              <a16:creationId xmlns:a16="http://schemas.microsoft.com/office/drawing/2014/main" id="{22CC0C4C-8D3F-463F-892D-FCB68AAE954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27" name="Text Box 15">
          <a:extLst>
            <a:ext uri="{FF2B5EF4-FFF2-40B4-BE49-F238E27FC236}">
              <a16:creationId xmlns:a16="http://schemas.microsoft.com/office/drawing/2014/main" id="{FE80E40B-E804-43E8-946A-A7382B82706F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id="{94F26EA1-E9D6-4592-84A4-31E01D4BF92E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29" name="Text Box 15">
          <a:extLst>
            <a:ext uri="{FF2B5EF4-FFF2-40B4-BE49-F238E27FC236}">
              <a16:creationId xmlns:a16="http://schemas.microsoft.com/office/drawing/2014/main" id="{0251EF7A-8F2E-4F6E-8DFF-73536DDD88AB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30" name="Text Box 15">
          <a:extLst>
            <a:ext uri="{FF2B5EF4-FFF2-40B4-BE49-F238E27FC236}">
              <a16:creationId xmlns:a16="http://schemas.microsoft.com/office/drawing/2014/main" id="{D2A600CF-D56B-4AB3-AF09-AF13FF92E397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31" name="Text Box 15">
          <a:extLst>
            <a:ext uri="{FF2B5EF4-FFF2-40B4-BE49-F238E27FC236}">
              <a16:creationId xmlns:a16="http://schemas.microsoft.com/office/drawing/2014/main" id="{9137E68F-FA95-418E-962F-A913FF04D19F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32" name="Text Box 15">
          <a:extLst>
            <a:ext uri="{FF2B5EF4-FFF2-40B4-BE49-F238E27FC236}">
              <a16:creationId xmlns:a16="http://schemas.microsoft.com/office/drawing/2014/main" id="{2AC512B4-8128-4FA9-9FD2-4D9FE4A17445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33" name="Text Box 15">
          <a:extLst>
            <a:ext uri="{FF2B5EF4-FFF2-40B4-BE49-F238E27FC236}">
              <a16:creationId xmlns:a16="http://schemas.microsoft.com/office/drawing/2014/main" id="{479EFEA5-0165-4FDD-A135-22BB6E797114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34" name="Text Box 15">
          <a:extLst>
            <a:ext uri="{FF2B5EF4-FFF2-40B4-BE49-F238E27FC236}">
              <a16:creationId xmlns:a16="http://schemas.microsoft.com/office/drawing/2014/main" id="{02CC2D0F-281A-4D29-A8D3-2D6008B209A5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35" name="Text Box 15">
          <a:extLst>
            <a:ext uri="{FF2B5EF4-FFF2-40B4-BE49-F238E27FC236}">
              <a16:creationId xmlns:a16="http://schemas.microsoft.com/office/drawing/2014/main" id="{AE80F59C-BA26-4E41-8640-90E0683FE066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36" name="Text Box 15">
          <a:extLst>
            <a:ext uri="{FF2B5EF4-FFF2-40B4-BE49-F238E27FC236}">
              <a16:creationId xmlns:a16="http://schemas.microsoft.com/office/drawing/2014/main" id="{A2BDA23B-8A48-4F31-9817-4BC48EE7570A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37" name="Text Box 15">
          <a:extLst>
            <a:ext uri="{FF2B5EF4-FFF2-40B4-BE49-F238E27FC236}">
              <a16:creationId xmlns:a16="http://schemas.microsoft.com/office/drawing/2014/main" id="{AD6F478C-C89E-4E89-8A85-74A95D2E6E8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38" name="Text Box 15">
          <a:extLst>
            <a:ext uri="{FF2B5EF4-FFF2-40B4-BE49-F238E27FC236}">
              <a16:creationId xmlns:a16="http://schemas.microsoft.com/office/drawing/2014/main" id="{4A16FC4F-1174-42B0-B1AD-9C7650092343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39" name="Text Box 15">
          <a:extLst>
            <a:ext uri="{FF2B5EF4-FFF2-40B4-BE49-F238E27FC236}">
              <a16:creationId xmlns:a16="http://schemas.microsoft.com/office/drawing/2014/main" id="{FAF3B4C9-2DD9-48E1-95A1-5DF3043F8D4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40" name="Text Box 15">
          <a:extLst>
            <a:ext uri="{FF2B5EF4-FFF2-40B4-BE49-F238E27FC236}">
              <a16:creationId xmlns:a16="http://schemas.microsoft.com/office/drawing/2014/main" id="{44C7250E-257D-4DAA-9F46-4A1F93E0A0B6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41" name="Text Box 15">
          <a:extLst>
            <a:ext uri="{FF2B5EF4-FFF2-40B4-BE49-F238E27FC236}">
              <a16:creationId xmlns:a16="http://schemas.microsoft.com/office/drawing/2014/main" id="{3390C69F-475E-4D7D-ADE5-317DADD01A9B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42" name="Text Box 15">
          <a:extLst>
            <a:ext uri="{FF2B5EF4-FFF2-40B4-BE49-F238E27FC236}">
              <a16:creationId xmlns:a16="http://schemas.microsoft.com/office/drawing/2014/main" id="{E5A67881-955E-4766-BC8F-EA043DDD977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43" name="Text Box 15">
          <a:extLst>
            <a:ext uri="{FF2B5EF4-FFF2-40B4-BE49-F238E27FC236}">
              <a16:creationId xmlns:a16="http://schemas.microsoft.com/office/drawing/2014/main" id="{1732FF5B-B32D-4C0A-800C-0FB5DBAC7832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44" name="Text Box 15">
          <a:extLst>
            <a:ext uri="{FF2B5EF4-FFF2-40B4-BE49-F238E27FC236}">
              <a16:creationId xmlns:a16="http://schemas.microsoft.com/office/drawing/2014/main" id="{48D88CA2-ACC1-4568-92CB-F3BF50642542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45" name="Text Box 15">
          <a:extLst>
            <a:ext uri="{FF2B5EF4-FFF2-40B4-BE49-F238E27FC236}">
              <a16:creationId xmlns:a16="http://schemas.microsoft.com/office/drawing/2014/main" id="{6B03D47E-1B1F-4FB6-9E4F-6B773CE24047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46" name="Text Box 15">
          <a:extLst>
            <a:ext uri="{FF2B5EF4-FFF2-40B4-BE49-F238E27FC236}">
              <a16:creationId xmlns:a16="http://schemas.microsoft.com/office/drawing/2014/main" id="{F1287E92-87AF-4A52-80E1-8274E0CEB793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47" name="Text Box 15">
          <a:extLst>
            <a:ext uri="{FF2B5EF4-FFF2-40B4-BE49-F238E27FC236}">
              <a16:creationId xmlns:a16="http://schemas.microsoft.com/office/drawing/2014/main" id="{F6CFF553-5A3E-4DFA-A130-2302DB5BCDFF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48" name="Text Box 15">
          <a:extLst>
            <a:ext uri="{FF2B5EF4-FFF2-40B4-BE49-F238E27FC236}">
              <a16:creationId xmlns:a16="http://schemas.microsoft.com/office/drawing/2014/main" id="{5E1E7991-340B-458D-9DB2-2FA70ECB4F0A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49" name="Text Box 15">
          <a:extLst>
            <a:ext uri="{FF2B5EF4-FFF2-40B4-BE49-F238E27FC236}">
              <a16:creationId xmlns:a16="http://schemas.microsoft.com/office/drawing/2014/main" id="{25D0E391-DEC4-4E96-A85A-609D38CCA64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50" name="Text Box 15">
          <a:extLst>
            <a:ext uri="{FF2B5EF4-FFF2-40B4-BE49-F238E27FC236}">
              <a16:creationId xmlns:a16="http://schemas.microsoft.com/office/drawing/2014/main" id="{28E8C293-C3B3-47C6-AA60-D8AFF2920EA3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51" name="Text Box 15">
          <a:extLst>
            <a:ext uri="{FF2B5EF4-FFF2-40B4-BE49-F238E27FC236}">
              <a16:creationId xmlns:a16="http://schemas.microsoft.com/office/drawing/2014/main" id="{D3A7DFFD-269B-42AC-83CA-265F20A09946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52" name="Text Box 15">
          <a:extLst>
            <a:ext uri="{FF2B5EF4-FFF2-40B4-BE49-F238E27FC236}">
              <a16:creationId xmlns:a16="http://schemas.microsoft.com/office/drawing/2014/main" id="{FC3CD489-7BE3-4CDC-8B87-C00BE409916B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53" name="Text Box 15">
          <a:extLst>
            <a:ext uri="{FF2B5EF4-FFF2-40B4-BE49-F238E27FC236}">
              <a16:creationId xmlns:a16="http://schemas.microsoft.com/office/drawing/2014/main" id="{711AAD96-A02B-44BF-87B3-5CEA83BCAB2D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54" name="Text Box 15">
          <a:extLst>
            <a:ext uri="{FF2B5EF4-FFF2-40B4-BE49-F238E27FC236}">
              <a16:creationId xmlns:a16="http://schemas.microsoft.com/office/drawing/2014/main" id="{48BA7CA1-E148-4811-BD87-86B51DD7E0F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55" name="Text Box 15">
          <a:extLst>
            <a:ext uri="{FF2B5EF4-FFF2-40B4-BE49-F238E27FC236}">
              <a16:creationId xmlns:a16="http://schemas.microsoft.com/office/drawing/2014/main" id="{FB9B6A58-6D9D-4BDB-AA27-514B6C6ACEEF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56" name="Text Box 15">
          <a:extLst>
            <a:ext uri="{FF2B5EF4-FFF2-40B4-BE49-F238E27FC236}">
              <a16:creationId xmlns:a16="http://schemas.microsoft.com/office/drawing/2014/main" id="{5D7C5915-A36D-4592-A85B-F925C3AA9596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57" name="Text Box 15">
          <a:extLst>
            <a:ext uri="{FF2B5EF4-FFF2-40B4-BE49-F238E27FC236}">
              <a16:creationId xmlns:a16="http://schemas.microsoft.com/office/drawing/2014/main" id="{B781A146-9EE9-40B9-801A-A5A9F600FB59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id="{34426787-B508-4C5A-BCD0-915500F35EA0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59" name="Text Box 15">
          <a:extLst>
            <a:ext uri="{FF2B5EF4-FFF2-40B4-BE49-F238E27FC236}">
              <a16:creationId xmlns:a16="http://schemas.microsoft.com/office/drawing/2014/main" id="{BCBC60AD-5F42-4E32-B396-3ED61C6EAA5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60" name="Text Box 15">
          <a:extLst>
            <a:ext uri="{FF2B5EF4-FFF2-40B4-BE49-F238E27FC236}">
              <a16:creationId xmlns:a16="http://schemas.microsoft.com/office/drawing/2014/main" id="{A52964F0-020B-4546-81FF-B15470DFC779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61" name="Text Box 15">
          <a:extLst>
            <a:ext uri="{FF2B5EF4-FFF2-40B4-BE49-F238E27FC236}">
              <a16:creationId xmlns:a16="http://schemas.microsoft.com/office/drawing/2014/main" id="{0BF78144-AE72-4559-A704-54B173B5330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62" name="Text Box 15">
          <a:extLst>
            <a:ext uri="{FF2B5EF4-FFF2-40B4-BE49-F238E27FC236}">
              <a16:creationId xmlns:a16="http://schemas.microsoft.com/office/drawing/2014/main" id="{72AC4F0C-F985-4E41-A086-9C15E89AB059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63" name="Text Box 15">
          <a:extLst>
            <a:ext uri="{FF2B5EF4-FFF2-40B4-BE49-F238E27FC236}">
              <a16:creationId xmlns:a16="http://schemas.microsoft.com/office/drawing/2014/main" id="{3EFD252C-1ADB-436C-BE8F-87D5D0D10BB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64" name="Text Box 15">
          <a:extLst>
            <a:ext uri="{FF2B5EF4-FFF2-40B4-BE49-F238E27FC236}">
              <a16:creationId xmlns:a16="http://schemas.microsoft.com/office/drawing/2014/main" id="{F1EF63C8-D299-4A98-9F81-DF4EFACDB244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65" name="Text Box 15">
          <a:extLst>
            <a:ext uri="{FF2B5EF4-FFF2-40B4-BE49-F238E27FC236}">
              <a16:creationId xmlns:a16="http://schemas.microsoft.com/office/drawing/2014/main" id="{CE9BF998-39A3-464F-A6AF-05E8C0AFA4B4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66" name="Text Box 15">
          <a:extLst>
            <a:ext uri="{FF2B5EF4-FFF2-40B4-BE49-F238E27FC236}">
              <a16:creationId xmlns:a16="http://schemas.microsoft.com/office/drawing/2014/main" id="{7070D883-E745-4A27-A2D4-144B80128CDB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67" name="Text Box 15">
          <a:extLst>
            <a:ext uri="{FF2B5EF4-FFF2-40B4-BE49-F238E27FC236}">
              <a16:creationId xmlns:a16="http://schemas.microsoft.com/office/drawing/2014/main" id="{0C94F429-8F31-4551-A1C0-AE2071936EC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68" name="Text Box 15">
          <a:extLst>
            <a:ext uri="{FF2B5EF4-FFF2-40B4-BE49-F238E27FC236}">
              <a16:creationId xmlns:a16="http://schemas.microsoft.com/office/drawing/2014/main" id="{BFC2F3AF-D8BF-45CC-8CF4-7C814B88942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69" name="Text Box 15">
          <a:extLst>
            <a:ext uri="{FF2B5EF4-FFF2-40B4-BE49-F238E27FC236}">
              <a16:creationId xmlns:a16="http://schemas.microsoft.com/office/drawing/2014/main" id="{D1FE96D5-B404-4784-A57D-57A6EDF51D44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70" name="Text Box 15">
          <a:extLst>
            <a:ext uri="{FF2B5EF4-FFF2-40B4-BE49-F238E27FC236}">
              <a16:creationId xmlns:a16="http://schemas.microsoft.com/office/drawing/2014/main" id="{B34F0496-EAF6-494B-9E90-91BF4DF76ABD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71" name="Text Box 15">
          <a:extLst>
            <a:ext uri="{FF2B5EF4-FFF2-40B4-BE49-F238E27FC236}">
              <a16:creationId xmlns:a16="http://schemas.microsoft.com/office/drawing/2014/main" id="{068145E3-ABFE-49DB-8AA1-A5A651D5762A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72" name="Text Box 15">
          <a:extLst>
            <a:ext uri="{FF2B5EF4-FFF2-40B4-BE49-F238E27FC236}">
              <a16:creationId xmlns:a16="http://schemas.microsoft.com/office/drawing/2014/main" id="{02E1942F-898D-4F51-879B-D39DDC134E50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73" name="Text Box 15">
          <a:extLst>
            <a:ext uri="{FF2B5EF4-FFF2-40B4-BE49-F238E27FC236}">
              <a16:creationId xmlns:a16="http://schemas.microsoft.com/office/drawing/2014/main" id="{FD92DB1B-C4A0-4058-A8F6-E63FF8D9518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74" name="Text Box 15">
          <a:extLst>
            <a:ext uri="{FF2B5EF4-FFF2-40B4-BE49-F238E27FC236}">
              <a16:creationId xmlns:a16="http://schemas.microsoft.com/office/drawing/2014/main" id="{2BAD8669-0250-4CDE-9A71-625EA55B4BE3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75" name="Text Box 15">
          <a:extLst>
            <a:ext uri="{FF2B5EF4-FFF2-40B4-BE49-F238E27FC236}">
              <a16:creationId xmlns:a16="http://schemas.microsoft.com/office/drawing/2014/main" id="{429E24AC-5BCC-44C1-A3A2-DF185999490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id="{00CA0D29-DE70-48C6-9A86-3157109A7FE6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77" name="Text Box 15">
          <a:extLst>
            <a:ext uri="{FF2B5EF4-FFF2-40B4-BE49-F238E27FC236}">
              <a16:creationId xmlns:a16="http://schemas.microsoft.com/office/drawing/2014/main" id="{8D9102B1-C445-4318-8B54-1CC6B7BD2B6A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78" name="Text Box 15">
          <a:extLst>
            <a:ext uri="{FF2B5EF4-FFF2-40B4-BE49-F238E27FC236}">
              <a16:creationId xmlns:a16="http://schemas.microsoft.com/office/drawing/2014/main" id="{D1D2BD1F-4940-44E5-A8AB-F1CD0F407687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79" name="Text Box 15">
          <a:extLst>
            <a:ext uri="{FF2B5EF4-FFF2-40B4-BE49-F238E27FC236}">
              <a16:creationId xmlns:a16="http://schemas.microsoft.com/office/drawing/2014/main" id="{9298EE99-08EC-4DF9-B727-72A3B012A1D0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C2EF585A-813B-4DC6-BCEE-2D8FD75AB3A1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81" name="Text Box 15">
          <a:extLst>
            <a:ext uri="{FF2B5EF4-FFF2-40B4-BE49-F238E27FC236}">
              <a16:creationId xmlns:a16="http://schemas.microsoft.com/office/drawing/2014/main" id="{05C5DF79-B90F-4689-A801-DB8F5D331600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82" name="Text Box 15">
          <a:extLst>
            <a:ext uri="{FF2B5EF4-FFF2-40B4-BE49-F238E27FC236}">
              <a16:creationId xmlns:a16="http://schemas.microsoft.com/office/drawing/2014/main" id="{CB98EAF6-6260-42FF-B549-43E4D08C5F94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83" name="Text Box 15">
          <a:extLst>
            <a:ext uri="{FF2B5EF4-FFF2-40B4-BE49-F238E27FC236}">
              <a16:creationId xmlns:a16="http://schemas.microsoft.com/office/drawing/2014/main" id="{6B7AD8CD-01D6-4817-9FB1-055E6E6B8DD0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id="{4048A08E-44AB-4ECE-A4A5-B3F0C09B03A0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85" name="Text Box 15">
          <a:extLst>
            <a:ext uri="{FF2B5EF4-FFF2-40B4-BE49-F238E27FC236}">
              <a16:creationId xmlns:a16="http://schemas.microsoft.com/office/drawing/2014/main" id="{B77E7A50-A6FF-4D81-89A4-30CF466AA102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86" name="Text Box 15">
          <a:extLst>
            <a:ext uri="{FF2B5EF4-FFF2-40B4-BE49-F238E27FC236}">
              <a16:creationId xmlns:a16="http://schemas.microsoft.com/office/drawing/2014/main" id="{E78B803F-EED1-42B8-9F2F-DFB7CAFAC914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87" name="Text Box 15">
          <a:extLst>
            <a:ext uri="{FF2B5EF4-FFF2-40B4-BE49-F238E27FC236}">
              <a16:creationId xmlns:a16="http://schemas.microsoft.com/office/drawing/2014/main" id="{261C956F-2182-44F9-9405-DC07B91EB9B0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88" name="Text Box 15">
          <a:extLst>
            <a:ext uri="{FF2B5EF4-FFF2-40B4-BE49-F238E27FC236}">
              <a16:creationId xmlns:a16="http://schemas.microsoft.com/office/drawing/2014/main" id="{DE9BE758-CAEF-49A5-96DF-21CF78F9BA3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89" name="Text Box 15">
          <a:extLst>
            <a:ext uri="{FF2B5EF4-FFF2-40B4-BE49-F238E27FC236}">
              <a16:creationId xmlns:a16="http://schemas.microsoft.com/office/drawing/2014/main" id="{3F785201-E55D-40FF-B8C7-E62CDB1AC88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90" name="Text Box 15">
          <a:extLst>
            <a:ext uri="{FF2B5EF4-FFF2-40B4-BE49-F238E27FC236}">
              <a16:creationId xmlns:a16="http://schemas.microsoft.com/office/drawing/2014/main" id="{6718296D-DC06-40AD-845C-70DE7EA529F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91" name="Text Box 15">
          <a:extLst>
            <a:ext uri="{FF2B5EF4-FFF2-40B4-BE49-F238E27FC236}">
              <a16:creationId xmlns:a16="http://schemas.microsoft.com/office/drawing/2014/main" id="{F9E8A7F6-868D-420B-859F-2E6D0AD138C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8AD471E0-84C7-4103-BFA4-1BCE416CB677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93" name="Text Box 15">
          <a:extLst>
            <a:ext uri="{FF2B5EF4-FFF2-40B4-BE49-F238E27FC236}">
              <a16:creationId xmlns:a16="http://schemas.microsoft.com/office/drawing/2014/main" id="{1FEF16BB-D04D-4CE2-B1E5-98F60AB29A96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94" name="Text Box 15">
          <a:extLst>
            <a:ext uri="{FF2B5EF4-FFF2-40B4-BE49-F238E27FC236}">
              <a16:creationId xmlns:a16="http://schemas.microsoft.com/office/drawing/2014/main" id="{5E6A8E72-AF54-4A69-A90F-1F0AC33680D2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95" name="Text Box 15">
          <a:extLst>
            <a:ext uri="{FF2B5EF4-FFF2-40B4-BE49-F238E27FC236}">
              <a16:creationId xmlns:a16="http://schemas.microsoft.com/office/drawing/2014/main" id="{C96866B9-DEC4-4B96-A057-DE40A8F681F0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id="{5E4849D1-4458-4DE8-8868-269796F86362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197" name="Text Box 15">
          <a:extLst>
            <a:ext uri="{FF2B5EF4-FFF2-40B4-BE49-F238E27FC236}">
              <a16:creationId xmlns:a16="http://schemas.microsoft.com/office/drawing/2014/main" id="{F90F0BCD-2135-469F-AD26-2B240BB209FF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161</xdr:row>
      <xdr:rowOff>0</xdr:rowOff>
    </xdr:from>
    <xdr:ext cx="95250" cy="164523"/>
    <xdr:sp macro="" textlink="">
      <xdr:nvSpPr>
        <xdr:cNvPr id="198" name="Text Box 15">
          <a:extLst>
            <a:ext uri="{FF2B5EF4-FFF2-40B4-BE49-F238E27FC236}">
              <a16:creationId xmlns:a16="http://schemas.microsoft.com/office/drawing/2014/main" id="{08D91AB0-2E3A-43B0-9FA1-BAB2570F4C70}"/>
            </a:ext>
          </a:extLst>
        </xdr:cNvPr>
        <xdr:cNvSpPr txBox="1">
          <a:spLocks noChangeArrowheads="1"/>
        </xdr:cNvSpPr>
      </xdr:nvSpPr>
      <xdr:spPr bwMode="auto">
        <a:xfrm>
          <a:off x="187642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199" name="Text Box 15">
          <a:extLst>
            <a:ext uri="{FF2B5EF4-FFF2-40B4-BE49-F238E27FC236}">
              <a16:creationId xmlns:a16="http://schemas.microsoft.com/office/drawing/2014/main" id="{550AAB28-F87C-4D78-9599-9D3B0A3D0D4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200" name="Text Box 15">
          <a:extLst>
            <a:ext uri="{FF2B5EF4-FFF2-40B4-BE49-F238E27FC236}">
              <a16:creationId xmlns:a16="http://schemas.microsoft.com/office/drawing/2014/main" id="{C49C6FB1-4811-4C4C-B39D-49145C641C94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201" name="Text Box 15">
          <a:extLst>
            <a:ext uri="{FF2B5EF4-FFF2-40B4-BE49-F238E27FC236}">
              <a16:creationId xmlns:a16="http://schemas.microsoft.com/office/drawing/2014/main" id="{E5A702DE-74FA-469A-B9F3-123F2BB64DD3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202" name="Text Box 15">
          <a:extLst>
            <a:ext uri="{FF2B5EF4-FFF2-40B4-BE49-F238E27FC236}">
              <a16:creationId xmlns:a16="http://schemas.microsoft.com/office/drawing/2014/main" id="{004E1D0F-CBBC-482A-90F2-63710D68DDE0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161</xdr:row>
      <xdr:rowOff>0</xdr:rowOff>
    </xdr:from>
    <xdr:ext cx="95250" cy="164523"/>
    <xdr:sp macro="" textlink="">
      <xdr:nvSpPr>
        <xdr:cNvPr id="203" name="Text Box 15">
          <a:extLst>
            <a:ext uri="{FF2B5EF4-FFF2-40B4-BE49-F238E27FC236}">
              <a16:creationId xmlns:a16="http://schemas.microsoft.com/office/drawing/2014/main" id="{EF6985F4-3C74-4AF6-AAD9-587294AFA06E}"/>
            </a:ext>
          </a:extLst>
        </xdr:cNvPr>
        <xdr:cNvSpPr txBox="1">
          <a:spLocks noChangeArrowheads="1"/>
        </xdr:cNvSpPr>
      </xdr:nvSpPr>
      <xdr:spPr bwMode="auto">
        <a:xfrm>
          <a:off x="1905000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204" name="Text Box 15">
          <a:extLst>
            <a:ext uri="{FF2B5EF4-FFF2-40B4-BE49-F238E27FC236}">
              <a16:creationId xmlns:a16="http://schemas.microsoft.com/office/drawing/2014/main" id="{9B432B6F-09EC-4120-A603-2A87D7B7628D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205" name="Text Box 15">
          <a:extLst>
            <a:ext uri="{FF2B5EF4-FFF2-40B4-BE49-F238E27FC236}">
              <a16:creationId xmlns:a16="http://schemas.microsoft.com/office/drawing/2014/main" id="{FE5099BF-518B-4EA1-B617-322BCAE917B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206" name="Text Box 15">
          <a:extLst>
            <a:ext uri="{FF2B5EF4-FFF2-40B4-BE49-F238E27FC236}">
              <a16:creationId xmlns:a16="http://schemas.microsoft.com/office/drawing/2014/main" id="{E181530E-65FE-40A9-A967-C4FD8968DD0B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207" name="Text Box 15">
          <a:extLst>
            <a:ext uri="{FF2B5EF4-FFF2-40B4-BE49-F238E27FC236}">
              <a16:creationId xmlns:a16="http://schemas.microsoft.com/office/drawing/2014/main" id="{F00A215B-B579-4CFB-BFCB-11D468604D4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161</xdr:row>
      <xdr:rowOff>0</xdr:rowOff>
    </xdr:from>
    <xdr:ext cx="95250" cy="164523"/>
    <xdr:sp macro="" textlink="">
      <xdr:nvSpPr>
        <xdr:cNvPr id="208" name="Text Box 15">
          <a:extLst>
            <a:ext uri="{FF2B5EF4-FFF2-40B4-BE49-F238E27FC236}">
              <a16:creationId xmlns:a16="http://schemas.microsoft.com/office/drawing/2014/main" id="{4B325113-C2F9-43B5-92F7-683AAE8C2D34}"/>
            </a:ext>
          </a:extLst>
        </xdr:cNvPr>
        <xdr:cNvSpPr txBox="1">
          <a:spLocks noChangeArrowheads="1"/>
        </xdr:cNvSpPr>
      </xdr:nvSpPr>
      <xdr:spPr bwMode="auto">
        <a:xfrm>
          <a:off x="187642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209" name="Text Box 15">
          <a:extLst>
            <a:ext uri="{FF2B5EF4-FFF2-40B4-BE49-F238E27FC236}">
              <a16:creationId xmlns:a16="http://schemas.microsoft.com/office/drawing/2014/main" id="{FBB5864B-643A-455B-99D9-4627E1A0F972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161</xdr:row>
      <xdr:rowOff>0</xdr:rowOff>
    </xdr:from>
    <xdr:ext cx="95250" cy="164523"/>
    <xdr:sp macro="" textlink="">
      <xdr:nvSpPr>
        <xdr:cNvPr id="210" name="Text Box 15">
          <a:extLst>
            <a:ext uri="{FF2B5EF4-FFF2-40B4-BE49-F238E27FC236}">
              <a16:creationId xmlns:a16="http://schemas.microsoft.com/office/drawing/2014/main" id="{7D76EDA8-EE60-403E-AC1C-EB7D3B04F37D}"/>
            </a:ext>
          </a:extLst>
        </xdr:cNvPr>
        <xdr:cNvSpPr txBox="1">
          <a:spLocks noChangeArrowheads="1"/>
        </xdr:cNvSpPr>
      </xdr:nvSpPr>
      <xdr:spPr bwMode="auto">
        <a:xfrm>
          <a:off x="187642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161</xdr:row>
      <xdr:rowOff>0</xdr:rowOff>
    </xdr:from>
    <xdr:ext cx="95250" cy="164523"/>
    <xdr:sp macro="" textlink="">
      <xdr:nvSpPr>
        <xdr:cNvPr id="211" name="Text Box 15">
          <a:extLst>
            <a:ext uri="{FF2B5EF4-FFF2-40B4-BE49-F238E27FC236}">
              <a16:creationId xmlns:a16="http://schemas.microsoft.com/office/drawing/2014/main" id="{CCA89D8C-3A9B-42AA-BA54-174F2C9A2874}"/>
            </a:ext>
          </a:extLst>
        </xdr:cNvPr>
        <xdr:cNvSpPr txBox="1">
          <a:spLocks noChangeArrowheads="1"/>
        </xdr:cNvSpPr>
      </xdr:nvSpPr>
      <xdr:spPr bwMode="auto">
        <a:xfrm>
          <a:off x="187642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212" name="Text Box 15">
          <a:extLst>
            <a:ext uri="{FF2B5EF4-FFF2-40B4-BE49-F238E27FC236}">
              <a16:creationId xmlns:a16="http://schemas.microsoft.com/office/drawing/2014/main" id="{328FF903-9163-43B1-ACA1-4A5FED0EF119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213" name="Text Box 15">
          <a:extLst>
            <a:ext uri="{FF2B5EF4-FFF2-40B4-BE49-F238E27FC236}">
              <a16:creationId xmlns:a16="http://schemas.microsoft.com/office/drawing/2014/main" id="{E7EA082E-7FDF-4AC4-882B-7A7C1DB556B1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214" name="Text Box 15">
          <a:extLst>
            <a:ext uri="{FF2B5EF4-FFF2-40B4-BE49-F238E27FC236}">
              <a16:creationId xmlns:a16="http://schemas.microsoft.com/office/drawing/2014/main" id="{D01A43BA-B422-4014-A836-033A316489A5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215" name="Text Box 15">
          <a:extLst>
            <a:ext uri="{FF2B5EF4-FFF2-40B4-BE49-F238E27FC236}">
              <a16:creationId xmlns:a16="http://schemas.microsoft.com/office/drawing/2014/main" id="{A2008BFA-4494-45BD-BF38-4342768AD18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161</xdr:row>
      <xdr:rowOff>0</xdr:rowOff>
    </xdr:from>
    <xdr:ext cx="95250" cy="164523"/>
    <xdr:sp macro="" textlink="">
      <xdr:nvSpPr>
        <xdr:cNvPr id="216" name="Text Box 15">
          <a:extLst>
            <a:ext uri="{FF2B5EF4-FFF2-40B4-BE49-F238E27FC236}">
              <a16:creationId xmlns:a16="http://schemas.microsoft.com/office/drawing/2014/main" id="{C0A60F46-4198-49FE-8E60-2633CC4D035A}"/>
            </a:ext>
          </a:extLst>
        </xdr:cNvPr>
        <xdr:cNvSpPr txBox="1">
          <a:spLocks noChangeArrowheads="1"/>
        </xdr:cNvSpPr>
      </xdr:nvSpPr>
      <xdr:spPr bwMode="auto">
        <a:xfrm>
          <a:off x="1905000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217" name="Text Box 15">
          <a:extLst>
            <a:ext uri="{FF2B5EF4-FFF2-40B4-BE49-F238E27FC236}">
              <a16:creationId xmlns:a16="http://schemas.microsoft.com/office/drawing/2014/main" id="{47A6DCDE-91DF-4C54-91C5-8794AE14AEA4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218" name="Text Box 15">
          <a:extLst>
            <a:ext uri="{FF2B5EF4-FFF2-40B4-BE49-F238E27FC236}">
              <a16:creationId xmlns:a16="http://schemas.microsoft.com/office/drawing/2014/main" id="{CC168A13-3DA3-4548-8916-789AF7D5AD71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219" name="Text Box 15">
          <a:extLst>
            <a:ext uri="{FF2B5EF4-FFF2-40B4-BE49-F238E27FC236}">
              <a16:creationId xmlns:a16="http://schemas.microsoft.com/office/drawing/2014/main" id="{FA8936ED-5176-41F1-8268-C3A491081E9F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220" name="Text Box 15">
          <a:extLst>
            <a:ext uri="{FF2B5EF4-FFF2-40B4-BE49-F238E27FC236}">
              <a16:creationId xmlns:a16="http://schemas.microsoft.com/office/drawing/2014/main" id="{F2622376-FB7A-4F93-A617-74D6063AAC2D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161</xdr:row>
      <xdr:rowOff>0</xdr:rowOff>
    </xdr:from>
    <xdr:ext cx="95250" cy="164523"/>
    <xdr:sp macro="" textlink="">
      <xdr:nvSpPr>
        <xdr:cNvPr id="221" name="Text Box 15">
          <a:extLst>
            <a:ext uri="{FF2B5EF4-FFF2-40B4-BE49-F238E27FC236}">
              <a16:creationId xmlns:a16="http://schemas.microsoft.com/office/drawing/2014/main" id="{AF139607-69C2-49EA-9C75-86BC5965AB09}"/>
            </a:ext>
          </a:extLst>
        </xdr:cNvPr>
        <xdr:cNvSpPr txBox="1">
          <a:spLocks noChangeArrowheads="1"/>
        </xdr:cNvSpPr>
      </xdr:nvSpPr>
      <xdr:spPr bwMode="auto">
        <a:xfrm>
          <a:off x="187642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222" name="Text Box 15">
          <a:extLst>
            <a:ext uri="{FF2B5EF4-FFF2-40B4-BE49-F238E27FC236}">
              <a16:creationId xmlns:a16="http://schemas.microsoft.com/office/drawing/2014/main" id="{1A1B0C11-1A26-4DA5-9196-E8C9A0574DB4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161</xdr:row>
      <xdr:rowOff>0</xdr:rowOff>
    </xdr:from>
    <xdr:ext cx="95250" cy="164523"/>
    <xdr:sp macro="" textlink="">
      <xdr:nvSpPr>
        <xdr:cNvPr id="223" name="Text Box 15">
          <a:extLst>
            <a:ext uri="{FF2B5EF4-FFF2-40B4-BE49-F238E27FC236}">
              <a16:creationId xmlns:a16="http://schemas.microsoft.com/office/drawing/2014/main" id="{8D44432F-A0A2-4A51-ABC9-6981B9DA53C7}"/>
            </a:ext>
          </a:extLst>
        </xdr:cNvPr>
        <xdr:cNvSpPr txBox="1">
          <a:spLocks noChangeArrowheads="1"/>
        </xdr:cNvSpPr>
      </xdr:nvSpPr>
      <xdr:spPr bwMode="auto">
        <a:xfrm>
          <a:off x="187642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161</xdr:row>
      <xdr:rowOff>0</xdr:rowOff>
    </xdr:from>
    <xdr:ext cx="95250" cy="316923"/>
    <xdr:sp macro="" textlink="">
      <xdr:nvSpPr>
        <xdr:cNvPr id="224" name="Text Box 15">
          <a:extLst>
            <a:ext uri="{FF2B5EF4-FFF2-40B4-BE49-F238E27FC236}">
              <a16:creationId xmlns:a16="http://schemas.microsoft.com/office/drawing/2014/main" id="{93873F54-241D-4D0F-804A-ECE80D39F069}"/>
            </a:ext>
          </a:extLst>
        </xdr:cNvPr>
        <xdr:cNvSpPr txBox="1">
          <a:spLocks noChangeArrowheads="1"/>
        </xdr:cNvSpPr>
      </xdr:nvSpPr>
      <xdr:spPr bwMode="auto">
        <a:xfrm>
          <a:off x="1866900" y="399859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25" name="Text Box 15">
          <a:extLst>
            <a:ext uri="{FF2B5EF4-FFF2-40B4-BE49-F238E27FC236}">
              <a16:creationId xmlns:a16="http://schemas.microsoft.com/office/drawing/2014/main" id="{86A0AAF9-9990-451E-9636-603DC0DEB0FA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26" name="Text Box 15">
          <a:extLst>
            <a:ext uri="{FF2B5EF4-FFF2-40B4-BE49-F238E27FC236}">
              <a16:creationId xmlns:a16="http://schemas.microsoft.com/office/drawing/2014/main" id="{3725A38F-69EA-4739-9472-ABAAF7179A31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27" name="Text Box 15">
          <a:extLst>
            <a:ext uri="{FF2B5EF4-FFF2-40B4-BE49-F238E27FC236}">
              <a16:creationId xmlns:a16="http://schemas.microsoft.com/office/drawing/2014/main" id="{0FFF5AD1-65C1-463D-99D5-3555C6018834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28" name="Text Box 15">
          <a:extLst>
            <a:ext uri="{FF2B5EF4-FFF2-40B4-BE49-F238E27FC236}">
              <a16:creationId xmlns:a16="http://schemas.microsoft.com/office/drawing/2014/main" id="{C4A0F0E0-3FB0-4F40-A7AA-D64911E5C8C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29" name="Text Box 15">
          <a:extLst>
            <a:ext uri="{FF2B5EF4-FFF2-40B4-BE49-F238E27FC236}">
              <a16:creationId xmlns:a16="http://schemas.microsoft.com/office/drawing/2014/main" id="{F05ECD18-53F5-4C9F-BCF9-9D5DF4FD2FD6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30" name="Text Box 15">
          <a:extLst>
            <a:ext uri="{FF2B5EF4-FFF2-40B4-BE49-F238E27FC236}">
              <a16:creationId xmlns:a16="http://schemas.microsoft.com/office/drawing/2014/main" id="{2DBCCC85-C262-4299-B5D9-867DBAA8F3B2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31" name="Text Box 15">
          <a:extLst>
            <a:ext uri="{FF2B5EF4-FFF2-40B4-BE49-F238E27FC236}">
              <a16:creationId xmlns:a16="http://schemas.microsoft.com/office/drawing/2014/main" id="{DC92F253-B5F4-431E-B5A0-EDE8FD80DB03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32" name="Text Box 15">
          <a:extLst>
            <a:ext uri="{FF2B5EF4-FFF2-40B4-BE49-F238E27FC236}">
              <a16:creationId xmlns:a16="http://schemas.microsoft.com/office/drawing/2014/main" id="{4E019AC7-C7B6-4FE3-AD19-A2391947E8C7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33" name="Text Box 15">
          <a:extLst>
            <a:ext uri="{FF2B5EF4-FFF2-40B4-BE49-F238E27FC236}">
              <a16:creationId xmlns:a16="http://schemas.microsoft.com/office/drawing/2014/main" id="{A4D50D44-9D32-415D-8006-D969ACC73849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34" name="Text Box 15">
          <a:extLst>
            <a:ext uri="{FF2B5EF4-FFF2-40B4-BE49-F238E27FC236}">
              <a16:creationId xmlns:a16="http://schemas.microsoft.com/office/drawing/2014/main" id="{AC1D12B2-16C6-4340-92B8-7321D242AF4F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35" name="Text Box 15">
          <a:extLst>
            <a:ext uri="{FF2B5EF4-FFF2-40B4-BE49-F238E27FC236}">
              <a16:creationId xmlns:a16="http://schemas.microsoft.com/office/drawing/2014/main" id="{977B6EDA-A7EC-4924-A8B0-29BDC4224711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id="{502CF84E-B5B3-4DA8-8B97-D25BAE9FB48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37" name="Text Box 15">
          <a:extLst>
            <a:ext uri="{FF2B5EF4-FFF2-40B4-BE49-F238E27FC236}">
              <a16:creationId xmlns:a16="http://schemas.microsoft.com/office/drawing/2014/main" id="{A936B211-1E18-4573-8345-A12103D3BA25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38" name="Text Box 15">
          <a:extLst>
            <a:ext uri="{FF2B5EF4-FFF2-40B4-BE49-F238E27FC236}">
              <a16:creationId xmlns:a16="http://schemas.microsoft.com/office/drawing/2014/main" id="{E805E826-B435-474D-81D4-85F3D571961F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39" name="Text Box 15">
          <a:extLst>
            <a:ext uri="{FF2B5EF4-FFF2-40B4-BE49-F238E27FC236}">
              <a16:creationId xmlns:a16="http://schemas.microsoft.com/office/drawing/2014/main" id="{FDE15DF3-617C-4CA3-9642-01D3F1BC14EE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40" name="Text Box 15">
          <a:extLst>
            <a:ext uri="{FF2B5EF4-FFF2-40B4-BE49-F238E27FC236}">
              <a16:creationId xmlns:a16="http://schemas.microsoft.com/office/drawing/2014/main" id="{5C714955-67F4-4125-9DF8-A1E78490116B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41" name="Text Box 15">
          <a:extLst>
            <a:ext uri="{FF2B5EF4-FFF2-40B4-BE49-F238E27FC236}">
              <a16:creationId xmlns:a16="http://schemas.microsoft.com/office/drawing/2014/main" id="{89D7AD1D-81C4-4E22-8898-1995B8F477DE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42" name="Text Box 15">
          <a:extLst>
            <a:ext uri="{FF2B5EF4-FFF2-40B4-BE49-F238E27FC236}">
              <a16:creationId xmlns:a16="http://schemas.microsoft.com/office/drawing/2014/main" id="{BB46B50E-D537-4506-B453-292D5FED4561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43" name="Text Box 15">
          <a:extLst>
            <a:ext uri="{FF2B5EF4-FFF2-40B4-BE49-F238E27FC236}">
              <a16:creationId xmlns:a16="http://schemas.microsoft.com/office/drawing/2014/main" id="{8A203F72-5E06-478C-AC98-B7AE2F9D0B5A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44" name="Text Box 15">
          <a:extLst>
            <a:ext uri="{FF2B5EF4-FFF2-40B4-BE49-F238E27FC236}">
              <a16:creationId xmlns:a16="http://schemas.microsoft.com/office/drawing/2014/main" id="{DCCE8A3C-3029-4A88-AF69-457A4F34CE77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45" name="Text Box 15">
          <a:extLst>
            <a:ext uri="{FF2B5EF4-FFF2-40B4-BE49-F238E27FC236}">
              <a16:creationId xmlns:a16="http://schemas.microsoft.com/office/drawing/2014/main" id="{8EEE89AD-31C1-436B-9955-A722DC0587A3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46" name="Text Box 15">
          <a:extLst>
            <a:ext uri="{FF2B5EF4-FFF2-40B4-BE49-F238E27FC236}">
              <a16:creationId xmlns:a16="http://schemas.microsoft.com/office/drawing/2014/main" id="{762648DB-91C4-452C-BF9F-0BC7DF492909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47" name="Text Box 15">
          <a:extLst>
            <a:ext uri="{FF2B5EF4-FFF2-40B4-BE49-F238E27FC236}">
              <a16:creationId xmlns:a16="http://schemas.microsoft.com/office/drawing/2014/main" id="{C0804431-9121-46D3-AA2E-19F03748C475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48" name="Text Box 15">
          <a:extLst>
            <a:ext uri="{FF2B5EF4-FFF2-40B4-BE49-F238E27FC236}">
              <a16:creationId xmlns:a16="http://schemas.microsoft.com/office/drawing/2014/main" id="{DC71DBF3-BCD0-4A34-ADC7-1C97E1FF6A2D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161</xdr:row>
      <xdr:rowOff>0</xdr:rowOff>
    </xdr:from>
    <xdr:ext cx="95250" cy="316923"/>
    <xdr:sp macro="" textlink="">
      <xdr:nvSpPr>
        <xdr:cNvPr id="249" name="Text Box 15">
          <a:extLst>
            <a:ext uri="{FF2B5EF4-FFF2-40B4-BE49-F238E27FC236}">
              <a16:creationId xmlns:a16="http://schemas.microsoft.com/office/drawing/2014/main" id="{9381BCDE-7D30-4227-85B7-609315443870}"/>
            </a:ext>
          </a:extLst>
        </xdr:cNvPr>
        <xdr:cNvSpPr txBox="1">
          <a:spLocks noChangeArrowheads="1"/>
        </xdr:cNvSpPr>
      </xdr:nvSpPr>
      <xdr:spPr bwMode="auto">
        <a:xfrm>
          <a:off x="1866900" y="399859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50" name="Text Box 15">
          <a:extLst>
            <a:ext uri="{FF2B5EF4-FFF2-40B4-BE49-F238E27FC236}">
              <a16:creationId xmlns:a16="http://schemas.microsoft.com/office/drawing/2014/main" id="{49DC072F-D8C2-4A34-9D63-A46B3C1F8BCB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51" name="Text Box 15">
          <a:extLst>
            <a:ext uri="{FF2B5EF4-FFF2-40B4-BE49-F238E27FC236}">
              <a16:creationId xmlns:a16="http://schemas.microsoft.com/office/drawing/2014/main" id="{05ABF422-84C6-42AA-89F7-771E5E11B47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52" name="Text Box 15">
          <a:extLst>
            <a:ext uri="{FF2B5EF4-FFF2-40B4-BE49-F238E27FC236}">
              <a16:creationId xmlns:a16="http://schemas.microsoft.com/office/drawing/2014/main" id="{37FB55C7-DE75-4D39-A1FA-D10414DDDC41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53" name="Text Box 15">
          <a:extLst>
            <a:ext uri="{FF2B5EF4-FFF2-40B4-BE49-F238E27FC236}">
              <a16:creationId xmlns:a16="http://schemas.microsoft.com/office/drawing/2014/main" id="{4469139A-E845-453C-851D-4A7112E48A5B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54" name="Text Box 15">
          <a:extLst>
            <a:ext uri="{FF2B5EF4-FFF2-40B4-BE49-F238E27FC236}">
              <a16:creationId xmlns:a16="http://schemas.microsoft.com/office/drawing/2014/main" id="{81B162DC-0083-41F8-82E0-1CC23F6B2655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55" name="Text Box 15">
          <a:extLst>
            <a:ext uri="{FF2B5EF4-FFF2-40B4-BE49-F238E27FC236}">
              <a16:creationId xmlns:a16="http://schemas.microsoft.com/office/drawing/2014/main" id="{526A8825-01A0-404B-BBAE-6C5376756F73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56" name="Text Box 15">
          <a:extLst>
            <a:ext uri="{FF2B5EF4-FFF2-40B4-BE49-F238E27FC236}">
              <a16:creationId xmlns:a16="http://schemas.microsoft.com/office/drawing/2014/main" id="{72BEC046-F4E4-4756-A85E-14053B62687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57" name="Text Box 15">
          <a:extLst>
            <a:ext uri="{FF2B5EF4-FFF2-40B4-BE49-F238E27FC236}">
              <a16:creationId xmlns:a16="http://schemas.microsoft.com/office/drawing/2014/main" id="{392D49BA-9EE3-4153-9FFA-F4902F254ED1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58" name="Text Box 15">
          <a:extLst>
            <a:ext uri="{FF2B5EF4-FFF2-40B4-BE49-F238E27FC236}">
              <a16:creationId xmlns:a16="http://schemas.microsoft.com/office/drawing/2014/main" id="{277CC2F0-9998-4836-B26A-8D05104EC27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59" name="Text Box 15">
          <a:extLst>
            <a:ext uri="{FF2B5EF4-FFF2-40B4-BE49-F238E27FC236}">
              <a16:creationId xmlns:a16="http://schemas.microsoft.com/office/drawing/2014/main" id="{B4CA5089-1FDF-4D7B-8341-546F00C256A7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60" name="Text Box 15">
          <a:extLst>
            <a:ext uri="{FF2B5EF4-FFF2-40B4-BE49-F238E27FC236}">
              <a16:creationId xmlns:a16="http://schemas.microsoft.com/office/drawing/2014/main" id="{149DD4FA-47AE-4B65-84DE-EEC4FA0729F0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61" name="Text Box 15">
          <a:extLst>
            <a:ext uri="{FF2B5EF4-FFF2-40B4-BE49-F238E27FC236}">
              <a16:creationId xmlns:a16="http://schemas.microsoft.com/office/drawing/2014/main" id="{1E17BDAC-8490-4F93-8D96-262531076232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62" name="Text Box 15">
          <a:extLst>
            <a:ext uri="{FF2B5EF4-FFF2-40B4-BE49-F238E27FC236}">
              <a16:creationId xmlns:a16="http://schemas.microsoft.com/office/drawing/2014/main" id="{FD127AC6-E252-4712-BD47-AF662FB14B21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63" name="Text Box 15">
          <a:extLst>
            <a:ext uri="{FF2B5EF4-FFF2-40B4-BE49-F238E27FC236}">
              <a16:creationId xmlns:a16="http://schemas.microsoft.com/office/drawing/2014/main" id="{A06C5F58-6262-4D6F-87A2-362CDE2A680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64" name="Text Box 15">
          <a:extLst>
            <a:ext uri="{FF2B5EF4-FFF2-40B4-BE49-F238E27FC236}">
              <a16:creationId xmlns:a16="http://schemas.microsoft.com/office/drawing/2014/main" id="{520F565F-B3AA-4775-BE32-4765F96DF274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65" name="Text Box 15">
          <a:extLst>
            <a:ext uri="{FF2B5EF4-FFF2-40B4-BE49-F238E27FC236}">
              <a16:creationId xmlns:a16="http://schemas.microsoft.com/office/drawing/2014/main" id="{6778B52B-F844-45A0-AF0F-277F5D84FBE7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66" name="Text Box 15">
          <a:extLst>
            <a:ext uri="{FF2B5EF4-FFF2-40B4-BE49-F238E27FC236}">
              <a16:creationId xmlns:a16="http://schemas.microsoft.com/office/drawing/2014/main" id="{78E6F341-C724-40F5-A648-7501F0B331A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67" name="Text Box 15">
          <a:extLst>
            <a:ext uri="{FF2B5EF4-FFF2-40B4-BE49-F238E27FC236}">
              <a16:creationId xmlns:a16="http://schemas.microsoft.com/office/drawing/2014/main" id="{4A421A14-560D-4FC6-B008-9520DBF7D829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68" name="Text Box 15">
          <a:extLst>
            <a:ext uri="{FF2B5EF4-FFF2-40B4-BE49-F238E27FC236}">
              <a16:creationId xmlns:a16="http://schemas.microsoft.com/office/drawing/2014/main" id="{F5A62D8C-48A2-4B88-9F27-C58770182D86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69" name="Text Box 15">
          <a:extLst>
            <a:ext uri="{FF2B5EF4-FFF2-40B4-BE49-F238E27FC236}">
              <a16:creationId xmlns:a16="http://schemas.microsoft.com/office/drawing/2014/main" id="{93B387B4-B6B8-44D8-AE0F-B4B0BF1E7D60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70" name="Text Box 15">
          <a:extLst>
            <a:ext uri="{FF2B5EF4-FFF2-40B4-BE49-F238E27FC236}">
              <a16:creationId xmlns:a16="http://schemas.microsoft.com/office/drawing/2014/main" id="{2A49BE52-DDFC-4B9B-A63C-BFB535401061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71" name="Text Box 15">
          <a:extLst>
            <a:ext uri="{FF2B5EF4-FFF2-40B4-BE49-F238E27FC236}">
              <a16:creationId xmlns:a16="http://schemas.microsoft.com/office/drawing/2014/main" id="{DB1FEB23-CA97-4550-8E85-452F167E0986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72" name="Text Box 15">
          <a:extLst>
            <a:ext uri="{FF2B5EF4-FFF2-40B4-BE49-F238E27FC236}">
              <a16:creationId xmlns:a16="http://schemas.microsoft.com/office/drawing/2014/main" id="{6AAEB0BA-CA83-43AD-A063-148BEEE6046A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73" name="Text Box 15">
          <a:extLst>
            <a:ext uri="{FF2B5EF4-FFF2-40B4-BE49-F238E27FC236}">
              <a16:creationId xmlns:a16="http://schemas.microsoft.com/office/drawing/2014/main" id="{0A867247-F22C-444D-974B-7A3FAAECC9DA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74" name="Text Box 15">
          <a:extLst>
            <a:ext uri="{FF2B5EF4-FFF2-40B4-BE49-F238E27FC236}">
              <a16:creationId xmlns:a16="http://schemas.microsoft.com/office/drawing/2014/main" id="{000BAD96-86AB-464A-8BC5-6E4CA68DD974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75" name="Text Box 15">
          <a:extLst>
            <a:ext uri="{FF2B5EF4-FFF2-40B4-BE49-F238E27FC236}">
              <a16:creationId xmlns:a16="http://schemas.microsoft.com/office/drawing/2014/main" id="{6DACCF00-FD1F-4053-95E4-75E0776A7AA0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76" name="Text Box 15">
          <a:extLst>
            <a:ext uri="{FF2B5EF4-FFF2-40B4-BE49-F238E27FC236}">
              <a16:creationId xmlns:a16="http://schemas.microsoft.com/office/drawing/2014/main" id="{4EBEB6D1-3F11-4A7F-9582-AB892AD7755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77" name="Text Box 15">
          <a:extLst>
            <a:ext uri="{FF2B5EF4-FFF2-40B4-BE49-F238E27FC236}">
              <a16:creationId xmlns:a16="http://schemas.microsoft.com/office/drawing/2014/main" id="{76075BE1-3FFE-44C7-AFAE-99B77948E283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78" name="Text Box 15">
          <a:extLst>
            <a:ext uri="{FF2B5EF4-FFF2-40B4-BE49-F238E27FC236}">
              <a16:creationId xmlns:a16="http://schemas.microsoft.com/office/drawing/2014/main" id="{6259CEF9-0F5E-4680-BD53-0914C512BDCE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79" name="Text Box 15">
          <a:extLst>
            <a:ext uri="{FF2B5EF4-FFF2-40B4-BE49-F238E27FC236}">
              <a16:creationId xmlns:a16="http://schemas.microsoft.com/office/drawing/2014/main" id="{EF85A583-2F3B-48B9-BF24-50899A2227BD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80" name="Text Box 15">
          <a:extLst>
            <a:ext uri="{FF2B5EF4-FFF2-40B4-BE49-F238E27FC236}">
              <a16:creationId xmlns:a16="http://schemas.microsoft.com/office/drawing/2014/main" id="{FE9C523B-73A2-424E-B8F1-E15920437EF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81" name="Text Box 15">
          <a:extLst>
            <a:ext uri="{FF2B5EF4-FFF2-40B4-BE49-F238E27FC236}">
              <a16:creationId xmlns:a16="http://schemas.microsoft.com/office/drawing/2014/main" id="{71070482-E8EF-4EE6-9A2D-289CAF2B1D89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82" name="Text Box 15">
          <a:extLst>
            <a:ext uri="{FF2B5EF4-FFF2-40B4-BE49-F238E27FC236}">
              <a16:creationId xmlns:a16="http://schemas.microsoft.com/office/drawing/2014/main" id="{5D7D2F38-DEB2-43E1-B00F-58B33C51D2B7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83" name="Text Box 15">
          <a:extLst>
            <a:ext uri="{FF2B5EF4-FFF2-40B4-BE49-F238E27FC236}">
              <a16:creationId xmlns:a16="http://schemas.microsoft.com/office/drawing/2014/main" id="{9860243B-5B0D-481C-8864-A2A1482C3571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84" name="Text Box 15">
          <a:extLst>
            <a:ext uri="{FF2B5EF4-FFF2-40B4-BE49-F238E27FC236}">
              <a16:creationId xmlns:a16="http://schemas.microsoft.com/office/drawing/2014/main" id="{16EE0B2B-8EE5-45AB-B935-70CD2C5448A7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85" name="Text Box 15">
          <a:extLst>
            <a:ext uri="{FF2B5EF4-FFF2-40B4-BE49-F238E27FC236}">
              <a16:creationId xmlns:a16="http://schemas.microsoft.com/office/drawing/2014/main" id="{916CF2C6-3131-4E0A-B757-32393E184C9E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86" name="Text Box 15">
          <a:extLst>
            <a:ext uri="{FF2B5EF4-FFF2-40B4-BE49-F238E27FC236}">
              <a16:creationId xmlns:a16="http://schemas.microsoft.com/office/drawing/2014/main" id="{0C6488E6-34FD-4626-AEB0-0AA984D3E2C2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87" name="Text Box 15">
          <a:extLst>
            <a:ext uri="{FF2B5EF4-FFF2-40B4-BE49-F238E27FC236}">
              <a16:creationId xmlns:a16="http://schemas.microsoft.com/office/drawing/2014/main" id="{B9CD5129-E508-4BBA-8531-A57473D9897F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88" name="Text Box 15">
          <a:extLst>
            <a:ext uri="{FF2B5EF4-FFF2-40B4-BE49-F238E27FC236}">
              <a16:creationId xmlns:a16="http://schemas.microsoft.com/office/drawing/2014/main" id="{E46A397E-68F3-4CB3-8125-551A18BD9439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89" name="Text Box 15">
          <a:extLst>
            <a:ext uri="{FF2B5EF4-FFF2-40B4-BE49-F238E27FC236}">
              <a16:creationId xmlns:a16="http://schemas.microsoft.com/office/drawing/2014/main" id="{1984E3B1-36EC-470F-83F5-9E4B263871E2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90" name="Text Box 15">
          <a:extLst>
            <a:ext uri="{FF2B5EF4-FFF2-40B4-BE49-F238E27FC236}">
              <a16:creationId xmlns:a16="http://schemas.microsoft.com/office/drawing/2014/main" id="{30485CEA-003A-4F49-B95B-7885C5A5493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91" name="Text Box 15">
          <a:extLst>
            <a:ext uri="{FF2B5EF4-FFF2-40B4-BE49-F238E27FC236}">
              <a16:creationId xmlns:a16="http://schemas.microsoft.com/office/drawing/2014/main" id="{C3D752A0-F697-4E3E-A717-54618B817BD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92" name="Text Box 15">
          <a:extLst>
            <a:ext uri="{FF2B5EF4-FFF2-40B4-BE49-F238E27FC236}">
              <a16:creationId xmlns:a16="http://schemas.microsoft.com/office/drawing/2014/main" id="{845A683C-FCF7-4E76-867C-DC92835315A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93" name="Text Box 15">
          <a:extLst>
            <a:ext uri="{FF2B5EF4-FFF2-40B4-BE49-F238E27FC236}">
              <a16:creationId xmlns:a16="http://schemas.microsoft.com/office/drawing/2014/main" id="{F1849827-E24B-4B3E-8E45-C28278EEBCBF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94" name="Text Box 15">
          <a:extLst>
            <a:ext uri="{FF2B5EF4-FFF2-40B4-BE49-F238E27FC236}">
              <a16:creationId xmlns:a16="http://schemas.microsoft.com/office/drawing/2014/main" id="{2C8842AC-51D2-476B-9D15-1C5FA047FAE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95" name="Text Box 15">
          <a:extLst>
            <a:ext uri="{FF2B5EF4-FFF2-40B4-BE49-F238E27FC236}">
              <a16:creationId xmlns:a16="http://schemas.microsoft.com/office/drawing/2014/main" id="{7D9AAA59-CF34-4FE0-BD58-970EC8D75F72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96" name="Text Box 15">
          <a:extLst>
            <a:ext uri="{FF2B5EF4-FFF2-40B4-BE49-F238E27FC236}">
              <a16:creationId xmlns:a16="http://schemas.microsoft.com/office/drawing/2014/main" id="{F488FAA9-5A01-4278-908B-16C5ECFE51B1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97" name="Text Box 15">
          <a:extLst>
            <a:ext uri="{FF2B5EF4-FFF2-40B4-BE49-F238E27FC236}">
              <a16:creationId xmlns:a16="http://schemas.microsoft.com/office/drawing/2014/main" id="{10367086-9B2E-4435-B4B4-C2CCD5AA551B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98" name="Text Box 15">
          <a:extLst>
            <a:ext uri="{FF2B5EF4-FFF2-40B4-BE49-F238E27FC236}">
              <a16:creationId xmlns:a16="http://schemas.microsoft.com/office/drawing/2014/main" id="{2C852E46-938A-4A5F-A2A3-021ED6F8B103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299" name="Text Box 15">
          <a:extLst>
            <a:ext uri="{FF2B5EF4-FFF2-40B4-BE49-F238E27FC236}">
              <a16:creationId xmlns:a16="http://schemas.microsoft.com/office/drawing/2014/main" id="{E10E4F7D-A501-452A-B0F9-AC76F73DC166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00" name="Text Box 15">
          <a:extLst>
            <a:ext uri="{FF2B5EF4-FFF2-40B4-BE49-F238E27FC236}">
              <a16:creationId xmlns:a16="http://schemas.microsoft.com/office/drawing/2014/main" id="{2240F3C3-D8B1-43D1-9EF8-CF64272444B9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01" name="Text Box 15">
          <a:extLst>
            <a:ext uri="{FF2B5EF4-FFF2-40B4-BE49-F238E27FC236}">
              <a16:creationId xmlns:a16="http://schemas.microsoft.com/office/drawing/2014/main" id="{82958B42-164E-45E7-83D6-40691F4FB037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02" name="Text Box 15">
          <a:extLst>
            <a:ext uri="{FF2B5EF4-FFF2-40B4-BE49-F238E27FC236}">
              <a16:creationId xmlns:a16="http://schemas.microsoft.com/office/drawing/2014/main" id="{0CB7D5A3-9E06-4507-88F6-2DD6AB8C3F90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03" name="Text Box 15">
          <a:extLst>
            <a:ext uri="{FF2B5EF4-FFF2-40B4-BE49-F238E27FC236}">
              <a16:creationId xmlns:a16="http://schemas.microsoft.com/office/drawing/2014/main" id="{317264DA-70D0-473F-B436-1787F8116DB6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04" name="Text Box 15">
          <a:extLst>
            <a:ext uri="{FF2B5EF4-FFF2-40B4-BE49-F238E27FC236}">
              <a16:creationId xmlns:a16="http://schemas.microsoft.com/office/drawing/2014/main" id="{05A91B43-E4C1-4F6C-BCA1-833F0B3E470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05" name="Text Box 15">
          <a:extLst>
            <a:ext uri="{FF2B5EF4-FFF2-40B4-BE49-F238E27FC236}">
              <a16:creationId xmlns:a16="http://schemas.microsoft.com/office/drawing/2014/main" id="{87716CD3-AAF3-4939-BEB3-CB8E6CFD5D8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06" name="Text Box 15">
          <a:extLst>
            <a:ext uri="{FF2B5EF4-FFF2-40B4-BE49-F238E27FC236}">
              <a16:creationId xmlns:a16="http://schemas.microsoft.com/office/drawing/2014/main" id="{B5046EE7-739B-4ED3-9172-94BF60341B9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07" name="Text Box 15">
          <a:extLst>
            <a:ext uri="{FF2B5EF4-FFF2-40B4-BE49-F238E27FC236}">
              <a16:creationId xmlns:a16="http://schemas.microsoft.com/office/drawing/2014/main" id="{585BEF2E-4072-4297-B3A0-F0C9D89302DD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08" name="Text Box 15">
          <a:extLst>
            <a:ext uri="{FF2B5EF4-FFF2-40B4-BE49-F238E27FC236}">
              <a16:creationId xmlns:a16="http://schemas.microsoft.com/office/drawing/2014/main" id="{C5EDCF45-6A15-4858-A3AE-49715C8EE96B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09" name="Text Box 15">
          <a:extLst>
            <a:ext uri="{FF2B5EF4-FFF2-40B4-BE49-F238E27FC236}">
              <a16:creationId xmlns:a16="http://schemas.microsoft.com/office/drawing/2014/main" id="{D2D07AB0-A726-4C9F-8D68-144995ABF00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10" name="Text Box 15">
          <a:extLst>
            <a:ext uri="{FF2B5EF4-FFF2-40B4-BE49-F238E27FC236}">
              <a16:creationId xmlns:a16="http://schemas.microsoft.com/office/drawing/2014/main" id="{F223870A-B84F-49FB-9746-3938979EB71E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11" name="Text Box 15">
          <a:extLst>
            <a:ext uri="{FF2B5EF4-FFF2-40B4-BE49-F238E27FC236}">
              <a16:creationId xmlns:a16="http://schemas.microsoft.com/office/drawing/2014/main" id="{0C193547-D73F-45C8-8742-4803853146D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12" name="Text Box 15">
          <a:extLst>
            <a:ext uri="{FF2B5EF4-FFF2-40B4-BE49-F238E27FC236}">
              <a16:creationId xmlns:a16="http://schemas.microsoft.com/office/drawing/2014/main" id="{A8A999BF-F5BD-4A90-BDEF-D4A7F5FBFAA5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13" name="Text Box 15">
          <a:extLst>
            <a:ext uri="{FF2B5EF4-FFF2-40B4-BE49-F238E27FC236}">
              <a16:creationId xmlns:a16="http://schemas.microsoft.com/office/drawing/2014/main" id="{BF2DA511-AD21-4734-AF6E-C907509A0FAD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14" name="Text Box 15">
          <a:extLst>
            <a:ext uri="{FF2B5EF4-FFF2-40B4-BE49-F238E27FC236}">
              <a16:creationId xmlns:a16="http://schemas.microsoft.com/office/drawing/2014/main" id="{9012B616-7C16-4EFE-918C-DF15C633F62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15" name="Text Box 15">
          <a:extLst>
            <a:ext uri="{FF2B5EF4-FFF2-40B4-BE49-F238E27FC236}">
              <a16:creationId xmlns:a16="http://schemas.microsoft.com/office/drawing/2014/main" id="{EB2EA518-0121-46EF-B103-7D99FCD9E30F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16" name="Text Box 15">
          <a:extLst>
            <a:ext uri="{FF2B5EF4-FFF2-40B4-BE49-F238E27FC236}">
              <a16:creationId xmlns:a16="http://schemas.microsoft.com/office/drawing/2014/main" id="{18FE5588-8673-4CAB-8F0B-C49EBD8A4CE5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17" name="Text Box 15">
          <a:extLst>
            <a:ext uri="{FF2B5EF4-FFF2-40B4-BE49-F238E27FC236}">
              <a16:creationId xmlns:a16="http://schemas.microsoft.com/office/drawing/2014/main" id="{3BEEB5DA-7783-4FE2-9541-7FA8BB419CC0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18" name="Text Box 15">
          <a:extLst>
            <a:ext uri="{FF2B5EF4-FFF2-40B4-BE49-F238E27FC236}">
              <a16:creationId xmlns:a16="http://schemas.microsoft.com/office/drawing/2014/main" id="{E3FB8C77-C288-42C2-8BFF-0DD409EA954D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19" name="Text Box 15">
          <a:extLst>
            <a:ext uri="{FF2B5EF4-FFF2-40B4-BE49-F238E27FC236}">
              <a16:creationId xmlns:a16="http://schemas.microsoft.com/office/drawing/2014/main" id="{A1D09FDB-46F4-49A9-8440-E9A0970FCA45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20" name="Text Box 15">
          <a:extLst>
            <a:ext uri="{FF2B5EF4-FFF2-40B4-BE49-F238E27FC236}">
              <a16:creationId xmlns:a16="http://schemas.microsoft.com/office/drawing/2014/main" id="{46B72F06-6BAF-4025-86B4-D9595E6FCBBA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21" name="Text Box 15">
          <a:extLst>
            <a:ext uri="{FF2B5EF4-FFF2-40B4-BE49-F238E27FC236}">
              <a16:creationId xmlns:a16="http://schemas.microsoft.com/office/drawing/2014/main" id="{B8A59A4D-032D-4A70-9003-416326722FB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161</xdr:row>
      <xdr:rowOff>0</xdr:rowOff>
    </xdr:from>
    <xdr:ext cx="95250" cy="164523"/>
    <xdr:sp macro="" textlink="">
      <xdr:nvSpPr>
        <xdr:cNvPr id="322" name="Text Box 15">
          <a:extLst>
            <a:ext uri="{FF2B5EF4-FFF2-40B4-BE49-F238E27FC236}">
              <a16:creationId xmlns:a16="http://schemas.microsoft.com/office/drawing/2014/main" id="{D88DD783-FA42-437E-A161-F22D8272F497}"/>
            </a:ext>
          </a:extLst>
        </xdr:cNvPr>
        <xdr:cNvSpPr txBox="1">
          <a:spLocks noChangeArrowheads="1"/>
        </xdr:cNvSpPr>
      </xdr:nvSpPr>
      <xdr:spPr bwMode="auto">
        <a:xfrm>
          <a:off x="187642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323" name="Text Box 15">
          <a:extLst>
            <a:ext uri="{FF2B5EF4-FFF2-40B4-BE49-F238E27FC236}">
              <a16:creationId xmlns:a16="http://schemas.microsoft.com/office/drawing/2014/main" id="{6718358E-7F9D-4010-8BA1-EBCF0627D126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324" name="Text Box 15">
          <a:extLst>
            <a:ext uri="{FF2B5EF4-FFF2-40B4-BE49-F238E27FC236}">
              <a16:creationId xmlns:a16="http://schemas.microsoft.com/office/drawing/2014/main" id="{AD98104F-ED92-4129-9884-19DE3604C74B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325" name="Text Box 15">
          <a:extLst>
            <a:ext uri="{FF2B5EF4-FFF2-40B4-BE49-F238E27FC236}">
              <a16:creationId xmlns:a16="http://schemas.microsoft.com/office/drawing/2014/main" id="{0E03AC51-A942-421C-9FD0-D5E168D3A56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326" name="Text Box 15">
          <a:extLst>
            <a:ext uri="{FF2B5EF4-FFF2-40B4-BE49-F238E27FC236}">
              <a16:creationId xmlns:a16="http://schemas.microsoft.com/office/drawing/2014/main" id="{BE608541-A550-4E89-9748-CC98F9DBC68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161</xdr:row>
      <xdr:rowOff>0</xdr:rowOff>
    </xdr:from>
    <xdr:ext cx="95250" cy="164523"/>
    <xdr:sp macro="" textlink="">
      <xdr:nvSpPr>
        <xdr:cNvPr id="327" name="Text Box 15">
          <a:extLst>
            <a:ext uri="{FF2B5EF4-FFF2-40B4-BE49-F238E27FC236}">
              <a16:creationId xmlns:a16="http://schemas.microsoft.com/office/drawing/2014/main" id="{0CB212D1-0DCD-4FBD-98BD-7D73A197EABC}"/>
            </a:ext>
          </a:extLst>
        </xdr:cNvPr>
        <xdr:cNvSpPr txBox="1">
          <a:spLocks noChangeArrowheads="1"/>
        </xdr:cNvSpPr>
      </xdr:nvSpPr>
      <xdr:spPr bwMode="auto">
        <a:xfrm>
          <a:off x="1905000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328" name="Text Box 15">
          <a:extLst>
            <a:ext uri="{FF2B5EF4-FFF2-40B4-BE49-F238E27FC236}">
              <a16:creationId xmlns:a16="http://schemas.microsoft.com/office/drawing/2014/main" id="{29EC94DA-9682-41B1-946C-23B1537F3FBF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329" name="Text Box 15">
          <a:extLst>
            <a:ext uri="{FF2B5EF4-FFF2-40B4-BE49-F238E27FC236}">
              <a16:creationId xmlns:a16="http://schemas.microsoft.com/office/drawing/2014/main" id="{DF7443DE-1A86-4AFB-BBAC-8A7DE67EE9A3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330" name="Text Box 15">
          <a:extLst>
            <a:ext uri="{FF2B5EF4-FFF2-40B4-BE49-F238E27FC236}">
              <a16:creationId xmlns:a16="http://schemas.microsoft.com/office/drawing/2014/main" id="{A3EEC45A-9039-4FAB-9688-B980FF4BB9B0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331" name="Text Box 15">
          <a:extLst>
            <a:ext uri="{FF2B5EF4-FFF2-40B4-BE49-F238E27FC236}">
              <a16:creationId xmlns:a16="http://schemas.microsoft.com/office/drawing/2014/main" id="{08FDA6B8-5985-4387-ABCE-D0B7065DA2E4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161</xdr:row>
      <xdr:rowOff>0</xdr:rowOff>
    </xdr:from>
    <xdr:ext cx="95250" cy="164523"/>
    <xdr:sp macro="" textlink="">
      <xdr:nvSpPr>
        <xdr:cNvPr id="332" name="Text Box 15">
          <a:extLst>
            <a:ext uri="{FF2B5EF4-FFF2-40B4-BE49-F238E27FC236}">
              <a16:creationId xmlns:a16="http://schemas.microsoft.com/office/drawing/2014/main" id="{EA384677-7901-4998-B3DD-186BC7B22015}"/>
            </a:ext>
          </a:extLst>
        </xdr:cNvPr>
        <xdr:cNvSpPr txBox="1">
          <a:spLocks noChangeArrowheads="1"/>
        </xdr:cNvSpPr>
      </xdr:nvSpPr>
      <xdr:spPr bwMode="auto">
        <a:xfrm>
          <a:off x="187642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333" name="Text Box 15">
          <a:extLst>
            <a:ext uri="{FF2B5EF4-FFF2-40B4-BE49-F238E27FC236}">
              <a16:creationId xmlns:a16="http://schemas.microsoft.com/office/drawing/2014/main" id="{B32C675C-1FE4-4B0F-B315-3654FC58F2AE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161</xdr:row>
      <xdr:rowOff>0</xdr:rowOff>
    </xdr:from>
    <xdr:ext cx="95250" cy="164523"/>
    <xdr:sp macro="" textlink="">
      <xdr:nvSpPr>
        <xdr:cNvPr id="334" name="Text Box 15">
          <a:extLst>
            <a:ext uri="{FF2B5EF4-FFF2-40B4-BE49-F238E27FC236}">
              <a16:creationId xmlns:a16="http://schemas.microsoft.com/office/drawing/2014/main" id="{8D25B0C4-1DEC-4655-A5A6-73539B318BA0}"/>
            </a:ext>
          </a:extLst>
        </xdr:cNvPr>
        <xdr:cNvSpPr txBox="1">
          <a:spLocks noChangeArrowheads="1"/>
        </xdr:cNvSpPr>
      </xdr:nvSpPr>
      <xdr:spPr bwMode="auto">
        <a:xfrm>
          <a:off x="187642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161</xdr:row>
      <xdr:rowOff>0</xdr:rowOff>
    </xdr:from>
    <xdr:ext cx="95250" cy="164523"/>
    <xdr:sp macro="" textlink="">
      <xdr:nvSpPr>
        <xdr:cNvPr id="335" name="Text Box 15">
          <a:extLst>
            <a:ext uri="{FF2B5EF4-FFF2-40B4-BE49-F238E27FC236}">
              <a16:creationId xmlns:a16="http://schemas.microsoft.com/office/drawing/2014/main" id="{47893BF6-FFA6-41EF-BB48-6795CBAD7C6C}"/>
            </a:ext>
          </a:extLst>
        </xdr:cNvPr>
        <xdr:cNvSpPr txBox="1">
          <a:spLocks noChangeArrowheads="1"/>
        </xdr:cNvSpPr>
      </xdr:nvSpPr>
      <xdr:spPr bwMode="auto">
        <a:xfrm>
          <a:off x="187642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336" name="Text Box 15">
          <a:extLst>
            <a:ext uri="{FF2B5EF4-FFF2-40B4-BE49-F238E27FC236}">
              <a16:creationId xmlns:a16="http://schemas.microsoft.com/office/drawing/2014/main" id="{3739C8B8-B521-4602-988C-D8A538FE4DDE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337" name="Text Box 15">
          <a:extLst>
            <a:ext uri="{FF2B5EF4-FFF2-40B4-BE49-F238E27FC236}">
              <a16:creationId xmlns:a16="http://schemas.microsoft.com/office/drawing/2014/main" id="{76D78A2E-9643-4703-9702-54E8AB75B20B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338" name="Text Box 15">
          <a:extLst>
            <a:ext uri="{FF2B5EF4-FFF2-40B4-BE49-F238E27FC236}">
              <a16:creationId xmlns:a16="http://schemas.microsoft.com/office/drawing/2014/main" id="{E12D9481-59FC-4217-9A84-D31AFDC9C732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339" name="Text Box 15">
          <a:extLst>
            <a:ext uri="{FF2B5EF4-FFF2-40B4-BE49-F238E27FC236}">
              <a16:creationId xmlns:a16="http://schemas.microsoft.com/office/drawing/2014/main" id="{E51137BC-70E4-4751-856D-79D913A926C7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161</xdr:row>
      <xdr:rowOff>0</xdr:rowOff>
    </xdr:from>
    <xdr:ext cx="95250" cy="164523"/>
    <xdr:sp macro="" textlink="">
      <xdr:nvSpPr>
        <xdr:cNvPr id="340" name="Text Box 15">
          <a:extLst>
            <a:ext uri="{FF2B5EF4-FFF2-40B4-BE49-F238E27FC236}">
              <a16:creationId xmlns:a16="http://schemas.microsoft.com/office/drawing/2014/main" id="{1FF75B58-71D5-4E26-AA0C-291B51B6496B}"/>
            </a:ext>
          </a:extLst>
        </xdr:cNvPr>
        <xdr:cNvSpPr txBox="1">
          <a:spLocks noChangeArrowheads="1"/>
        </xdr:cNvSpPr>
      </xdr:nvSpPr>
      <xdr:spPr bwMode="auto">
        <a:xfrm>
          <a:off x="1905000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341" name="Text Box 15">
          <a:extLst>
            <a:ext uri="{FF2B5EF4-FFF2-40B4-BE49-F238E27FC236}">
              <a16:creationId xmlns:a16="http://schemas.microsoft.com/office/drawing/2014/main" id="{BE4C0EB6-2213-400B-8787-7EAACF29B661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342" name="Text Box 15">
          <a:extLst>
            <a:ext uri="{FF2B5EF4-FFF2-40B4-BE49-F238E27FC236}">
              <a16:creationId xmlns:a16="http://schemas.microsoft.com/office/drawing/2014/main" id="{C1412686-7BF4-47D9-B47B-FBEBE2AE6B64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343" name="Text Box 15">
          <a:extLst>
            <a:ext uri="{FF2B5EF4-FFF2-40B4-BE49-F238E27FC236}">
              <a16:creationId xmlns:a16="http://schemas.microsoft.com/office/drawing/2014/main" id="{48FF86C3-18B3-4F8A-836D-D653B8B2A0C7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344" name="Text Box 15">
          <a:extLst>
            <a:ext uri="{FF2B5EF4-FFF2-40B4-BE49-F238E27FC236}">
              <a16:creationId xmlns:a16="http://schemas.microsoft.com/office/drawing/2014/main" id="{62BA60FF-F9E9-4228-BB81-E0FCC57E14F9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161</xdr:row>
      <xdr:rowOff>0</xdr:rowOff>
    </xdr:from>
    <xdr:ext cx="95250" cy="164523"/>
    <xdr:sp macro="" textlink="">
      <xdr:nvSpPr>
        <xdr:cNvPr id="345" name="Text Box 15">
          <a:extLst>
            <a:ext uri="{FF2B5EF4-FFF2-40B4-BE49-F238E27FC236}">
              <a16:creationId xmlns:a16="http://schemas.microsoft.com/office/drawing/2014/main" id="{8AC31346-925F-4139-8E80-305F1A12B85E}"/>
            </a:ext>
          </a:extLst>
        </xdr:cNvPr>
        <xdr:cNvSpPr txBox="1">
          <a:spLocks noChangeArrowheads="1"/>
        </xdr:cNvSpPr>
      </xdr:nvSpPr>
      <xdr:spPr bwMode="auto">
        <a:xfrm>
          <a:off x="187642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346" name="Text Box 15">
          <a:extLst>
            <a:ext uri="{FF2B5EF4-FFF2-40B4-BE49-F238E27FC236}">
              <a16:creationId xmlns:a16="http://schemas.microsoft.com/office/drawing/2014/main" id="{405143B8-AA36-42A2-BCD5-34F144093DBD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161</xdr:row>
      <xdr:rowOff>0</xdr:rowOff>
    </xdr:from>
    <xdr:ext cx="95250" cy="164523"/>
    <xdr:sp macro="" textlink="">
      <xdr:nvSpPr>
        <xdr:cNvPr id="347" name="Text Box 15">
          <a:extLst>
            <a:ext uri="{FF2B5EF4-FFF2-40B4-BE49-F238E27FC236}">
              <a16:creationId xmlns:a16="http://schemas.microsoft.com/office/drawing/2014/main" id="{7104923B-968C-43EA-8B5F-87B64EE91D66}"/>
            </a:ext>
          </a:extLst>
        </xdr:cNvPr>
        <xdr:cNvSpPr txBox="1">
          <a:spLocks noChangeArrowheads="1"/>
        </xdr:cNvSpPr>
      </xdr:nvSpPr>
      <xdr:spPr bwMode="auto">
        <a:xfrm>
          <a:off x="187642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161</xdr:row>
      <xdr:rowOff>0</xdr:rowOff>
    </xdr:from>
    <xdr:ext cx="95250" cy="316923"/>
    <xdr:sp macro="" textlink="">
      <xdr:nvSpPr>
        <xdr:cNvPr id="348" name="Text Box 15">
          <a:extLst>
            <a:ext uri="{FF2B5EF4-FFF2-40B4-BE49-F238E27FC236}">
              <a16:creationId xmlns:a16="http://schemas.microsoft.com/office/drawing/2014/main" id="{23362C0B-2621-4646-BFFA-DA25378E8DA6}"/>
            </a:ext>
          </a:extLst>
        </xdr:cNvPr>
        <xdr:cNvSpPr txBox="1">
          <a:spLocks noChangeArrowheads="1"/>
        </xdr:cNvSpPr>
      </xdr:nvSpPr>
      <xdr:spPr bwMode="auto">
        <a:xfrm>
          <a:off x="1866900" y="399859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49" name="Text Box 15">
          <a:extLst>
            <a:ext uri="{FF2B5EF4-FFF2-40B4-BE49-F238E27FC236}">
              <a16:creationId xmlns:a16="http://schemas.microsoft.com/office/drawing/2014/main" id="{18668154-ED60-4261-B1A8-C42918ED2D31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50" name="Text Box 15">
          <a:extLst>
            <a:ext uri="{FF2B5EF4-FFF2-40B4-BE49-F238E27FC236}">
              <a16:creationId xmlns:a16="http://schemas.microsoft.com/office/drawing/2014/main" id="{CF2FAFD2-9706-4410-883F-BA5D2634C74F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51" name="Text Box 15">
          <a:extLst>
            <a:ext uri="{FF2B5EF4-FFF2-40B4-BE49-F238E27FC236}">
              <a16:creationId xmlns:a16="http://schemas.microsoft.com/office/drawing/2014/main" id="{EEA6065D-A680-4FFC-BA4A-12B4990A6BD2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52" name="Text Box 15">
          <a:extLst>
            <a:ext uri="{FF2B5EF4-FFF2-40B4-BE49-F238E27FC236}">
              <a16:creationId xmlns:a16="http://schemas.microsoft.com/office/drawing/2014/main" id="{C94E96F3-5039-4719-BD13-B675D208649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53" name="Text Box 15">
          <a:extLst>
            <a:ext uri="{FF2B5EF4-FFF2-40B4-BE49-F238E27FC236}">
              <a16:creationId xmlns:a16="http://schemas.microsoft.com/office/drawing/2014/main" id="{7E9E44F2-046A-4226-B149-55F4D51CE7F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54" name="Text Box 15">
          <a:extLst>
            <a:ext uri="{FF2B5EF4-FFF2-40B4-BE49-F238E27FC236}">
              <a16:creationId xmlns:a16="http://schemas.microsoft.com/office/drawing/2014/main" id="{875E58D3-0E5E-470F-902A-D851D9BC534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55" name="Text Box 15">
          <a:extLst>
            <a:ext uri="{FF2B5EF4-FFF2-40B4-BE49-F238E27FC236}">
              <a16:creationId xmlns:a16="http://schemas.microsoft.com/office/drawing/2014/main" id="{F4C5B7A3-FDFB-4225-9A12-1F20A48DCF13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56" name="Text Box 15">
          <a:extLst>
            <a:ext uri="{FF2B5EF4-FFF2-40B4-BE49-F238E27FC236}">
              <a16:creationId xmlns:a16="http://schemas.microsoft.com/office/drawing/2014/main" id="{3FD3AF99-A01A-4AED-AD3D-6464087EDACD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57" name="Text Box 15">
          <a:extLst>
            <a:ext uri="{FF2B5EF4-FFF2-40B4-BE49-F238E27FC236}">
              <a16:creationId xmlns:a16="http://schemas.microsoft.com/office/drawing/2014/main" id="{C6CB2631-A142-4CC6-B452-B9097C5FD18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58" name="Text Box 15">
          <a:extLst>
            <a:ext uri="{FF2B5EF4-FFF2-40B4-BE49-F238E27FC236}">
              <a16:creationId xmlns:a16="http://schemas.microsoft.com/office/drawing/2014/main" id="{C2D340B9-3E65-4DD2-94BF-E4FA1FB920B3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59" name="Text Box 15">
          <a:extLst>
            <a:ext uri="{FF2B5EF4-FFF2-40B4-BE49-F238E27FC236}">
              <a16:creationId xmlns:a16="http://schemas.microsoft.com/office/drawing/2014/main" id="{0BD158CA-45C7-4CA5-A15C-71CF9E844D9F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60" name="Text Box 15">
          <a:extLst>
            <a:ext uri="{FF2B5EF4-FFF2-40B4-BE49-F238E27FC236}">
              <a16:creationId xmlns:a16="http://schemas.microsoft.com/office/drawing/2014/main" id="{2F90F12F-75C2-4E52-950E-ADF05D9F736A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61" name="Text Box 15">
          <a:extLst>
            <a:ext uri="{FF2B5EF4-FFF2-40B4-BE49-F238E27FC236}">
              <a16:creationId xmlns:a16="http://schemas.microsoft.com/office/drawing/2014/main" id="{C81F159A-BD87-4A8F-BF0B-8204BE8A5490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62" name="Text Box 15">
          <a:extLst>
            <a:ext uri="{FF2B5EF4-FFF2-40B4-BE49-F238E27FC236}">
              <a16:creationId xmlns:a16="http://schemas.microsoft.com/office/drawing/2014/main" id="{8A9F859B-B09F-4753-889F-94F713E52406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63" name="Text Box 15">
          <a:extLst>
            <a:ext uri="{FF2B5EF4-FFF2-40B4-BE49-F238E27FC236}">
              <a16:creationId xmlns:a16="http://schemas.microsoft.com/office/drawing/2014/main" id="{86CC5F01-BA45-4F4E-96B3-9660DE01D3B1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64" name="Text Box 15">
          <a:extLst>
            <a:ext uri="{FF2B5EF4-FFF2-40B4-BE49-F238E27FC236}">
              <a16:creationId xmlns:a16="http://schemas.microsoft.com/office/drawing/2014/main" id="{9DBC0CC5-90B2-438D-BDCF-00CFBAF02374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65" name="Text Box 15">
          <a:extLst>
            <a:ext uri="{FF2B5EF4-FFF2-40B4-BE49-F238E27FC236}">
              <a16:creationId xmlns:a16="http://schemas.microsoft.com/office/drawing/2014/main" id="{E5BBFC19-28CA-4AD9-81E1-80D2C6DFC447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66" name="Text Box 15">
          <a:extLst>
            <a:ext uri="{FF2B5EF4-FFF2-40B4-BE49-F238E27FC236}">
              <a16:creationId xmlns:a16="http://schemas.microsoft.com/office/drawing/2014/main" id="{4803CFBD-B3A8-4D90-9FB9-757F94157B3A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67" name="Text Box 15">
          <a:extLst>
            <a:ext uri="{FF2B5EF4-FFF2-40B4-BE49-F238E27FC236}">
              <a16:creationId xmlns:a16="http://schemas.microsoft.com/office/drawing/2014/main" id="{29486CC4-C36D-4BEA-9F46-F6EAC70BC44A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68" name="Text Box 15">
          <a:extLst>
            <a:ext uri="{FF2B5EF4-FFF2-40B4-BE49-F238E27FC236}">
              <a16:creationId xmlns:a16="http://schemas.microsoft.com/office/drawing/2014/main" id="{DDDB678D-6A2D-4FF8-8EF2-B319FB28D65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69" name="Text Box 15">
          <a:extLst>
            <a:ext uri="{FF2B5EF4-FFF2-40B4-BE49-F238E27FC236}">
              <a16:creationId xmlns:a16="http://schemas.microsoft.com/office/drawing/2014/main" id="{2FDC4394-E0A1-4667-921F-03D7EBBFEF49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70" name="Text Box 15">
          <a:extLst>
            <a:ext uri="{FF2B5EF4-FFF2-40B4-BE49-F238E27FC236}">
              <a16:creationId xmlns:a16="http://schemas.microsoft.com/office/drawing/2014/main" id="{3F34FC63-EE71-4997-9196-74713F56758E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71" name="Text Box 15">
          <a:extLst>
            <a:ext uri="{FF2B5EF4-FFF2-40B4-BE49-F238E27FC236}">
              <a16:creationId xmlns:a16="http://schemas.microsoft.com/office/drawing/2014/main" id="{217D9E5D-EE9B-4795-9242-A59ED596BBCB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72" name="Text Box 15">
          <a:extLst>
            <a:ext uri="{FF2B5EF4-FFF2-40B4-BE49-F238E27FC236}">
              <a16:creationId xmlns:a16="http://schemas.microsoft.com/office/drawing/2014/main" id="{1E8ABE85-450C-40EE-AA71-F940C6435B7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161</xdr:row>
      <xdr:rowOff>0</xdr:rowOff>
    </xdr:from>
    <xdr:ext cx="95250" cy="316923"/>
    <xdr:sp macro="" textlink="">
      <xdr:nvSpPr>
        <xdr:cNvPr id="373" name="Text Box 15">
          <a:extLst>
            <a:ext uri="{FF2B5EF4-FFF2-40B4-BE49-F238E27FC236}">
              <a16:creationId xmlns:a16="http://schemas.microsoft.com/office/drawing/2014/main" id="{13981917-9C61-4D2C-B9EF-3BCDB17AFD0D}"/>
            </a:ext>
          </a:extLst>
        </xdr:cNvPr>
        <xdr:cNvSpPr txBox="1">
          <a:spLocks noChangeArrowheads="1"/>
        </xdr:cNvSpPr>
      </xdr:nvSpPr>
      <xdr:spPr bwMode="auto">
        <a:xfrm>
          <a:off x="1866900" y="399859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74" name="Text Box 15">
          <a:extLst>
            <a:ext uri="{FF2B5EF4-FFF2-40B4-BE49-F238E27FC236}">
              <a16:creationId xmlns:a16="http://schemas.microsoft.com/office/drawing/2014/main" id="{6A912197-7C0F-46B6-B63E-5ECBE833F08B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75" name="Text Box 15">
          <a:extLst>
            <a:ext uri="{FF2B5EF4-FFF2-40B4-BE49-F238E27FC236}">
              <a16:creationId xmlns:a16="http://schemas.microsoft.com/office/drawing/2014/main" id="{5FB96CE5-EC2B-49FA-8AEC-B905FF23FC9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76" name="Text Box 15">
          <a:extLst>
            <a:ext uri="{FF2B5EF4-FFF2-40B4-BE49-F238E27FC236}">
              <a16:creationId xmlns:a16="http://schemas.microsoft.com/office/drawing/2014/main" id="{623B0D6F-8542-4BA6-97CB-CD3228BAAA30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77" name="Text Box 15">
          <a:extLst>
            <a:ext uri="{FF2B5EF4-FFF2-40B4-BE49-F238E27FC236}">
              <a16:creationId xmlns:a16="http://schemas.microsoft.com/office/drawing/2014/main" id="{2696D32B-C270-4ED4-A05A-FE9488069D5D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78" name="Text Box 15">
          <a:extLst>
            <a:ext uri="{FF2B5EF4-FFF2-40B4-BE49-F238E27FC236}">
              <a16:creationId xmlns:a16="http://schemas.microsoft.com/office/drawing/2014/main" id="{6AB8A7B8-7E35-4473-BDBD-64733CD01DD4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79" name="Text Box 15">
          <a:extLst>
            <a:ext uri="{FF2B5EF4-FFF2-40B4-BE49-F238E27FC236}">
              <a16:creationId xmlns:a16="http://schemas.microsoft.com/office/drawing/2014/main" id="{8ED985EF-406E-41DC-BE62-A4D2B0D74477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80" name="Text Box 15">
          <a:extLst>
            <a:ext uri="{FF2B5EF4-FFF2-40B4-BE49-F238E27FC236}">
              <a16:creationId xmlns:a16="http://schemas.microsoft.com/office/drawing/2014/main" id="{813CB4ED-F89A-4C3E-9DE6-AF8314C0D166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81" name="Text Box 15">
          <a:extLst>
            <a:ext uri="{FF2B5EF4-FFF2-40B4-BE49-F238E27FC236}">
              <a16:creationId xmlns:a16="http://schemas.microsoft.com/office/drawing/2014/main" id="{52C495D5-9977-4659-92F9-C2FD8026D8A2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82" name="Text Box 15">
          <a:extLst>
            <a:ext uri="{FF2B5EF4-FFF2-40B4-BE49-F238E27FC236}">
              <a16:creationId xmlns:a16="http://schemas.microsoft.com/office/drawing/2014/main" id="{0B673CB3-49D9-415A-9EDD-A977CDA595C0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83" name="Text Box 15">
          <a:extLst>
            <a:ext uri="{FF2B5EF4-FFF2-40B4-BE49-F238E27FC236}">
              <a16:creationId xmlns:a16="http://schemas.microsoft.com/office/drawing/2014/main" id="{79C2E263-2497-4954-87C0-AFB995EDD7D7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84" name="Text Box 15">
          <a:extLst>
            <a:ext uri="{FF2B5EF4-FFF2-40B4-BE49-F238E27FC236}">
              <a16:creationId xmlns:a16="http://schemas.microsoft.com/office/drawing/2014/main" id="{A8A1EF1B-4E4A-4176-92A5-54C5F6B6B2D9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85" name="Text Box 15">
          <a:extLst>
            <a:ext uri="{FF2B5EF4-FFF2-40B4-BE49-F238E27FC236}">
              <a16:creationId xmlns:a16="http://schemas.microsoft.com/office/drawing/2014/main" id="{19C15272-D2B2-45BB-9C80-2D00B62F326A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86" name="Text Box 15">
          <a:extLst>
            <a:ext uri="{FF2B5EF4-FFF2-40B4-BE49-F238E27FC236}">
              <a16:creationId xmlns:a16="http://schemas.microsoft.com/office/drawing/2014/main" id="{4A3A3CF2-12E1-421B-8C52-D7CDC49B48F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87" name="Text Box 15">
          <a:extLst>
            <a:ext uri="{FF2B5EF4-FFF2-40B4-BE49-F238E27FC236}">
              <a16:creationId xmlns:a16="http://schemas.microsoft.com/office/drawing/2014/main" id="{C230B6D3-E9B8-4EC5-AB2C-F369428631B3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88" name="Text Box 15">
          <a:extLst>
            <a:ext uri="{FF2B5EF4-FFF2-40B4-BE49-F238E27FC236}">
              <a16:creationId xmlns:a16="http://schemas.microsoft.com/office/drawing/2014/main" id="{B9022417-072E-4640-8F66-EE81958380F1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89" name="Text Box 15">
          <a:extLst>
            <a:ext uri="{FF2B5EF4-FFF2-40B4-BE49-F238E27FC236}">
              <a16:creationId xmlns:a16="http://schemas.microsoft.com/office/drawing/2014/main" id="{16B439CA-42EB-471B-AA41-C90C96A0E5FF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90" name="Text Box 15">
          <a:extLst>
            <a:ext uri="{FF2B5EF4-FFF2-40B4-BE49-F238E27FC236}">
              <a16:creationId xmlns:a16="http://schemas.microsoft.com/office/drawing/2014/main" id="{12F4998F-00FB-45EB-B36D-061A25478FB9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91" name="Text Box 15">
          <a:extLst>
            <a:ext uri="{FF2B5EF4-FFF2-40B4-BE49-F238E27FC236}">
              <a16:creationId xmlns:a16="http://schemas.microsoft.com/office/drawing/2014/main" id="{CC0139B1-C9C5-4723-99DF-2C32EE787B35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92" name="Text Box 15">
          <a:extLst>
            <a:ext uri="{FF2B5EF4-FFF2-40B4-BE49-F238E27FC236}">
              <a16:creationId xmlns:a16="http://schemas.microsoft.com/office/drawing/2014/main" id="{9D2DD453-E317-4B73-8A7C-9F8955064270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93" name="Text Box 15">
          <a:extLst>
            <a:ext uri="{FF2B5EF4-FFF2-40B4-BE49-F238E27FC236}">
              <a16:creationId xmlns:a16="http://schemas.microsoft.com/office/drawing/2014/main" id="{AD2CBC72-6EF6-41FB-878B-E43351CBDC3E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94" name="Text Box 15">
          <a:extLst>
            <a:ext uri="{FF2B5EF4-FFF2-40B4-BE49-F238E27FC236}">
              <a16:creationId xmlns:a16="http://schemas.microsoft.com/office/drawing/2014/main" id="{8EC93D8E-FFEB-4C92-8306-8F8F80E5A39B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95" name="Text Box 15">
          <a:extLst>
            <a:ext uri="{FF2B5EF4-FFF2-40B4-BE49-F238E27FC236}">
              <a16:creationId xmlns:a16="http://schemas.microsoft.com/office/drawing/2014/main" id="{26CBCF3D-1C8C-4723-A381-95DB1F0C8F96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96" name="Text Box 15">
          <a:extLst>
            <a:ext uri="{FF2B5EF4-FFF2-40B4-BE49-F238E27FC236}">
              <a16:creationId xmlns:a16="http://schemas.microsoft.com/office/drawing/2014/main" id="{9B7E9DFD-AA61-44FA-83A2-20C6E2161766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97" name="Text Box 15">
          <a:extLst>
            <a:ext uri="{FF2B5EF4-FFF2-40B4-BE49-F238E27FC236}">
              <a16:creationId xmlns:a16="http://schemas.microsoft.com/office/drawing/2014/main" id="{3574B07C-72B2-49DE-A808-E89DDA7936B9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98" name="Text Box 15">
          <a:extLst>
            <a:ext uri="{FF2B5EF4-FFF2-40B4-BE49-F238E27FC236}">
              <a16:creationId xmlns:a16="http://schemas.microsoft.com/office/drawing/2014/main" id="{F975540C-1B63-412A-BAF6-D9703F504736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399" name="Text Box 15">
          <a:extLst>
            <a:ext uri="{FF2B5EF4-FFF2-40B4-BE49-F238E27FC236}">
              <a16:creationId xmlns:a16="http://schemas.microsoft.com/office/drawing/2014/main" id="{D7460098-4028-4C5B-B940-83C523070C7A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00" name="Text Box 15">
          <a:extLst>
            <a:ext uri="{FF2B5EF4-FFF2-40B4-BE49-F238E27FC236}">
              <a16:creationId xmlns:a16="http://schemas.microsoft.com/office/drawing/2014/main" id="{3F48D683-7A74-4355-A10D-F587EB075441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01" name="Text Box 15">
          <a:extLst>
            <a:ext uri="{FF2B5EF4-FFF2-40B4-BE49-F238E27FC236}">
              <a16:creationId xmlns:a16="http://schemas.microsoft.com/office/drawing/2014/main" id="{19BCDA9F-4989-44D5-89D8-8D400389E9F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02" name="Text Box 15">
          <a:extLst>
            <a:ext uri="{FF2B5EF4-FFF2-40B4-BE49-F238E27FC236}">
              <a16:creationId xmlns:a16="http://schemas.microsoft.com/office/drawing/2014/main" id="{1439C45A-0303-4B68-BADC-0D2FF37449F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03" name="Text Box 15">
          <a:extLst>
            <a:ext uri="{FF2B5EF4-FFF2-40B4-BE49-F238E27FC236}">
              <a16:creationId xmlns:a16="http://schemas.microsoft.com/office/drawing/2014/main" id="{204768E0-D6BF-4058-A15C-DEE4459C2377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04" name="Text Box 15">
          <a:extLst>
            <a:ext uri="{FF2B5EF4-FFF2-40B4-BE49-F238E27FC236}">
              <a16:creationId xmlns:a16="http://schemas.microsoft.com/office/drawing/2014/main" id="{9DB8239F-54DA-4A95-B937-64244C8CBFA7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05" name="Text Box 15">
          <a:extLst>
            <a:ext uri="{FF2B5EF4-FFF2-40B4-BE49-F238E27FC236}">
              <a16:creationId xmlns:a16="http://schemas.microsoft.com/office/drawing/2014/main" id="{2A3C06EE-3E0C-4168-A15A-1C75772F16DF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06" name="Text Box 15">
          <a:extLst>
            <a:ext uri="{FF2B5EF4-FFF2-40B4-BE49-F238E27FC236}">
              <a16:creationId xmlns:a16="http://schemas.microsoft.com/office/drawing/2014/main" id="{A6DF135D-AB0B-4042-9C6B-9C57BC5EA63A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07" name="Text Box 15">
          <a:extLst>
            <a:ext uri="{FF2B5EF4-FFF2-40B4-BE49-F238E27FC236}">
              <a16:creationId xmlns:a16="http://schemas.microsoft.com/office/drawing/2014/main" id="{F434B469-0527-45A6-BDA3-615E079C71CF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08" name="Text Box 15">
          <a:extLst>
            <a:ext uri="{FF2B5EF4-FFF2-40B4-BE49-F238E27FC236}">
              <a16:creationId xmlns:a16="http://schemas.microsoft.com/office/drawing/2014/main" id="{EFF380FB-0F23-4750-B5EC-A11D87CC577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09" name="Text Box 15">
          <a:extLst>
            <a:ext uri="{FF2B5EF4-FFF2-40B4-BE49-F238E27FC236}">
              <a16:creationId xmlns:a16="http://schemas.microsoft.com/office/drawing/2014/main" id="{18395545-F555-4F11-B4EE-1D39801E9257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10" name="Text Box 15">
          <a:extLst>
            <a:ext uri="{FF2B5EF4-FFF2-40B4-BE49-F238E27FC236}">
              <a16:creationId xmlns:a16="http://schemas.microsoft.com/office/drawing/2014/main" id="{D855BB95-32B4-477B-90B2-456BE50832F2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11" name="Text Box 15">
          <a:extLst>
            <a:ext uri="{FF2B5EF4-FFF2-40B4-BE49-F238E27FC236}">
              <a16:creationId xmlns:a16="http://schemas.microsoft.com/office/drawing/2014/main" id="{FB7B237A-F39A-4DF9-9D61-1AAF848625ED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12" name="Text Box 15">
          <a:extLst>
            <a:ext uri="{FF2B5EF4-FFF2-40B4-BE49-F238E27FC236}">
              <a16:creationId xmlns:a16="http://schemas.microsoft.com/office/drawing/2014/main" id="{E078423F-084A-4F60-90AA-9E4DB30F1C30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13" name="Text Box 15">
          <a:extLst>
            <a:ext uri="{FF2B5EF4-FFF2-40B4-BE49-F238E27FC236}">
              <a16:creationId xmlns:a16="http://schemas.microsoft.com/office/drawing/2014/main" id="{04B3DBC0-D42E-4B62-8478-4114DD4D7622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14" name="Text Box 15">
          <a:extLst>
            <a:ext uri="{FF2B5EF4-FFF2-40B4-BE49-F238E27FC236}">
              <a16:creationId xmlns:a16="http://schemas.microsoft.com/office/drawing/2014/main" id="{AA261E24-9D5A-4D83-A186-3CC57299BE7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15" name="Text Box 15">
          <a:extLst>
            <a:ext uri="{FF2B5EF4-FFF2-40B4-BE49-F238E27FC236}">
              <a16:creationId xmlns:a16="http://schemas.microsoft.com/office/drawing/2014/main" id="{84F2960B-E793-43FA-9415-13236CA087E5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16" name="Text Box 15">
          <a:extLst>
            <a:ext uri="{FF2B5EF4-FFF2-40B4-BE49-F238E27FC236}">
              <a16:creationId xmlns:a16="http://schemas.microsoft.com/office/drawing/2014/main" id="{2BEE92F7-F3EA-446A-B5D0-1D8F6175E834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17" name="Text Box 15">
          <a:extLst>
            <a:ext uri="{FF2B5EF4-FFF2-40B4-BE49-F238E27FC236}">
              <a16:creationId xmlns:a16="http://schemas.microsoft.com/office/drawing/2014/main" id="{F3D219A5-CB74-4F8F-9EBC-04AB474E1AF6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18" name="Text Box 15">
          <a:extLst>
            <a:ext uri="{FF2B5EF4-FFF2-40B4-BE49-F238E27FC236}">
              <a16:creationId xmlns:a16="http://schemas.microsoft.com/office/drawing/2014/main" id="{E0BD8AC5-0577-4F1E-A567-1E94C15F1201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19" name="Text Box 15">
          <a:extLst>
            <a:ext uri="{FF2B5EF4-FFF2-40B4-BE49-F238E27FC236}">
              <a16:creationId xmlns:a16="http://schemas.microsoft.com/office/drawing/2014/main" id="{D8F6A7E3-14F6-4E41-9766-A5B0DCA9BAF5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20" name="Text Box 15">
          <a:extLst>
            <a:ext uri="{FF2B5EF4-FFF2-40B4-BE49-F238E27FC236}">
              <a16:creationId xmlns:a16="http://schemas.microsoft.com/office/drawing/2014/main" id="{34D1FE18-99A3-4A0A-A33D-029F52D877EB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21" name="Text Box 15">
          <a:extLst>
            <a:ext uri="{FF2B5EF4-FFF2-40B4-BE49-F238E27FC236}">
              <a16:creationId xmlns:a16="http://schemas.microsoft.com/office/drawing/2014/main" id="{AAB5B34F-E1EC-4096-9F38-094D2C57AD7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22" name="Text Box 15">
          <a:extLst>
            <a:ext uri="{FF2B5EF4-FFF2-40B4-BE49-F238E27FC236}">
              <a16:creationId xmlns:a16="http://schemas.microsoft.com/office/drawing/2014/main" id="{2A4C0A77-566D-4EE3-898C-4D38B1806B73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23" name="Text Box 15">
          <a:extLst>
            <a:ext uri="{FF2B5EF4-FFF2-40B4-BE49-F238E27FC236}">
              <a16:creationId xmlns:a16="http://schemas.microsoft.com/office/drawing/2014/main" id="{06813D04-BBFD-4975-8200-E042DFF8C560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24" name="Text Box 15">
          <a:extLst>
            <a:ext uri="{FF2B5EF4-FFF2-40B4-BE49-F238E27FC236}">
              <a16:creationId xmlns:a16="http://schemas.microsoft.com/office/drawing/2014/main" id="{B8D85DF9-2819-47CA-BD24-1571AB06BBD7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25" name="Text Box 15">
          <a:extLst>
            <a:ext uri="{FF2B5EF4-FFF2-40B4-BE49-F238E27FC236}">
              <a16:creationId xmlns:a16="http://schemas.microsoft.com/office/drawing/2014/main" id="{73A4C925-1F79-4B7A-B0E2-93AA1ED49CCB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26" name="Text Box 15">
          <a:extLst>
            <a:ext uri="{FF2B5EF4-FFF2-40B4-BE49-F238E27FC236}">
              <a16:creationId xmlns:a16="http://schemas.microsoft.com/office/drawing/2014/main" id="{98903E88-ADB6-4E01-A976-17C8160B88E4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27" name="Text Box 15">
          <a:extLst>
            <a:ext uri="{FF2B5EF4-FFF2-40B4-BE49-F238E27FC236}">
              <a16:creationId xmlns:a16="http://schemas.microsoft.com/office/drawing/2014/main" id="{6D2FC886-BF26-4745-89AA-CF9AD23BEBCF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28" name="Text Box 15">
          <a:extLst>
            <a:ext uri="{FF2B5EF4-FFF2-40B4-BE49-F238E27FC236}">
              <a16:creationId xmlns:a16="http://schemas.microsoft.com/office/drawing/2014/main" id="{DF04A736-4DB8-45B0-8085-514AAD69C5AD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29" name="Text Box 15">
          <a:extLst>
            <a:ext uri="{FF2B5EF4-FFF2-40B4-BE49-F238E27FC236}">
              <a16:creationId xmlns:a16="http://schemas.microsoft.com/office/drawing/2014/main" id="{B0AA3585-FE57-41A2-BB96-2C5C7088B0B3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30" name="Text Box 15">
          <a:extLst>
            <a:ext uri="{FF2B5EF4-FFF2-40B4-BE49-F238E27FC236}">
              <a16:creationId xmlns:a16="http://schemas.microsoft.com/office/drawing/2014/main" id="{D876E2C0-C7A1-43B5-9564-BF9F7CEFA4C5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31" name="Text Box 15">
          <a:extLst>
            <a:ext uri="{FF2B5EF4-FFF2-40B4-BE49-F238E27FC236}">
              <a16:creationId xmlns:a16="http://schemas.microsoft.com/office/drawing/2014/main" id="{245D1682-C739-4688-B138-174122E608BB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32" name="Text Box 15">
          <a:extLst>
            <a:ext uri="{FF2B5EF4-FFF2-40B4-BE49-F238E27FC236}">
              <a16:creationId xmlns:a16="http://schemas.microsoft.com/office/drawing/2014/main" id="{1F930ECC-E769-4DC0-8AC1-5A73D97838E5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33" name="Text Box 15">
          <a:extLst>
            <a:ext uri="{FF2B5EF4-FFF2-40B4-BE49-F238E27FC236}">
              <a16:creationId xmlns:a16="http://schemas.microsoft.com/office/drawing/2014/main" id="{33C78906-49EC-4249-9412-FEF757F24DB5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34" name="Text Box 15">
          <a:extLst>
            <a:ext uri="{FF2B5EF4-FFF2-40B4-BE49-F238E27FC236}">
              <a16:creationId xmlns:a16="http://schemas.microsoft.com/office/drawing/2014/main" id="{37C2F472-B697-4429-B6B4-83A8A566F6C0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35" name="Text Box 15">
          <a:extLst>
            <a:ext uri="{FF2B5EF4-FFF2-40B4-BE49-F238E27FC236}">
              <a16:creationId xmlns:a16="http://schemas.microsoft.com/office/drawing/2014/main" id="{22DB8CFF-6CCC-4DBB-8024-186D78CF10E9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36" name="Text Box 15">
          <a:extLst>
            <a:ext uri="{FF2B5EF4-FFF2-40B4-BE49-F238E27FC236}">
              <a16:creationId xmlns:a16="http://schemas.microsoft.com/office/drawing/2014/main" id="{C15D01C7-4A2A-4C08-8918-E2EF211CD9C6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37" name="Text Box 15">
          <a:extLst>
            <a:ext uri="{FF2B5EF4-FFF2-40B4-BE49-F238E27FC236}">
              <a16:creationId xmlns:a16="http://schemas.microsoft.com/office/drawing/2014/main" id="{2579B829-6352-41B3-944A-DCC84A9387AD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38" name="Text Box 15">
          <a:extLst>
            <a:ext uri="{FF2B5EF4-FFF2-40B4-BE49-F238E27FC236}">
              <a16:creationId xmlns:a16="http://schemas.microsoft.com/office/drawing/2014/main" id="{0D4AA34D-E115-4577-85EA-F82F53C6B5A2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39" name="Text Box 15">
          <a:extLst>
            <a:ext uri="{FF2B5EF4-FFF2-40B4-BE49-F238E27FC236}">
              <a16:creationId xmlns:a16="http://schemas.microsoft.com/office/drawing/2014/main" id="{A585A2CB-EA52-4DB9-BA41-08E29C50BF5A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40" name="Text Box 15">
          <a:extLst>
            <a:ext uri="{FF2B5EF4-FFF2-40B4-BE49-F238E27FC236}">
              <a16:creationId xmlns:a16="http://schemas.microsoft.com/office/drawing/2014/main" id="{F386F967-2EB9-425E-BD57-DBAF1A6D87A4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41" name="Text Box 15">
          <a:extLst>
            <a:ext uri="{FF2B5EF4-FFF2-40B4-BE49-F238E27FC236}">
              <a16:creationId xmlns:a16="http://schemas.microsoft.com/office/drawing/2014/main" id="{0E30D902-7C4F-4915-A5FA-A088FC5C15A3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42" name="Text Box 15">
          <a:extLst>
            <a:ext uri="{FF2B5EF4-FFF2-40B4-BE49-F238E27FC236}">
              <a16:creationId xmlns:a16="http://schemas.microsoft.com/office/drawing/2014/main" id="{61364BC5-5168-4122-A82D-0ACDA83F2E70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43" name="Text Box 15">
          <a:extLst>
            <a:ext uri="{FF2B5EF4-FFF2-40B4-BE49-F238E27FC236}">
              <a16:creationId xmlns:a16="http://schemas.microsoft.com/office/drawing/2014/main" id="{C3182CEF-3DFD-484D-AA40-58827DCFB065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44" name="Text Box 15">
          <a:extLst>
            <a:ext uri="{FF2B5EF4-FFF2-40B4-BE49-F238E27FC236}">
              <a16:creationId xmlns:a16="http://schemas.microsoft.com/office/drawing/2014/main" id="{0D42D22C-0A79-4587-962E-1C6C23F5D5C0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45" name="Text Box 15">
          <a:extLst>
            <a:ext uri="{FF2B5EF4-FFF2-40B4-BE49-F238E27FC236}">
              <a16:creationId xmlns:a16="http://schemas.microsoft.com/office/drawing/2014/main" id="{7428E103-1C6A-4284-9D2E-D96C367983AB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161</xdr:row>
      <xdr:rowOff>0</xdr:rowOff>
    </xdr:from>
    <xdr:ext cx="95250" cy="164523"/>
    <xdr:sp macro="" textlink="">
      <xdr:nvSpPr>
        <xdr:cNvPr id="446" name="Text Box 15">
          <a:extLst>
            <a:ext uri="{FF2B5EF4-FFF2-40B4-BE49-F238E27FC236}">
              <a16:creationId xmlns:a16="http://schemas.microsoft.com/office/drawing/2014/main" id="{3E9FD5F9-D0FA-4F1B-B75E-F45C3E5580D1}"/>
            </a:ext>
          </a:extLst>
        </xdr:cNvPr>
        <xdr:cNvSpPr txBox="1">
          <a:spLocks noChangeArrowheads="1"/>
        </xdr:cNvSpPr>
      </xdr:nvSpPr>
      <xdr:spPr bwMode="auto">
        <a:xfrm>
          <a:off x="187642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447" name="Text Box 15">
          <a:extLst>
            <a:ext uri="{FF2B5EF4-FFF2-40B4-BE49-F238E27FC236}">
              <a16:creationId xmlns:a16="http://schemas.microsoft.com/office/drawing/2014/main" id="{37F0D5AB-F890-476B-91C8-097486CC37AF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448" name="Text Box 15">
          <a:extLst>
            <a:ext uri="{FF2B5EF4-FFF2-40B4-BE49-F238E27FC236}">
              <a16:creationId xmlns:a16="http://schemas.microsoft.com/office/drawing/2014/main" id="{4EF6AFA5-3634-447A-8113-800672BB8AFB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449" name="Text Box 15">
          <a:extLst>
            <a:ext uri="{FF2B5EF4-FFF2-40B4-BE49-F238E27FC236}">
              <a16:creationId xmlns:a16="http://schemas.microsoft.com/office/drawing/2014/main" id="{92C3B72A-3B75-46B0-B730-11F27C4DDB61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450" name="Text Box 15">
          <a:extLst>
            <a:ext uri="{FF2B5EF4-FFF2-40B4-BE49-F238E27FC236}">
              <a16:creationId xmlns:a16="http://schemas.microsoft.com/office/drawing/2014/main" id="{F6416E4D-0A16-4399-AA5D-D9CC8DCB8770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161</xdr:row>
      <xdr:rowOff>0</xdr:rowOff>
    </xdr:from>
    <xdr:ext cx="95250" cy="164523"/>
    <xdr:sp macro="" textlink="">
      <xdr:nvSpPr>
        <xdr:cNvPr id="451" name="Text Box 15">
          <a:extLst>
            <a:ext uri="{FF2B5EF4-FFF2-40B4-BE49-F238E27FC236}">
              <a16:creationId xmlns:a16="http://schemas.microsoft.com/office/drawing/2014/main" id="{2522030E-B839-459F-880B-5185D746B653}"/>
            </a:ext>
          </a:extLst>
        </xdr:cNvPr>
        <xdr:cNvSpPr txBox="1">
          <a:spLocks noChangeArrowheads="1"/>
        </xdr:cNvSpPr>
      </xdr:nvSpPr>
      <xdr:spPr bwMode="auto">
        <a:xfrm>
          <a:off x="1905000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452" name="Text Box 15">
          <a:extLst>
            <a:ext uri="{FF2B5EF4-FFF2-40B4-BE49-F238E27FC236}">
              <a16:creationId xmlns:a16="http://schemas.microsoft.com/office/drawing/2014/main" id="{3FDFC301-1318-457B-B653-D5D8116A8ED3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453" name="Text Box 15">
          <a:extLst>
            <a:ext uri="{FF2B5EF4-FFF2-40B4-BE49-F238E27FC236}">
              <a16:creationId xmlns:a16="http://schemas.microsoft.com/office/drawing/2014/main" id="{3A6AC088-BB09-443F-8540-8D202390EA05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454" name="Text Box 15">
          <a:extLst>
            <a:ext uri="{FF2B5EF4-FFF2-40B4-BE49-F238E27FC236}">
              <a16:creationId xmlns:a16="http://schemas.microsoft.com/office/drawing/2014/main" id="{7BB909C7-72FD-449E-9F11-26F5200A1ECF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455" name="Text Box 15">
          <a:extLst>
            <a:ext uri="{FF2B5EF4-FFF2-40B4-BE49-F238E27FC236}">
              <a16:creationId xmlns:a16="http://schemas.microsoft.com/office/drawing/2014/main" id="{80334EE8-29CA-46D3-A8B0-6B659FA48CE0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161</xdr:row>
      <xdr:rowOff>0</xdr:rowOff>
    </xdr:from>
    <xdr:ext cx="95250" cy="164523"/>
    <xdr:sp macro="" textlink="">
      <xdr:nvSpPr>
        <xdr:cNvPr id="456" name="Text Box 15">
          <a:extLst>
            <a:ext uri="{FF2B5EF4-FFF2-40B4-BE49-F238E27FC236}">
              <a16:creationId xmlns:a16="http://schemas.microsoft.com/office/drawing/2014/main" id="{A3AECB5B-569C-4A27-BA55-0551906F727F}"/>
            </a:ext>
          </a:extLst>
        </xdr:cNvPr>
        <xdr:cNvSpPr txBox="1">
          <a:spLocks noChangeArrowheads="1"/>
        </xdr:cNvSpPr>
      </xdr:nvSpPr>
      <xdr:spPr bwMode="auto">
        <a:xfrm>
          <a:off x="187642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457" name="Text Box 15">
          <a:extLst>
            <a:ext uri="{FF2B5EF4-FFF2-40B4-BE49-F238E27FC236}">
              <a16:creationId xmlns:a16="http://schemas.microsoft.com/office/drawing/2014/main" id="{DDD204BF-11F1-4BF5-AF57-2537E6DBA8EB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161</xdr:row>
      <xdr:rowOff>0</xdr:rowOff>
    </xdr:from>
    <xdr:ext cx="95250" cy="164523"/>
    <xdr:sp macro="" textlink="">
      <xdr:nvSpPr>
        <xdr:cNvPr id="458" name="Text Box 15">
          <a:extLst>
            <a:ext uri="{FF2B5EF4-FFF2-40B4-BE49-F238E27FC236}">
              <a16:creationId xmlns:a16="http://schemas.microsoft.com/office/drawing/2014/main" id="{51CA02A5-F009-4942-8B6F-19FDA23A1343}"/>
            </a:ext>
          </a:extLst>
        </xdr:cNvPr>
        <xdr:cNvSpPr txBox="1">
          <a:spLocks noChangeArrowheads="1"/>
        </xdr:cNvSpPr>
      </xdr:nvSpPr>
      <xdr:spPr bwMode="auto">
        <a:xfrm>
          <a:off x="187642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161</xdr:row>
      <xdr:rowOff>0</xdr:rowOff>
    </xdr:from>
    <xdr:ext cx="95250" cy="164523"/>
    <xdr:sp macro="" textlink="">
      <xdr:nvSpPr>
        <xdr:cNvPr id="459" name="Text Box 15">
          <a:extLst>
            <a:ext uri="{FF2B5EF4-FFF2-40B4-BE49-F238E27FC236}">
              <a16:creationId xmlns:a16="http://schemas.microsoft.com/office/drawing/2014/main" id="{21D4811E-B087-490C-AE62-A9F33266E72F}"/>
            </a:ext>
          </a:extLst>
        </xdr:cNvPr>
        <xdr:cNvSpPr txBox="1">
          <a:spLocks noChangeArrowheads="1"/>
        </xdr:cNvSpPr>
      </xdr:nvSpPr>
      <xdr:spPr bwMode="auto">
        <a:xfrm>
          <a:off x="187642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460" name="Text Box 15">
          <a:extLst>
            <a:ext uri="{FF2B5EF4-FFF2-40B4-BE49-F238E27FC236}">
              <a16:creationId xmlns:a16="http://schemas.microsoft.com/office/drawing/2014/main" id="{4A893940-5F5C-445E-9C32-24BD38015A77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461" name="Text Box 15">
          <a:extLst>
            <a:ext uri="{FF2B5EF4-FFF2-40B4-BE49-F238E27FC236}">
              <a16:creationId xmlns:a16="http://schemas.microsoft.com/office/drawing/2014/main" id="{8A4B89FD-D8D6-451B-83F4-41E6595050E0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462" name="Text Box 15">
          <a:extLst>
            <a:ext uri="{FF2B5EF4-FFF2-40B4-BE49-F238E27FC236}">
              <a16:creationId xmlns:a16="http://schemas.microsoft.com/office/drawing/2014/main" id="{77A9F147-3E64-4B6A-AC1D-7D6365F5ACF5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463" name="Text Box 15">
          <a:extLst>
            <a:ext uri="{FF2B5EF4-FFF2-40B4-BE49-F238E27FC236}">
              <a16:creationId xmlns:a16="http://schemas.microsoft.com/office/drawing/2014/main" id="{410EAC35-D792-458D-B18F-259B41894940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161</xdr:row>
      <xdr:rowOff>0</xdr:rowOff>
    </xdr:from>
    <xdr:ext cx="95250" cy="164523"/>
    <xdr:sp macro="" textlink="">
      <xdr:nvSpPr>
        <xdr:cNvPr id="464" name="Text Box 15">
          <a:extLst>
            <a:ext uri="{FF2B5EF4-FFF2-40B4-BE49-F238E27FC236}">
              <a16:creationId xmlns:a16="http://schemas.microsoft.com/office/drawing/2014/main" id="{A21E4D1D-4CCE-42C4-AE2D-C5B7CA3F06D3}"/>
            </a:ext>
          </a:extLst>
        </xdr:cNvPr>
        <xdr:cNvSpPr txBox="1">
          <a:spLocks noChangeArrowheads="1"/>
        </xdr:cNvSpPr>
      </xdr:nvSpPr>
      <xdr:spPr bwMode="auto">
        <a:xfrm>
          <a:off x="1905000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465" name="Text Box 15">
          <a:extLst>
            <a:ext uri="{FF2B5EF4-FFF2-40B4-BE49-F238E27FC236}">
              <a16:creationId xmlns:a16="http://schemas.microsoft.com/office/drawing/2014/main" id="{A845CF00-D9DD-4C20-BA69-E6E625961C70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466" name="Text Box 15">
          <a:extLst>
            <a:ext uri="{FF2B5EF4-FFF2-40B4-BE49-F238E27FC236}">
              <a16:creationId xmlns:a16="http://schemas.microsoft.com/office/drawing/2014/main" id="{AC3B3A6E-BE3C-4E2E-B811-306DF28691C4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467" name="Text Box 15">
          <a:extLst>
            <a:ext uri="{FF2B5EF4-FFF2-40B4-BE49-F238E27FC236}">
              <a16:creationId xmlns:a16="http://schemas.microsoft.com/office/drawing/2014/main" id="{D0EB4C0A-35B0-4BC9-8DA6-344FF60E960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468" name="Text Box 15">
          <a:extLst>
            <a:ext uri="{FF2B5EF4-FFF2-40B4-BE49-F238E27FC236}">
              <a16:creationId xmlns:a16="http://schemas.microsoft.com/office/drawing/2014/main" id="{1E6C9A78-4C4B-4F8E-A25A-B15962C69CC6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161</xdr:row>
      <xdr:rowOff>0</xdr:rowOff>
    </xdr:from>
    <xdr:ext cx="95250" cy="164523"/>
    <xdr:sp macro="" textlink="">
      <xdr:nvSpPr>
        <xdr:cNvPr id="469" name="Text Box 15">
          <a:extLst>
            <a:ext uri="{FF2B5EF4-FFF2-40B4-BE49-F238E27FC236}">
              <a16:creationId xmlns:a16="http://schemas.microsoft.com/office/drawing/2014/main" id="{BA6C5C6B-E97D-4D16-9FFF-1150037D5438}"/>
            </a:ext>
          </a:extLst>
        </xdr:cNvPr>
        <xdr:cNvSpPr txBox="1">
          <a:spLocks noChangeArrowheads="1"/>
        </xdr:cNvSpPr>
      </xdr:nvSpPr>
      <xdr:spPr bwMode="auto">
        <a:xfrm>
          <a:off x="187642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470" name="Text Box 15">
          <a:extLst>
            <a:ext uri="{FF2B5EF4-FFF2-40B4-BE49-F238E27FC236}">
              <a16:creationId xmlns:a16="http://schemas.microsoft.com/office/drawing/2014/main" id="{62108FAF-683D-46BC-9565-A1A1B49866D9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161</xdr:row>
      <xdr:rowOff>0</xdr:rowOff>
    </xdr:from>
    <xdr:ext cx="95250" cy="164523"/>
    <xdr:sp macro="" textlink="">
      <xdr:nvSpPr>
        <xdr:cNvPr id="471" name="Text Box 15">
          <a:extLst>
            <a:ext uri="{FF2B5EF4-FFF2-40B4-BE49-F238E27FC236}">
              <a16:creationId xmlns:a16="http://schemas.microsoft.com/office/drawing/2014/main" id="{6C4B1B03-D775-4AAF-AC8A-3FF57C01EDED}"/>
            </a:ext>
          </a:extLst>
        </xdr:cNvPr>
        <xdr:cNvSpPr txBox="1">
          <a:spLocks noChangeArrowheads="1"/>
        </xdr:cNvSpPr>
      </xdr:nvSpPr>
      <xdr:spPr bwMode="auto">
        <a:xfrm>
          <a:off x="187642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161</xdr:row>
      <xdr:rowOff>0</xdr:rowOff>
    </xdr:from>
    <xdr:ext cx="95250" cy="316923"/>
    <xdr:sp macro="" textlink="">
      <xdr:nvSpPr>
        <xdr:cNvPr id="472" name="Text Box 15">
          <a:extLst>
            <a:ext uri="{FF2B5EF4-FFF2-40B4-BE49-F238E27FC236}">
              <a16:creationId xmlns:a16="http://schemas.microsoft.com/office/drawing/2014/main" id="{5ABCD555-3A36-45B4-BFE1-63B3A585B5B5}"/>
            </a:ext>
          </a:extLst>
        </xdr:cNvPr>
        <xdr:cNvSpPr txBox="1">
          <a:spLocks noChangeArrowheads="1"/>
        </xdr:cNvSpPr>
      </xdr:nvSpPr>
      <xdr:spPr bwMode="auto">
        <a:xfrm>
          <a:off x="1866900" y="399859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73" name="Text Box 15">
          <a:extLst>
            <a:ext uri="{FF2B5EF4-FFF2-40B4-BE49-F238E27FC236}">
              <a16:creationId xmlns:a16="http://schemas.microsoft.com/office/drawing/2014/main" id="{B508FC79-F1E2-4F52-8D7C-49A17C147900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74" name="Text Box 15">
          <a:extLst>
            <a:ext uri="{FF2B5EF4-FFF2-40B4-BE49-F238E27FC236}">
              <a16:creationId xmlns:a16="http://schemas.microsoft.com/office/drawing/2014/main" id="{459D7CF5-D948-46C9-87F5-5A96EF02B752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75" name="Text Box 15">
          <a:extLst>
            <a:ext uri="{FF2B5EF4-FFF2-40B4-BE49-F238E27FC236}">
              <a16:creationId xmlns:a16="http://schemas.microsoft.com/office/drawing/2014/main" id="{FB566178-FB53-4D0F-9CC1-66E8050A9A5B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76" name="Text Box 15">
          <a:extLst>
            <a:ext uri="{FF2B5EF4-FFF2-40B4-BE49-F238E27FC236}">
              <a16:creationId xmlns:a16="http://schemas.microsoft.com/office/drawing/2014/main" id="{58C6D6D3-E631-47C7-80A3-F5918546F235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77" name="Text Box 15">
          <a:extLst>
            <a:ext uri="{FF2B5EF4-FFF2-40B4-BE49-F238E27FC236}">
              <a16:creationId xmlns:a16="http://schemas.microsoft.com/office/drawing/2014/main" id="{FB22AF07-005B-46D1-86DF-2961F645E9A9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78" name="Text Box 15">
          <a:extLst>
            <a:ext uri="{FF2B5EF4-FFF2-40B4-BE49-F238E27FC236}">
              <a16:creationId xmlns:a16="http://schemas.microsoft.com/office/drawing/2014/main" id="{F4F54513-3663-4D55-9AFE-14F4EBD1AEFB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79" name="Text Box 15">
          <a:extLst>
            <a:ext uri="{FF2B5EF4-FFF2-40B4-BE49-F238E27FC236}">
              <a16:creationId xmlns:a16="http://schemas.microsoft.com/office/drawing/2014/main" id="{146BF95D-0C94-42B4-82E4-FA9CEF086A4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80" name="Text Box 15">
          <a:extLst>
            <a:ext uri="{FF2B5EF4-FFF2-40B4-BE49-F238E27FC236}">
              <a16:creationId xmlns:a16="http://schemas.microsoft.com/office/drawing/2014/main" id="{87B663A1-7A53-4640-B7F0-704CBE60CF97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81" name="Text Box 15">
          <a:extLst>
            <a:ext uri="{FF2B5EF4-FFF2-40B4-BE49-F238E27FC236}">
              <a16:creationId xmlns:a16="http://schemas.microsoft.com/office/drawing/2014/main" id="{11749B51-4860-4D46-AA5F-596C27EE3994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82" name="Text Box 15">
          <a:extLst>
            <a:ext uri="{FF2B5EF4-FFF2-40B4-BE49-F238E27FC236}">
              <a16:creationId xmlns:a16="http://schemas.microsoft.com/office/drawing/2014/main" id="{5B244A84-4AA1-4944-9C0C-DFA3B0B3F222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83" name="Text Box 15">
          <a:extLst>
            <a:ext uri="{FF2B5EF4-FFF2-40B4-BE49-F238E27FC236}">
              <a16:creationId xmlns:a16="http://schemas.microsoft.com/office/drawing/2014/main" id="{C615E939-1FFA-471E-AB36-CB3271CC0073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84" name="Text Box 15">
          <a:extLst>
            <a:ext uri="{FF2B5EF4-FFF2-40B4-BE49-F238E27FC236}">
              <a16:creationId xmlns:a16="http://schemas.microsoft.com/office/drawing/2014/main" id="{28BEC102-59F9-4FAD-92DF-56E7BAEC79B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85" name="Text Box 15">
          <a:extLst>
            <a:ext uri="{FF2B5EF4-FFF2-40B4-BE49-F238E27FC236}">
              <a16:creationId xmlns:a16="http://schemas.microsoft.com/office/drawing/2014/main" id="{A182F275-7A18-4BFE-884D-CD3813219990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86" name="Text Box 15">
          <a:extLst>
            <a:ext uri="{FF2B5EF4-FFF2-40B4-BE49-F238E27FC236}">
              <a16:creationId xmlns:a16="http://schemas.microsoft.com/office/drawing/2014/main" id="{5B4FF08C-A056-414B-9E2C-52EBBCCF71C6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87" name="Text Box 15">
          <a:extLst>
            <a:ext uri="{FF2B5EF4-FFF2-40B4-BE49-F238E27FC236}">
              <a16:creationId xmlns:a16="http://schemas.microsoft.com/office/drawing/2014/main" id="{00925A61-4E10-48EA-807B-D3F5CCAB212F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88" name="Text Box 15">
          <a:extLst>
            <a:ext uri="{FF2B5EF4-FFF2-40B4-BE49-F238E27FC236}">
              <a16:creationId xmlns:a16="http://schemas.microsoft.com/office/drawing/2014/main" id="{F86B491D-50D3-4B48-A805-8C1B8047D63A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89" name="Text Box 15">
          <a:extLst>
            <a:ext uri="{FF2B5EF4-FFF2-40B4-BE49-F238E27FC236}">
              <a16:creationId xmlns:a16="http://schemas.microsoft.com/office/drawing/2014/main" id="{20ECF69C-E901-4DA8-96BC-659407BB73AD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90" name="Text Box 15">
          <a:extLst>
            <a:ext uri="{FF2B5EF4-FFF2-40B4-BE49-F238E27FC236}">
              <a16:creationId xmlns:a16="http://schemas.microsoft.com/office/drawing/2014/main" id="{FC5F4A68-1CD1-4E9C-A500-B9E18E1D22F6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91" name="Text Box 15">
          <a:extLst>
            <a:ext uri="{FF2B5EF4-FFF2-40B4-BE49-F238E27FC236}">
              <a16:creationId xmlns:a16="http://schemas.microsoft.com/office/drawing/2014/main" id="{C4B374B6-0C4D-4705-BB45-A6003CB3C7F5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92" name="Text Box 15">
          <a:extLst>
            <a:ext uri="{FF2B5EF4-FFF2-40B4-BE49-F238E27FC236}">
              <a16:creationId xmlns:a16="http://schemas.microsoft.com/office/drawing/2014/main" id="{042D00FD-B7F0-40F4-9496-D360B2A09E95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93" name="Text Box 15">
          <a:extLst>
            <a:ext uri="{FF2B5EF4-FFF2-40B4-BE49-F238E27FC236}">
              <a16:creationId xmlns:a16="http://schemas.microsoft.com/office/drawing/2014/main" id="{772E85C0-7658-495D-94D5-416491CC5A35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94" name="Text Box 15">
          <a:extLst>
            <a:ext uri="{FF2B5EF4-FFF2-40B4-BE49-F238E27FC236}">
              <a16:creationId xmlns:a16="http://schemas.microsoft.com/office/drawing/2014/main" id="{F57E8DC2-1B4B-4928-B14C-55446764F2C9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95" name="Text Box 15">
          <a:extLst>
            <a:ext uri="{FF2B5EF4-FFF2-40B4-BE49-F238E27FC236}">
              <a16:creationId xmlns:a16="http://schemas.microsoft.com/office/drawing/2014/main" id="{F3CCB25B-6410-47D8-9F9D-CDB46300259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96" name="Text Box 15">
          <a:extLst>
            <a:ext uri="{FF2B5EF4-FFF2-40B4-BE49-F238E27FC236}">
              <a16:creationId xmlns:a16="http://schemas.microsoft.com/office/drawing/2014/main" id="{2EBE1531-D8D4-4845-9471-5CFDF37C0F95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161</xdr:row>
      <xdr:rowOff>0</xdr:rowOff>
    </xdr:from>
    <xdr:ext cx="95250" cy="316923"/>
    <xdr:sp macro="" textlink="">
      <xdr:nvSpPr>
        <xdr:cNvPr id="497" name="Text Box 15">
          <a:extLst>
            <a:ext uri="{FF2B5EF4-FFF2-40B4-BE49-F238E27FC236}">
              <a16:creationId xmlns:a16="http://schemas.microsoft.com/office/drawing/2014/main" id="{05005B76-B1FE-494C-AF21-26F8CD89BDE4}"/>
            </a:ext>
          </a:extLst>
        </xdr:cNvPr>
        <xdr:cNvSpPr txBox="1">
          <a:spLocks noChangeArrowheads="1"/>
        </xdr:cNvSpPr>
      </xdr:nvSpPr>
      <xdr:spPr bwMode="auto">
        <a:xfrm>
          <a:off x="1866900" y="399859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98" name="Text Box 15">
          <a:extLst>
            <a:ext uri="{FF2B5EF4-FFF2-40B4-BE49-F238E27FC236}">
              <a16:creationId xmlns:a16="http://schemas.microsoft.com/office/drawing/2014/main" id="{C858A64C-588D-4214-8BE0-CC4122169C69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499" name="Text Box 15">
          <a:extLst>
            <a:ext uri="{FF2B5EF4-FFF2-40B4-BE49-F238E27FC236}">
              <a16:creationId xmlns:a16="http://schemas.microsoft.com/office/drawing/2014/main" id="{04A9053A-D8D1-40C8-9719-E17BFE6939D4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00" name="Text Box 15">
          <a:extLst>
            <a:ext uri="{FF2B5EF4-FFF2-40B4-BE49-F238E27FC236}">
              <a16:creationId xmlns:a16="http://schemas.microsoft.com/office/drawing/2014/main" id="{89CDA766-0CDD-4E01-8BC6-482CB8323414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01" name="Text Box 15">
          <a:extLst>
            <a:ext uri="{FF2B5EF4-FFF2-40B4-BE49-F238E27FC236}">
              <a16:creationId xmlns:a16="http://schemas.microsoft.com/office/drawing/2014/main" id="{269CA377-321A-4F97-AE3C-89FAE4B2FD84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02" name="Text Box 15">
          <a:extLst>
            <a:ext uri="{FF2B5EF4-FFF2-40B4-BE49-F238E27FC236}">
              <a16:creationId xmlns:a16="http://schemas.microsoft.com/office/drawing/2014/main" id="{71F25ABC-8B89-4F2C-88AE-0095FDF37F84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03" name="Text Box 15">
          <a:extLst>
            <a:ext uri="{FF2B5EF4-FFF2-40B4-BE49-F238E27FC236}">
              <a16:creationId xmlns:a16="http://schemas.microsoft.com/office/drawing/2014/main" id="{BA4ED7EE-3689-44E4-8D9B-1C059E2E1596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04" name="Text Box 15">
          <a:extLst>
            <a:ext uri="{FF2B5EF4-FFF2-40B4-BE49-F238E27FC236}">
              <a16:creationId xmlns:a16="http://schemas.microsoft.com/office/drawing/2014/main" id="{87D0FEC2-1922-43D2-A2D4-1FCCD86D34E9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05" name="Text Box 15">
          <a:extLst>
            <a:ext uri="{FF2B5EF4-FFF2-40B4-BE49-F238E27FC236}">
              <a16:creationId xmlns:a16="http://schemas.microsoft.com/office/drawing/2014/main" id="{C6B276EA-DEF5-441E-A1FA-19E5E8C01180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06" name="Text Box 15">
          <a:extLst>
            <a:ext uri="{FF2B5EF4-FFF2-40B4-BE49-F238E27FC236}">
              <a16:creationId xmlns:a16="http://schemas.microsoft.com/office/drawing/2014/main" id="{FE204470-AFC7-4F50-99FE-5E89070C83E7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07" name="Text Box 15">
          <a:extLst>
            <a:ext uri="{FF2B5EF4-FFF2-40B4-BE49-F238E27FC236}">
              <a16:creationId xmlns:a16="http://schemas.microsoft.com/office/drawing/2014/main" id="{2D087CD6-3969-4CB2-9EFB-327145C726D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08" name="Text Box 15">
          <a:extLst>
            <a:ext uri="{FF2B5EF4-FFF2-40B4-BE49-F238E27FC236}">
              <a16:creationId xmlns:a16="http://schemas.microsoft.com/office/drawing/2014/main" id="{E1FF917A-8A55-481B-8960-3031AEDCC84F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09" name="Text Box 15">
          <a:extLst>
            <a:ext uri="{FF2B5EF4-FFF2-40B4-BE49-F238E27FC236}">
              <a16:creationId xmlns:a16="http://schemas.microsoft.com/office/drawing/2014/main" id="{2E6530FC-E962-409C-83CD-29A11E0E51A9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10" name="Text Box 15">
          <a:extLst>
            <a:ext uri="{FF2B5EF4-FFF2-40B4-BE49-F238E27FC236}">
              <a16:creationId xmlns:a16="http://schemas.microsoft.com/office/drawing/2014/main" id="{D4D38072-0D94-4ECA-801D-6C02B4E1DAA7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11" name="Text Box 15">
          <a:extLst>
            <a:ext uri="{FF2B5EF4-FFF2-40B4-BE49-F238E27FC236}">
              <a16:creationId xmlns:a16="http://schemas.microsoft.com/office/drawing/2014/main" id="{613D410E-A143-49DE-9F44-6E7BCBE8E6A9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12" name="Text Box 15">
          <a:extLst>
            <a:ext uri="{FF2B5EF4-FFF2-40B4-BE49-F238E27FC236}">
              <a16:creationId xmlns:a16="http://schemas.microsoft.com/office/drawing/2014/main" id="{6D7F40B0-8559-4AFD-B97B-5527F8DD994A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13" name="Text Box 15">
          <a:extLst>
            <a:ext uri="{FF2B5EF4-FFF2-40B4-BE49-F238E27FC236}">
              <a16:creationId xmlns:a16="http://schemas.microsoft.com/office/drawing/2014/main" id="{5442E9B0-1FE9-4D1B-8EC8-8A868EA88DAF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14" name="Text Box 15">
          <a:extLst>
            <a:ext uri="{FF2B5EF4-FFF2-40B4-BE49-F238E27FC236}">
              <a16:creationId xmlns:a16="http://schemas.microsoft.com/office/drawing/2014/main" id="{991FACFF-6F64-4215-B46E-F21E61590A14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15" name="Text Box 15">
          <a:extLst>
            <a:ext uri="{FF2B5EF4-FFF2-40B4-BE49-F238E27FC236}">
              <a16:creationId xmlns:a16="http://schemas.microsoft.com/office/drawing/2014/main" id="{7634C05D-FA62-488E-818B-AC57A1491B3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16" name="Text Box 15">
          <a:extLst>
            <a:ext uri="{FF2B5EF4-FFF2-40B4-BE49-F238E27FC236}">
              <a16:creationId xmlns:a16="http://schemas.microsoft.com/office/drawing/2014/main" id="{4191373F-D9BA-4921-890B-8840E28F68BF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17" name="Text Box 15">
          <a:extLst>
            <a:ext uri="{FF2B5EF4-FFF2-40B4-BE49-F238E27FC236}">
              <a16:creationId xmlns:a16="http://schemas.microsoft.com/office/drawing/2014/main" id="{CC0CD306-CDB0-469D-B743-31273CF6088A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18" name="Text Box 15">
          <a:extLst>
            <a:ext uri="{FF2B5EF4-FFF2-40B4-BE49-F238E27FC236}">
              <a16:creationId xmlns:a16="http://schemas.microsoft.com/office/drawing/2014/main" id="{15BDC7B3-150D-4D1E-99AC-65F8889AC900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19" name="Text Box 15">
          <a:extLst>
            <a:ext uri="{FF2B5EF4-FFF2-40B4-BE49-F238E27FC236}">
              <a16:creationId xmlns:a16="http://schemas.microsoft.com/office/drawing/2014/main" id="{C6C945CD-295C-43BE-8FD9-D897E995D1DB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20" name="Text Box 15">
          <a:extLst>
            <a:ext uri="{FF2B5EF4-FFF2-40B4-BE49-F238E27FC236}">
              <a16:creationId xmlns:a16="http://schemas.microsoft.com/office/drawing/2014/main" id="{25B45F97-04B1-4332-A829-D787517F9BB7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21" name="Text Box 15">
          <a:extLst>
            <a:ext uri="{FF2B5EF4-FFF2-40B4-BE49-F238E27FC236}">
              <a16:creationId xmlns:a16="http://schemas.microsoft.com/office/drawing/2014/main" id="{C45FCE4F-CFC1-410C-BDC3-B56D356ACFC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22" name="Text Box 15">
          <a:extLst>
            <a:ext uri="{FF2B5EF4-FFF2-40B4-BE49-F238E27FC236}">
              <a16:creationId xmlns:a16="http://schemas.microsoft.com/office/drawing/2014/main" id="{A7FB986D-6EDF-4CD2-96B6-0A38E8385896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23" name="Text Box 15">
          <a:extLst>
            <a:ext uri="{FF2B5EF4-FFF2-40B4-BE49-F238E27FC236}">
              <a16:creationId xmlns:a16="http://schemas.microsoft.com/office/drawing/2014/main" id="{BF284C94-5370-4AB1-B51B-13F83E9D778A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24" name="Text Box 15">
          <a:extLst>
            <a:ext uri="{FF2B5EF4-FFF2-40B4-BE49-F238E27FC236}">
              <a16:creationId xmlns:a16="http://schemas.microsoft.com/office/drawing/2014/main" id="{17B362DC-48CE-41C2-AEB6-BA48959E78CE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25" name="Text Box 15">
          <a:extLst>
            <a:ext uri="{FF2B5EF4-FFF2-40B4-BE49-F238E27FC236}">
              <a16:creationId xmlns:a16="http://schemas.microsoft.com/office/drawing/2014/main" id="{D465E20E-3120-4DF2-9CCE-30F53C863BA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26" name="Text Box 15">
          <a:extLst>
            <a:ext uri="{FF2B5EF4-FFF2-40B4-BE49-F238E27FC236}">
              <a16:creationId xmlns:a16="http://schemas.microsoft.com/office/drawing/2014/main" id="{2C2DDE66-5C18-469A-B296-66A9DA492243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27" name="Text Box 15">
          <a:extLst>
            <a:ext uri="{FF2B5EF4-FFF2-40B4-BE49-F238E27FC236}">
              <a16:creationId xmlns:a16="http://schemas.microsoft.com/office/drawing/2014/main" id="{327DEF53-ECF9-44CB-8D74-1E45735E1C0E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28" name="Text Box 15">
          <a:extLst>
            <a:ext uri="{FF2B5EF4-FFF2-40B4-BE49-F238E27FC236}">
              <a16:creationId xmlns:a16="http://schemas.microsoft.com/office/drawing/2014/main" id="{0816EC92-EFFD-431D-8C85-CEC790650767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29" name="Text Box 15">
          <a:extLst>
            <a:ext uri="{FF2B5EF4-FFF2-40B4-BE49-F238E27FC236}">
              <a16:creationId xmlns:a16="http://schemas.microsoft.com/office/drawing/2014/main" id="{44509C27-E9D1-424D-876A-23A9EF65D813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30" name="Text Box 15">
          <a:extLst>
            <a:ext uri="{FF2B5EF4-FFF2-40B4-BE49-F238E27FC236}">
              <a16:creationId xmlns:a16="http://schemas.microsoft.com/office/drawing/2014/main" id="{0A1B8917-1983-48D8-9A7C-CFD5C107F74F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31" name="Text Box 15">
          <a:extLst>
            <a:ext uri="{FF2B5EF4-FFF2-40B4-BE49-F238E27FC236}">
              <a16:creationId xmlns:a16="http://schemas.microsoft.com/office/drawing/2014/main" id="{1A47FBB3-087D-4638-A3F0-5916196FEA67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32" name="Text Box 15">
          <a:extLst>
            <a:ext uri="{FF2B5EF4-FFF2-40B4-BE49-F238E27FC236}">
              <a16:creationId xmlns:a16="http://schemas.microsoft.com/office/drawing/2014/main" id="{195321E2-35C4-4D4B-A7E7-17A15DC5B6F9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33" name="Text Box 15">
          <a:extLst>
            <a:ext uri="{FF2B5EF4-FFF2-40B4-BE49-F238E27FC236}">
              <a16:creationId xmlns:a16="http://schemas.microsoft.com/office/drawing/2014/main" id="{62BA39E4-6F95-4564-8EF6-8B20BA82368D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34" name="Text Box 15">
          <a:extLst>
            <a:ext uri="{FF2B5EF4-FFF2-40B4-BE49-F238E27FC236}">
              <a16:creationId xmlns:a16="http://schemas.microsoft.com/office/drawing/2014/main" id="{E7D69096-CFD7-4159-96DD-B2060597B5DB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35" name="Text Box 15">
          <a:extLst>
            <a:ext uri="{FF2B5EF4-FFF2-40B4-BE49-F238E27FC236}">
              <a16:creationId xmlns:a16="http://schemas.microsoft.com/office/drawing/2014/main" id="{71F5D814-F64E-4BF0-B523-6DFD759B7D8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36" name="Text Box 15">
          <a:extLst>
            <a:ext uri="{FF2B5EF4-FFF2-40B4-BE49-F238E27FC236}">
              <a16:creationId xmlns:a16="http://schemas.microsoft.com/office/drawing/2014/main" id="{63B60325-6E35-4439-801C-9929CDFF6D6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37" name="Text Box 15">
          <a:extLst>
            <a:ext uri="{FF2B5EF4-FFF2-40B4-BE49-F238E27FC236}">
              <a16:creationId xmlns:a16="http://schemas.microsoft.com/office/drawing/2014/main" id="{C513F113-6F0E-456F-B11D-0DDD63DDBDD6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38" name="Text Box 15">
          <a:extLst>
            <a:ext uri="{FF2B5EF4-FFF2-40B4-BE49-F238E27FC236}">
              <a16:creationId xmlns:a16="http://schemas.microsoft.com/office/drawing/2014/main" id="{83B4EEF7-8B67-4E60-9629-8CE35E30374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39" name="Text Box 15">
          <a:extLst>
            <a:ext uri="{FF2B5EF4-FFF2-40B4-BE49-F238E27FC236}">
              <a16:creationId xmlns:a16="http://schemas.microsoft.com/office/drawing/2014/main" id="{F86ABFFB-61E6-4F90-8A0E-3681B1FF6DB2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40" name="Text Box 15">
          <a:extLst>
            <a:ext uri="{FF2B5EF4-FFF2-40B4-BE49-F238E27FC236}">
              <a16:creationId xmlns:a16="http://schemas.microsoft.com/office/drawing/2014/main" id="{AA59CB7B-38D8-4E83-B1DD-C3F18C89E4B0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41" name="Text Box 15">
          <a:extLst>
            <a:ext uri="{FF2B5EF4-FFF2-40B4-BE49-F238E27FC236}">
              <a16:creationId xmlns:a16="http://schemas.microsoft.com/office/drawing/2014/main" id="{150F6D25-13D3-4FF0-A73A-FB16578723E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42" name="Text Box 15">
          <a:extLst>
            <a:ext uri="{FF2B5EF4-FFF2-40B4-BE49-F238E27FC236}">
              <a16:creationId xmlns:a16="http://schemas.microsoft.com/office/drawing/2014/main" id="{0084AEF3-D392-4695-94F1-D527AE0EB3C9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43" name="Text Box 15">
          <a:extLst>
            <a:ext uri="{FF2B5EF4-FFF2-40B4-BE49-F238E27FC236}">
              <a16:creationId xmlns:a16="http://schemas.microsoft.com/office/drawing/2014/main" id="{9D8C8827-BA41-4FE4-9234-D9F29C20F651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44" name="Text Box 15">
          <a:extLst>
            <a:ext uri="{FF2B5EF4-FFF2-40B4-BE49-F238E27FC236}">
              <a16:creationId xmlns:a16="http://schemas.microsoft.com/office/drawing/2014/main" id="{18491916-E91B-49CC-8005-BF7154BF0EED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45" name="Text Box 15">
          <a:extLst>
            <a:ext uri="{FF2B5EF4-FFF2-40B4-BE49-F238E27FC236}">
              <a16:creationId xmlns:a16="http://schemas.microsoft.com/office/drawing/2014/main" id="{5D872D73-3AFF-476A-A01D-D0C75D42D3B5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46" name="Text Box 15">
          <a:extLst>
            <a:ext uri="{FF2B5EF4-FFF2-40B4-BE49-F238E27FC236}">
              <a16:creationId xmlns:a16="http://schemas.microsoft.com/office/drawing/2014/main" id="{8E9772B6-ADF0-4C2B-8BBF-C99B711A57F9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47" name="Text Box 15">
          <a:extLst>
            <a:ext uri="{FF2B5EF4-FFF2-40B4-BE49-F238E27FC236}">
              <a16:creationId xmlns:a16="http://schemas.microsoft.com/office/drawing/2014/main" id="{499C9333-D224-43B2-BADA-B27F6BFD912D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48" name="Text Box 15">
          <a:extLst>
            <a:ext uri="{FF2B5EF4-FFF2-40B4-BE49-F238E27FC236}">
              <a16:creationId xmlns:a16="http://schemas.microsoft.com/office/drawing/2014/main" id="{D43B390E-D7BA-4166-9ECC-63042B373942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49" name="Text Box 15">
          <a:extLst>
            <a:ext uri="{FF2B5EF4-FFF2-40B4-BE49-F238E27FC236}">
              <a16:creationId xmlns:a16="http://schemas.microsoft.com/office/drawing/2014/main" id="{3DDF18FB-EB49-4DE6-992B-01180A0DFC8F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50" name="Text Box 15">
          <a:extLst>
            <a:ext uri="{FF2B5EF4-FFF2-40B4-BE49-F238E27FC236}">
              <a16:creationId xmlns:a16="http://schemas.microsoft.com/office/drawing/2014/main" id="{DD3BB32C-48B3-48C0-899C-77200DCF4E26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51" name="Text Box 15">
          <a:extLst>
            <a:ext uri="{FF2B5EF4-FFF2-40B4-BE49-F238E27FC236}">
              <a16:creationId xmlns:a16="http://schemas.microsoft.com/office/drawing/2014/main" id="{112D4927-C47A-4245-A6E1-5A4A38C7A86A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52" name="Text Box 15">
          <a:extLst>
            <a:ext uri="{FF2B5EF4-FFF2-40B4-BE49-F238E27FC236}">
              <a16:creationId xmlns:a16="http://schemas.microsoft.com/office/drawing/2014/main" id="{94F032A5-08B9-4207-A670-F4BA701B8074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53" name="Text Box 15">
          <a:extLst>
            <a:ext uri="{FF2B5EF4-FFF2-40B4-BE49-F238E27FC236}">
              <a16:creationId xmlns:a16="http://schemas.microsoft.com/office/drawing/2014/main" id="{24369743-5FA9-4EDE-AC27-09848826B641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54" name="Text Box 15">
          <a:extLst>
            <a:ext uri="{FF2B5EF4-FFF2-40B4-BE49-F238E27FC236}">
              <a16:creationId xmlns:a16="http://schemas.microsoft.com/office/drawing/2014/main" id="{367562A2-53DE-48FA-9D4C-375A3503CF42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55" name="Text Box 15">
          <a:extLst>
            <a:ext uri="{FF2B5EF4-FFF2-40B4-BE49-F238E27FC236}">
              <a16:creationId xmlns:a16="http://schemas.microsoft.com/office/drawing/2014/main" id="{D93914D8-7845-4004-BFD3-658E77A4373D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56" name="Text Box 15">
          <a:extLst>
            <a:ext uri="{FF2B5EF4-FFF2-40B4-BE49-F238E27FC236}">
              <a16:creationId xmlns:a16="http://schemas.microsoft.com/office/drawing/2014/main" id="{F083BA3F-9284-48F5-85EC-69CDFA167306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57" name="Text Box 15">
          <a:extLst>
            <a:ext uri="{FF2B5EF4-FFF2-40B4-BE49-F238E27FC236}">
              <a16:creationId xmlns:a16="http://schemas.microsoft.com/office/drawing/2014/main" id="{80E9BE6E-6B0D-4AD0-808A-09C116FB7D75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58" name="Text Box 15">
          <a:extLst>
            <a:ext uri="{FF2B5EF4-FFF2-40B4-BE49-F238E27FC236}">
              <a16:creationId xmlns:a16="http://schemas.microsoft.com/office/drawing/2014/main" id="{8BE10555-C8A2-4779-A1E6-EE9BF522A443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59" name="Text Box 15">
          <a:extLst>
            <a:ext uri="{FF2B5EF4-FFF2-40B4-BE49-F238E27FC236}">
              <a16:creationId xmlns:a16="http://schemas.microsoft.com/office/drawing/2014/main" id="{2BAA99B1-5BBD-4D52-A484-5CBBC45C24F5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60" name="Text Box 15">
          <a:extLst>
            <a:ext uri="{FF2B5EF4-FFF2-40B4-BE49-F238E27FC236}">
              <a16:creationId xmlns:a16="http://schemas.microsoft.com/office/drawing/2014/main" id="{243B5D8A-18AD-4E7F-A654-B8698F92FEC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61" name="Text Box 15">
          <a:extLst>
            <a:ext uri="{FF2B5EF4-FFF2-40B4-BE49-F238E27FC236}">
              <a16:creationId xmlns:a16="http://schemas.microsoft.com/office/drawing/2014/main" id="{CE6B963A-7A49-4DB0-A043-25DEA0EAB577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62" name="Text Box 15">
          <a:extLst>
            <a:ext uri="{FF2B5EF4-FFF2-40B4-BE49-F238E27FC236}">
              <a16:creationId xmlns:a16="http://schemas.microsoft.com/office/drawing/2014/main" id="{67936971-E92D-45C9-A25C-B10B0F825FD0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63" name="Text Box 15">
          <a:extLst>
            <a:ext uri="{FF2B5EF4-FFF2-40B4-BE49-F238E27FC236}">
              <a16:creationId xmlns:a16="http://schemas.microsoft.com/office/drawing/2014/main" id="{BC935EE5-036C-4C69-8EA4-2C3C0555D613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64" name="Text Box 15">
          <a:extLst>
            <a:ext uri="{FF2B5EF4-FFF2-40B4-BE49-F238E27FC236}">
              <a16:creationId xmlns:a16="http://schemas.microsoft.com/office/drawing/2014/main" id="{E533221E-0141-43DE-8C26-A429820FFF9D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65" name="Text Box 15">
          <a:extLst>
            <a:ext uri="{FF2B5EF4-FFF2-40B4-BE49-F238E27FC236}">
              <a16:creationId xmlns:a16="http://schemas.microsoft.com/office/drawing/2014/main" id="{E9996FE8-A06D-44C7-9523-FF7178EBDB24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66" name="Text Box 15">
          <a:extLst>
            <a:ext uri="{FF2B5EF4-FFF2-40B4-BE49-F238E27FC236}">
              <a16:creationId xmlns:a16="http://schemas.microsoft.com/office/drawing/2014/main" id="{B64472FA-09A8-46AE-AB33-C3803BB8F3CB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67" name="Text Box 15">
          <a:extLst>
            <a:ext uri="{FF2B5EF4-FFF2-40B4-BE49-F238E27FC236}">
              <a16:creationId xmlns:a16="http://schemas.microsoft.com/office/drawing/2014/main" id="{6EA52EC2-E310-4FA3-B05A-8FB6DB1CE6E2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68" name="Text Box 15">
          <a:extLst>
            <a:ext uri="{FF2B5EF4-FFF2-40B4-BE49-F238E27FC236}">
              <a16:creationId xmlns:a16="http://schemas.microsoft.com/office/drawing/2014/main" id="{A10DB447-4238-4C02-8931-9F9FB38DDAD7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69" name="Text Box 15">
          <a:extLst>
            <a:ext uri="{FF2B5EF4-FFF2-40B4-BE49-F238E27FC236}">
              <a16:creationId xmlns:a16="http://schemas.microsoft.com/office/drawing/2014/main" id="{51517DFE-3906-4A01-872D-2DCAF6C68EB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161</xdr:row>
      <xdr:rowOff>0</xdr:rowOff>
    </xdr:from>
    <xdr:ext cx="95250" cy="164523"/>
    <xdr:sp macro="" textlink="">
      <xdr:nvSpPr>
        <xdr:cNvPr id="570" name="Text Box 15">
          <a:extLst>
            <a:ext uri="{FF2B5EF4-FFF2-40B4-BE49-F238E27FC236}">
              <a16:creationId xmlns:a16="http://schemas.microsoft.com/office/drawing/2014/main" id="{CEE5C7D3-0C2D-4947-9522-B26A6BB557AF}"/>
            </a:ext>
          </a:extLst>
        </xdr:cNvPr>
        <xdr:cNvSpPr txBox="1">
          <a:spLocks noChangeArrowheads="1"/>
        </xdr:cNvSpPr>
      </xdr:nvSpPr>
      <xdr:spPr bwMode="auto">
        <a:xfrm>
          <a:off x="187642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571" name="Text Box 15">
          <a:extLst>
            <a:ext uri="{FF2B5EF4-FFF2-40B4-BE49-F238E27FC236}">
              <a16:creationId xmlns:a16="http://schemas.microsoft.com/office/drawing/2014/main" id="{82FFDEF8-C665-4333-904B-411A2FB14094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572" name="Text Box 15">
          <a:extLst>
            <a:ext uri="{FF2B5EF4-FFF2-40B4-BE49-F238E27FC236}">
              <a16:creationId xmlns:a16="http://schemas.microsoft.com/office/drawing/2014/main" id="{80A553D4-EB51-41FB-BD2F-AE3365EB1D24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573" name="Text Box 15">
          <a:extLst>
            <a:ext uri="{FF2B5EF4-FFF2-40B4-BE49-F238E27FC236}">
              <a16:creationId xmlns:a16="http://schemas.microsoft.com/office/drawing/2014/main" id="{BAD2C043-18DD-4A73-836C-EF762EE83877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574" name="Text Box 15">
          <a:extLst>
            <a:ext uri="{FF2B5EF4-FFF2-40B4-BE49-F238E27FC236}">
              <a16:creationId xmlns:a16="http://schemas.microsoft.com/office/drawing/2014/main" id="{4935A4DC-36A1-4C89-AD01-30DC479E758A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161</xdr:row>
      <xdr:rowOff>0</xdr:rowOff>
    </xdr:from>
    <xdr:ext cx="95250" cy="164523"/>
    <xdr:sp macro="" textlink="">
      <xdr:nvSpPr>
        <xdr:cNvPr id="575" name="Text Box 15">
          <a:extLst>
            <a:ext uri="{FF2B5EF4-FFF2-40B4-BE49-F238E27FC236}">
              <a16:creationId xmlns:a16="http://schemas.microsoft.com/office/drawing/2014/main" id="{2845EA72-BD05-461E-ADF7-E18CD6F0E7C4}"/>
            </a:ext>
          </a:extLst>
        </xdr:cNvPr>
        <xdr:cNvSpPr txBox="1">
          <a:spLocks noChangeArrowheads="1"/>
        </xdr:cNvSpPr>
      </xdr:nvSpPr>
      <xdr:spPr bwMode="auto">
        <a:xfrm>
          <a:off x="1905000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576" name="Text Box 15">
          <a:extLst>
            <a:ext uri="{FF2B5EF4-FFF2-40B4-BE49-F238E27FC236}">
              <a16:creationId xmlns:a16="http://schemas.microsoft.com/office/drawing/2014/main" id="{C9734CAB-9465-41A6-B1E4-21A9F06D51A1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577" name="Text Box 15">
          <a:extLst>
            <a:ext uri="{FF2B5EF4-FFF2-40B4-BE49-F238E27FC236}">
              <a16:creationId xmlns:a16="http://schemas.microsoft.com/office/drawing/2014/main" id="{9C549370-27D2-49B1-99FB-C5C0D5EE4353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578" name="Text Box 15">
          <a:extLst>
            <a:ext uri="{FF2B5EF4-FFF2-40B4-BE49-F238E27FC236}">
              <a16:creationId xmlns:a16="http://schemas.microsoft.com/office/drawing/2014/main" id="{53D94726-0E1F-422E-B959-40BEA7EAB7D7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579" name="Text Box 15">
          <a:extLst>
            <a:ext uri="{FF2B5EF4-FFF2-40B4-BE49-F238E27FC236}">
              <a16:creationId xmlns:a16="http://schemas.microsoft.com/office/drawing/2014/main" id="{F822E1F5-0E58-4A3D-9DB1-F9D91880EF75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161</xdr:row>
      <xdr:rowOff>0</xdr:rowOff>
    </xdr:from>
    <xdr:ext cx="95250" cy="164523"/>
    <xdr:sp macro="" textlink="">
      <xdr:nvSpPr>
        <xdr:cNvPr id="580" name="Text Box 15">
          <a:extLst>
            <a:ext uri="{FF2B5EF4-FFF2-40B4-BE49-F238E27FC236}">
              <a16:creationId xmlns:a16="http://schemas.microsoft.com/office/drawing/2014/main" id="{466D986F-8F56-446E-9E9B-3D1DF99C32E7}"/>
            </a:ext>
          </a:extLst>
        </xdr:cNvPr>
        <xdr:cNvSpPr txBox="1">
          <a:spLocks noChangeArrowheads="1"/>
        </xdr:cNvSpPr>
      </xdr:nvSpPr>
      <xdr:spPr bwMode="auto">
        <a:xfrm>
          <a:off x="187642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581" name="Text Box 15">
          <a:extLst>
            <a:ext uri="{FF2B5EF4-FFF2-40B4-BE49-F238E27FC236}">
              <a16:creationId xmlns:a16="http://schemas.microsoft.com/office/drawing/2014/main" id="{52AF304E-2060-4436-A1CE-E95633292649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161</xdr:row>
      <xdr:rowOff>0</xdr:rowOff>
    </xdr:from>
    <xdr:ext cx="95250" cy="164523"/>
    <xdr:sp macro="" textlink="">
      <xdr:nvSpPr>
        <xdr:cNvPr id="582" name="Text Box 15">
          <a:extLst>
            <a:ext uri="{FF2B5EF4-FFF2-40B4-BE49-F238E27FC236}">
              <a16:creationId xmlns:a16="http://schemas.microsoft.com/office/drawing/2014/main" id="{E48601A9-527C-42D0-AFFF-9115489B9763}"/>
            </a:ext>
          </a:extLst>
        </xdr:cNvPr>
        <xdr:cNvSpPr txBox="1">
          <a:spLocks noChangeArrowheads="1"/>
        </xdr:cNvSpPr>
      </xdr:nvSpPr>
      <xdr:spPr bwMode="auto">
        <a:xfrm>
          <a:off x="187642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161</xdr:row>
      <xdr:rowOff>0</xdr:rowOff>
    </xdr:from>
    <xdr:ext cx="95250" cy="164523"/>
    <xdr:sp macro="" textlink="">
      <xdr:nvSpPr>
        <xdr:cNvPr id="583" name="Text Box 15">
          <a:extLst>
            <a:ext uri="{FF2B5EF4-FFF2-40B4-BE49-F238E27FC236}">
              <a16:creationId xmlns:a16="http://schemas.microsoft.com/office/drawing/2014/main" id="{4F37FCB1-4E92-4663-B7EE-5F57240AEE00}"/>
            </a:ext>
          </a:extLst>
        </xdr:cNvPr>
        <xdr:cNvSpPr txBox="1">
          <a:spLocks noChangeArrowheads="1"/>
        </xdr:cNvSpPr>
      </xdr:nvSpPr>
      <xdr:spPr bwMode="auto">
        <a:xfrm>
          <a:off x="187642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584" name="Text Box 15">
          <a:extLst>
            <a:ext uri="{FF2B5EF4-FFF2-40B4-BE49-F238E27FC236}">
              <a16:creationId xmlns:a16="http://schemas.microsoft.com/office/drawing/2014/main" id="{FC506405-51A2-40E9-936A-158A2B65A14F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585" name="Text Box 15">
          <a:extLst>
            <a:ext uri="{FF2B5EF4-FFF2-40B4-BE49-F238E27FC236}">
              <a16:creationId xmlns:a16="http://schemas.microsoft.com/office/drawing/2014/main" id="{C0379164-0CD9-442E-AC12-7CC5C8895DD0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586" name="Text Box 15">
          <a:extLst>
            <a:ext uri="{FF2B5EF4-FFF2-40B4-BE49-F238E27FC236}">
              <a16:creationId xmlns:a16="http://schemas.microsoft.com/office/drawing/2014/main" id="{EB8774F8-FC85-47A8-8A05-75E46A5FFEF1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587" name="Text Box 15">
          <a:extLst>
            <a:ext uri="{FF2B5EF4-FFF2-40B4-BE49-F238E27FC236}">
              <a16:creationId xmlns:a16="http://schemas.microsoft.com/office/drawing/2014/main" id="{85082A98-CE1B-42B0-847E-8B543D3BE573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161</xdr:row>
      <xdr:rowOff>0</xdr:rowOff>
    </xdr:from>
    <xdr:ext cx="95250" cy="164523"/>
    <xdr:sp macro="" textlink="">
      <xdr:nvSpPr>
        <xdr:cNvPr id="588" name="Text Box 15">
          <a:extLst>
            <a:ext uri="{FF2B5EF4-FFF2-40B4-BE49-F238E27FC236}">
              <a16:creationId xmlns:a16="http://schemas.microsoft.com/office/drawing/2014/main" id="{A3C90432-655F-47F1-A3EE-9D0F14D7A74A}"/>
            </a:ext>
          </a:extLst>
        </xdr:cNvPr>
        <xdr:cNvSpPr txBox="1">
          <a:spLocks noChangeArrowheads="1"/>
        </xdr:cNvSpPr>
      </xdr:nvSpPr>
      <xdr:spPr bwMode="auto">
        <a:xfrm>
          <a:off x="1905000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589" name="Text Box 15">
          <a:extLst>
            <a:ext uri="{FF2B5EF4-FFF2-40B4-BE49-F238E27FC236}">
              <a16:creationId xmlns:a16="http://schemas.microsoft.com/office/drawing/2014/main" id="{EF100B98-AA57-41A2-B865-DA3C16349BB2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590" name="Text Box 15">
          <a:extLst>
            <a:ext uri="{FF2B5EF4-FFF2-40B4-BE49-F238E27FC236}">
              <a16:creationId xmlns:a16="http://schemas.microsoft.com/office/drawing/2014/main" id="{3E83697C-2EAF-4C44-B336-D8EAE95AF28E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591" name="Text Box 15">
          <a:extLst>
            <a:ext uri="{FF2B5EF4-FFF2-40B4-BE49-F238E27FC236}">
              <a16:creationId xmlns:a16="http://schemas.microsoft.com/office/drawing/2014/main" id="{781549F4-500E-4568-B466-35F2C48E7AA3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592" name="Text Box 15">
          <a:extLst>
            <a:ext uri="{FF2B5EF4-FFF2-40B4-BE49-F238E27FC236}">
              <a16:creationId xmlns:a16="http://schemas.microsoft.com/office/drawing/2014/main" id="{D16ECBAC-AEB5-4127-9582-4F5DFDFC73B7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161</xdr:row>
      <xdr:rowOff>0</xdr:rowOff>
    </xdr:from>
    <xdr:ext cx="95250" cy="164523"/>
    <xdr:sp macro="" textlink="">
      <xdr:nvSpPr>
        <xdr:cNvPr id="593" name="Text Box 15">
          <a:extLst>
            <a:ext uri="{FF2B5EF4-FFF2-40B4-BE49-F238E27FC236}">
              <a16:creationId xmlns:a16="http://schemas.microsoft.com/office/drawing/2014/main" id="{06A206C3-55D0-41A0-915D-49C99B1523E4}"/>
            </a:ext>
          </a:extLst>
        </xdr:cNvPr>
        <xdr:cNvSpPr txBox="1">
          <a:spLocks noChangeArrowheads="1"/>
        </xdr:cNvSpPr>
      </xdr:nvSpPr>
      <xdr:spPr bwMode="auto">
        <a:xfrm>
          <a:off x="187642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594" name="Text Box 15">
          <a:extLst>
            <a:ext uri="{FF2B5EF4-FFF2-40B4-BE49-F238E27FC236}">
              <a16:creationId xmlns:a16="http://schemas.microsoft.com/office/drawing/2014/main" id="{4584F016-756D-4D2E-9DCD-929F93CC99A3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161</xdr:row>
      <xdr:rowOff>0</xdr:rowOff>
    </xdr:from>
    <xdr:ext cx="95250" cy="164523"/>
    <xdr:sp macro="" textlink="">
      <xdr:nvSpPr>
        <xdr:cNvPr id="595" name="Text Box 15">
          <a:extLst>
            <a:ext uri="{FF2B5EF4-FFF2-40B4-BE49-F238E27FC236}">
              <a16:creationId xmlns:a16="http://schemas.microsoft.com/office/drawing/2014/main" id="{03DF3C9F-12C9-4ADD-8233-2A61552EE429}"/>
            </a:ext>
          </a:extLst>
        </xdr:cNvPr>
        <xdr:cNvSpPr txBox="1">
          <a:spLocks noChangeArrowheads="1"/>
        </xdr:cNvSpPr>
      </xdr:nvSpPr>
      <xdr:spPr bwMode="auto">
        <a:xfrm>
          <a:off x="187642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161</xdr:row>
      <xdr:rowOff>0</xdr:rowOff>
    </xdr:from>
    <xdr:ext cx="95250" cy="316923"/>
    <xdr:sp macro="" textlink="">
      <xdr:nvSpPr>
        <xdr:cNvPr id="596" name="Text Box 15">
          <a:extLst>
            <a:ext uri="{FF2B5EF4-FFF2-40B4-BE49-F238E27FC236}">
              <a16:creationId xmlns:a16="http://schemas.microsoft.com/office/drawing/2014/main" id="{82D61AAD-7C44-4911-803F-D82F8B392F69}"/>
            </a:ext>
          </a:extLst>
        </xdr:cNvPr>
        <xdr:cNvSpPr txBox="1">
          <a:spLocks noChangeArrowheads="1"/>
        </xdr:cNvSpPr>
      </xdr:nvSpPr>
      <xdr:spPr bwMode="auto">
        <a:xfrm>
          <a:off x="1866900" y="399859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97" name="Text Box 15">
          <a:extLst>
            <a:ext uri="{FF2B5EF4-FFF2-40B4-BE49-F238E27FC236}">
              <a16:creationId xmlns:a16="http://schemas.microsoft.com/office/drawing/2014/main" id="{61B646A5-A77F-4B71-B160-EA4F7C832EAA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98" name="Text Box 15">
          <a:extLst>
            <a:ext uri="{FF2B5EF4-FFF2-40B4-BE49-F238E27FC236}">
              <a16:creationId xmlns:a16="http://schemas.microsoft.com/office/drawing/2014/main" id="{891B4495-5DCC-456B-BF85-08AC81EF8729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599" name="Text Box 15">
          <a:extLst>
            <a:ext uri="{FF2B5EF4-FFF2-40B4-BE49-F238E27FC236}">
              <a16:creationId xmlns:a16="http://schemas.microsoft.com/office/drawing/2014/main" id="{EDAB55EF-9024-4A9D-A07D-837D50D2ECD2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00" name="Text Box 15">
          <a:extLst>
            <a:ext uri="{FF2B5EF4-FFF2-40B4-BE49-F238E27FC236}">
              <a16:creationId xmlns:a16="http://schemas.microsoft.com/office/drawing/2014/main" id="{DD6355F5-8B26-4F28-BAEC-25A637B63A2E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01" name="Text Box 15">
          <a:extLst>
            <a:ext uri="{FF2B5EF4-FFF2-40B4-BE49-F238E27FC236}">
              <a16:creationId xmlns:a16="http://schemas.microsoft.com/office/drawing/2014/main" id="{0C4F8266-E734-4150-884D-C1EDA53D86DF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02" name="Text Box 15">
          <a:extLst>
            <a:ext uri="{FF2B5EF4-FFF2-40B4-BE49-F238E27FC236}">
              <a16:creationId xmlns:a16="http://schemas.microsoft.com/office/drawing/2014/main" id="{496B96BA-67F8-4239-A1F5-125189165149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03" name="Text Box 15">
          <a:extLst>
            <a:ext uri="{FF2B5EF4-FFF2-40B4-BE49-F238E27FC236}">
              <a16:creationId xmlns:a16="http://schemas.microsoft.com/office/drawing/2014/main" id="{C99ADA6D-EE05-4989-9C0B-FBFE4104693E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04" name="Text Box 15">
          <a:extLst>
            <a:ext uri="{FF2B5EF4-FFF2-40B4-BE49-F238E27FC236}">
              <a16:creationId xmlns:a16="http://schemas.microsoft.com/office/drawing/2014/main" id="{5DED700C-6C30-4F8A-AAF1-9AD933AB91D3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05" name="Text Box 15">
          <a:extLst>
            <a:ext uri="{FF2B5EF4-FFF2-40B4-BE49-F238E27FC236}">
              <a16:creationId xmlns:a16="http://schemas.microsoft.com/office/drawing/2014/main" id="{95EEF367-0CF7-4B52-8C01-DBACCEE69780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06" name="Text Box 15">
          <a:extLst>
            <a:ext uri="{FF2B5EF4-FFF2-40B4-BE49-F238E27FC236}">
              <a16:creationId xmlns:a16="http://schemas.microsoft.com/office/drawing/2014/main" id="{43595F7B-6C4D-4B18-900E-B224E6EFA68D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07" name="Text Box 15">
          <a:extLst>
            <a:ext uri="{FF2B5EF4-FFF2-40B4-BE49-F238E27FC236}">
              <a16:creationId xmlns:a16="http://schemas.microsoft.com/office/drawing/2014/main" id="{4A4BE6E7-36CA-495E-B65A-03778E35C0EF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08" name="Text Box 15">
          <a:extLst>
            <a:ext uri="{FF2B5EF4-FFF2-40B4-BE49-F238E27FC236}">
              <a16:creationId xmlns:a16="http://schemas.microsoft.com/office/drawing/2014/main" id="{B8C8A4BA-BA08-4EC1-82A6-924E05CB7079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09" name="Text Box 15">
          <a:extLst>
            <a:ext uri="{FF2B5EF4-FFF2-40B4-BE49-F238E27FC236}">
              <a16:creationId xmlns:a16="http://schemas.microsoft.com/office/drawing/2014/main" id="{289798E2-C89F-4F0C-851F-E4B27BC4D6F7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10" name="Text Box 15">
          <a:extLst>
            <a:ext uri="{FF2B5EF4-FFF2-40B4-BE49-F238E27FC236}">
              <a16:creationId xmlns:a16="http://schemas.microsoft.com/office/drawing/2014/main" id="{7E22FCDE-E5E5-44CD-A9C4-A56873C2AC4B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11" name="Text Box 15">
          <a:extLst>
            <a:ext uri="{FF2B5EF4-FFF2-40B4-BE49-F238E27FC236}">
              <a16:creationId xmlns:a16="http://schemas.microsoft.com/office/drawing/2014/main" id="{FDF76A5A-D695-4F31-A3C6-44CF2071628E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12" name="Text Box 15">
          <a:extLst>
            <a:ext uri="{FF2B5EF4-FFF2-40B4-BE49-F238E27FC236}">
              <a16:creationId xmlns:a16="http://schemas.microsoft.com/office/drawing/2014/main" id="{28C4ABB2-4DBA-458C-A0BA-40C0CF25FD51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13" name="Text Box 15">
          <a:extLst>
            <a:ext uri="{FF2B5EF4-FFF2-40B4-BE49-F238E27FC236}">
              <a16:creationId xmlns:a16="http://schemas.microsoft.com/office/drawing/2014/main" id="{1A76FAD7-1A16-4024-81AB-43B90FE5612A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14" name="Text Box 15">
          <a:extLst>
            <a:ext uri="{FF2B5EF4-FFF2-40B4-BE49-F238E27FC236}">
              <a16:creationId xmlns:a16="http://schemas.microsoft.com/office/drawing/2014/main" id="{E2E26EBC-F453-424E-9F8C-2D88EA30B020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15" name="Text Box 15">
          <a:extLst>
            <a:ext uri="{FF2B5EF4-FFF2-40B4-BE49-F238E27FC236}">
              <a16:creationId xmlns:a16="http://schemas.microsoft.com/office/drawing/2014/main" id="{95E9156D-2951-4D47-991C-F384FA24B652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16" name="Text Box 15">
          <a:extLst>
            <a:ext uri="{FF2B5EF4-FFF2-40B4-BE49-F238E27FC236}">
              <a16:creationId xmlns:a16="http://schemas.microsoft.com/office/drawing/2014/main" id="{B2209BE3-3A05-4A87-9A03-56A586E90FB7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17" name="Text Box 15">
          <a:extLst>
            <a:ext uri="{FF2B5EF4-FFF2-40B4-BE49-F238E27FC236}">
              <a16:creationId xmlns:a16="http://schemas.microsoft.com/office/drawing/2014/main" id="{41B0C048-970A-4B51-87BD-A0018912FA70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18" name="Text Box 15">
          <a:extLst>
            <a:ext uri="{FF2B5EF4-FFF2-40B4-BE49-F238E27FC236}">
              <a16:creationId xmlns:a16="http://schemas.microsoft.com/office/drawing/2014/main" id="{1B71D547-7D84-4D53-B66B-D2268A435CE2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19" name="Text Box 15">
          <a:extLst>
            <a:ext uri="{FF2B5EF4-FFF2-40B4-BE49-F238E27FC236}">
              <a16:creationId xmlns:a16="http://schemas.microsoft.com/office/drawing/2014/main" id="{A2099591-0B4F-45FD-8445-41A5440AADF3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20" name="Text Box 15">
          <a:extLst>
            <a:ext uri="{FF2B5EF4-FFF2-40B4-BE49-F238E27FC236}">
              <a16:creationId xmlns:a16="http://schemas.microsoft.com/office/drawing/2014/main" id="{D9B222BE-5FC0-4BBD-BE5E-17E42CF7202E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161</xdr:row>
      <xdr:rowOff>0</xdr:rowOff>
    </xdr:from>
    <xdr:ext cx="95250" cy="316923"/>
    <xdr:sp macro="" textlink="">
      <xdr:nvSpPr>
        <xdr:cNvPr id="621" name="Text Box 15">
          <a:extLst>
            <a:ext uri="{FF2B5EF4-FFF2-40B4-BE49-F238E27FC236}">
              <a16:creationId xmlns:a16="http://schemas.microsoft.com/office/drawing/2014/main" id="{7AC134ED-1F31-4E48-84FB-95B1953CD11F}"/>
            </a:ext>
          </a:extLst>
        </xdr:cNvPr>
        <xdr:cNvSpPr txBox="1">
          <a:spLocks noChangeArrowheads="1"/>
        </xdr:cNvSpPr>
      </xdr:nvSpPr>
      <xdr:spPr bwMode="auto">
        <a:xfrm>
          <a:off x="1866900" y="399859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22" name="Text Box 15">
          <a:extLst>
            <a:ext uri="{FF2B5EF4-FFF2-40B4-BE49-F238E27FC236}">
              <a16:creationId xmlns:a16="http://schemas.microsoft.com/office/drawing/2014/main" id="{CB953168-F5F3-42D1-900F-96910855B44D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23" name="Text Box 15">
          <a:extLst>
            <a:ext uri="{FF2B5EF4-FFF2-40B4-BE49-F238E27FC236}">
              <a16:creationId xmlns:a16="http://schemas.microsoft.com/office/drawing/2014/main" id="{50E78A7B-DE70-4B47-B571-5D9243E714D3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24" name="Text Box 15">
          <a:extLst>
            <a:ext uri="{FF2B5EF4-FFF2-40B4-BE49-F238E27FC236}">
              <a16:creationId xmlns:a16="http://schemas.microsoft.com/office/drawing/2014/main" id="{3426D0EC-8133-4B11-B2F0-E48063A2644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25" name="Text Box 15">
          <a:extLst>
            <a:ext uri="{FF2B5EF4-FFF2-40B4-BE49-F238E27FC236}">
              <a16:creationId xmlns:a16="http://schemas.microsoft.com/office/drawing/2014/main" id="{88D725EC-C472-4A30-AA06-DBB041049A3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26" name="Text Box 15">
          <a:extLst>
            <a:ext uri="{FF2B5EF4-FFF2-40B4-BE49-F238E27FC236}">
              <a16:creationId xmlns:a16="http://schemas.microsoft.com/office/drawing/2014/main" id="{3A2C4BA7-97D5-4FA8-84D5-790887F374A4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27" name="Text Box 15">
          <a:extLst>
            <a:ext uri="{FF2B5EF4-FFF2-40B4-BE49-F238E27FC236}">
              <a16:creationId xmlns:a16="http://schemas.microsoft.com/office/drawing/2014/main" id="{64FB8689-1143-4B93-B546-6F7EB430F89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28" name="Text Box 15">
          <a:extLst>
            <a:ext uri="{FF2B5EF4-FFF2-40B4-BE49-F238E27FC236}">
              <a16:creationId xmlns:a16="http://schemas.microsoft.com/office/drawing/2014/main" id="{E032D30B-791C-46DF-B2FE-3B4647B07B0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29" name="Text Box 15">
          <a:extLst>
            <a:ext uri="{FF2B5EF4-FFF2-40B4-BE49-F238E27FC236}">
              <a16:creationId xmlns:a16="http://schemas.microsoft.com/office/drawing/2014/main" id="{0512B503-C6F3-436C-9858-BF202C37284E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30" name="Text Box 15">
          <a:extLst>
            <a:ext uri="{FF2B5EF4-FFF2-40B4-BE49-F238E27FC236}">
              <a16:creationId xmlns:a16="http://schemas.microsoft.com/office/drawing/2014/main" id="{4F0324F7-F510-48BC-B864-8E9F9AFCE39B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31" name="Text Box 15">
          <a:extLst>
            <a:ext uri="{FF2B5EF4-FFF2-40B4-BE49-F238E27FC236}">
              <a16:creationId xmlns:a16="http://schemas.microsoft.com/office/drawing/2014/main" id="{EC788602-A361-46CA-B788-89497266B893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32" name="Text Box 15">
          <a:extLst>
            <a:ext uri="{FF2B5EF4-FFF2-40B4-BE49-F238E27FC236}">
              <a16:creationId xmlns:a16="http://schemas.microsoft.com/office/drawing/2014/main" id="{19906057-1D05-45C7-A5EB-DFA64A43686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33" name="Text Box 15">
          <a:extLst>
            <a:ext uri="{FF2B5EF4-FFF2-40B4-BE49-F238E27FC236}">
              <a16:creationId xmlns:a16="http://schemas.microsoft.com/office/drawing/2014/main" id="{0A4EB285-81D3-407A-9823-48A5599CD226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34" name="Text Box 15">
          <a:extLst>
            <a:ext uri="{FF2B5EF4-FFF2-40B4-BE49-F238E27FC236}">
              <a16:creationId xmlns:a16="http://schemas.microsoft.com/office/drawing/2014/main" id="{A2E72BF6-BB59-4C26-9839-5D6A681EB6D1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35" name="Text Box 15">
          <a:extLst>
            <a:ext uri="{FF2B5EF4-FFF2-40B4-BE49-F238E27FC236}">
              <a16:creationId xmlns:a16="http://schemas.microsoft.com/office/drawing/2014/main" id="{E014C131-6140-4F85-9B37-1FD50171626D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36" name="Text Box 15">
          <a:extLst>
            <a:ext uri="{FF2B5EF4-FFF2-40B4-BE49-F238E27FC236}">
              <a16:creationId xmlns:a16="http://schemas.microsoft.com/office/drawing/2014/main" id="{BE97FE30-BABB-4444-8BEE-624F6208CD2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37" name="Text Box 15">
          <a:extLst>
            <a:ext uri="{FF2B5EF4-FFF2-40B4-BE49-F238E27FC236}">
              <a16:creationId xmlns:a16="http://schemas.microsoft.com/office/drawing/2014/main" id="{D14550FB-1A7B-483A-BC8A-46F4B4335069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38" name="Text Box 15">
          <a:extLst>
            <a:ext uri="{FF2B5EF4-FFF2-40B4-BE49-F238E27FC236}">
              <a16:creationId xmlns:a16="http://schemas.microsoft.com/office/drawing/2014/main" id="{B3C5491E-3498-45A6-BAFB-AAA50CD1C505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39" name="Text Box 15">
          <a:extLst>
            <a:ext uri="{FF2B5EF4-FFF2-40B4-BE49-F238E27FC236}">
              <a16:creationId xmlns:a16="http://schemas.microsoft.com/office/drawing/2014/main" id="{A3190BC7-B159-4FA9-B837-4D91D8BC9E32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40" name="Text Box 15">
          <a:extLst>
            <a:ext uri="{FF2B5EF4-FFF2-40B4-BE49-F238E27FC236}">
              <a16:creationId xmlns:a16="http://schemas.microsoft.com/office/drawing/2014/main" id="{3A3EE076-5F27-47ED-809C-C272CFA197AE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41" name="Text Box 15">
          <a:extLst>
            <a:ext uri="{FF2B5EF4-FFF2-40B4-BE49-F238E27FC236}">
              <a16:creationId xmlns:a16="http://schemas.microsoft.com/office/drawing/2014/main" id="{8296BD85-06FE-4300-B118-090EF4320C7A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42" name="Text Box 15">
          <a:extLst>
            <a:ext uri="{FF2B5EF4-FFF2-40B4-BE49-F238E27FC236}">
              <a16:creationId xmlns:a16="http://schemas.microsoft.com/office/drawing/2014/main" id="{5C78EADE-1DC7-441E-9391-F7F2CA747ACF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43" name="Text Box 15">
          <a:extLst>
            <a:ext uri="{FF2B5EF4-FFF2-40B4-BE49-F238E27FC236}">
              <a16:creationId xmlns:a16="http://schemas.microsoft.com/office/drawing/2014/main" id="{D1D1AF00-0AC8-44FB-917A-BE9A133811B3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44" name="Text Box 15">
          <a:extLst>
            <a:ext uri="{FF2B5EF4-FFF2-40B4-BE49-F238E27FC236}">
              <a16:creationId xmlns:a16="http://schemas.microsoft.com/office/drawing/2014/main" id="{75095C37-3A26-4B85-A0BB-A7EE64CE4B1F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45" name="Text Box 15">
          <a:extLst>
            <a:ext uri="{FF2B5EF4-FFF2-40B4-BE49-F238E27FC236}">
              <a16:creationId xmlns:a16="http://schemas.microsoft.com/office/drawing/2014/main" id="{DEFB18C4-8011-4467-8AFB-06CDF08D67E4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46" name="Text Box 15">
          <a:extLst>
            <a:ext uri="{FF2B5EF4-FFF2-40B4-BE49-F238E27FC236}">
              <a16:creationId xmlns:a16="http://schemas.microsoft.com/office/drawing/2014/main" id="{7F73784B-504F-48B1-9FA3-D713E51D95A9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47" name="Text Box 15">
          <a:extLst>
            <a:ext uri="{FF2B5EF4-FFF2-40B4-BE49-F238E27FC236}">
              <a16:creationId xmlns:a16="http://schemas.microsoft.com/office/drawing/2014/main" id="{F62EF6AC-1839-4FF3-8B4E-247929904A79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48" name="Text Box 15">
          <a:extLst>
            <a:ext uri="{FF2B5EF4-FFF2-40B4-BE49-F238E27FC236}">
              <a16:creationId xmlns:a16="http://schemas.microsoft.com/office/drawing/2014/main" id="{EE01F84F-34E1-4A6B-908F-665B0FA9CE93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49" name="Text Box 15">
          <a:extLst>
            <a:ext uri="{FF2B5EF4-FFF2-40B4-BE49-F238E27FC236}">
              <a16:creationId xmlns:a16="http://schemas.microsoft.com/office/drawing/2014/main" id="{73F06AF7-277C-4A1A-A854-7AAA8BA772AD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50" name="Text Box 15">
          <a:extLst>
            <a:ext uri="{FF2B5EF4-FFF2-40B4-BE49-F238E27FC236}">
              <a16:creationId xmlns:a16="http://schemas.microsoft.com/office/drawing/2014/main" id="{F75872BA-26CA-4FA1-8E2C-CA6926A58B16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51" name="Text Box 15">
          <a:extLst>
            <a:ext uri="{FF2B5EF4-FFF2-40B4-BE49-F238E27FC236}">
              <a16:creationId xmlns:a16="http://schemas.microsoft.com/office/drawing/2014/main" id="{29C64D04-691A-4D5E-A0EF-DEB20044D814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52" name="Text Box 15">
          <a:extLst>
            <a:ext uri="{FF2B5EF4-FFF2-40B4-BE49-F238E27FC236}">
              <a16:creationId xmlns:a16="http://schemas.microsoft.com/office/drawing/2014/main" id="{10762EFC-026F-4E96-B6FC-7E78F74EBC7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53" name="Text Box 15">
          <a:extLst>
            <a:ext uri="{FF2B5EF4-FFF2-40B4-BE49-F238E27FC236}">
              <a16:creationId xmlns:a16="http://schemas.microsoft.com/office/drawing/2014/main" id="{D672BDD0-E036-43F9-BC7F-D1322B2E977A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54" name="Text Box 15">
          <a:extLst>
            <a:ext uri="{FF2B5EF4-FFF2-40B4-BE49-F238E27FC236}">
              <a16:creationId xmlns:a16="http://schemas.microsoft.com/office/drawing/2014/main" id="{CAC48CD9-2EF5-4C77-8FD2-2D3C2CB945D0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55" name="Text Box 15">
          <a:extLst>
            <a:ext uri="{FF2B5EF4-FFF2-40B4-BE49-F238E27FC236}">
              <a16:creationId xmlns:a16="http://schemas.microsoft.com/office/drawing/2014/main" id="{65026C3C-C740-42F5-8CA3-171536380D91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56" name="Text Box 15">
          <a:extLst>
            <a:ext uri="{FF2B5EF4-FFF2-40B4-BE49-F238E27FC236}">
              <a16:creationId xmlns:a16="http://schemas.microsoft.com/office/drawing/2014/main" id="{570F291B-B5A8-4F9A-85AF-2FB7D68F9B1E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57" name="Text Box 15">
          <a:extLst>
            <a:ext uri="{FF2B5EF4-FFF2-40B4-BE49-F238E27FC236}">
              <a16:creationId xmlns:a16="http://schemas.microsoft.com/office/drawing/2014/main" id="{8B1414F0-EE06-4D7C-BDE6-85753BCED741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58" name="Text Box 15">
          <a:extLst>
            <a:ext uri="{FF2B5EF4-FFF2-40B4-BE49-F238E27FC236}">
              <a16:creationId xmlns:a16="http://schemas.microsoft.com/office/drawing/2014/main" id="{3DC476B3-3850-4D03-AD43-8E3F254BFC9F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59" name="Text Box 15">
          <a:extLst>
            <a:ext uri="{FF2B5EF4-FFF2-40B4-BE49-F238E27FC236}">
              <a16:creationId xmlns:a16="http://schemas.microsoft.com/office/drawing/2014/main" id="{E5812753-A1A5-44D1-B147-2EBD33350E06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60" name="Text Box 15">
          <a:extLst>
            <a:ext uri="{FF2B5EF4-FFF2-40B4-BE49-F238E27FC236}">
              <a16:creationId xmlns:a16="http://schemas.microsoft.com/office/drawing/2014/main" id="{26CD145B-15F0-410A-A508-88E069F3FC5D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61" name="Text Box 15">
          <a:extLst>
            <a:ext uri="{FF2B5EF4-FFF2-40B4-BE49-F238E27FC236}">
              <a16:creationId xmlns:a16="http://schemas.microsoft.com/office/drawing/2014/main" id="{F9EB4CC0-3A99-4941-964C-9BC70772F8B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62" name="Text Box 15">
          <a:extLst>
            <a:ext uri="{FF2B5EF4-FFF2-40B4-BE49-F238E27FC236}">
              <a16:creationId xmlns:a16="http://schemas.microsoft.com/office/drawing/2014/main" id="{4BB5EA1A-8551-4722-990F-EF169D03851E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63" name="Text Box 15">
          <a:extLst>
            <a:ext uri="{FF2B5EF4-FFF2-40B4-BE49-F238E27FC236}">
              <a16:creationId xmlns:a16="http://schemas.microsoft.com/office/drawing/2014/main" id="{7E0B0466-4C9B-4409-B7C5-B011058F5E05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64" name="Text Box 15">
          <a:extLst>
            <a:ext uri="{FF2B5EF4-FFF2-40B4-BE49-F238E27FC236}">
              <a16:creationId xmlns:a16="http://schemas.microsoft.com/office/drawing/2014/main" id="{15F914ED-E1EE-4970-9958-BD224A6F4672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65" name="Text Box 15">
          <a:extLst>
            <a:ext uri="{FF2B5EF4-FFF2-40B4-BE49-F238E27FC236}">
              <a16:creationId xmlns:a16="http://schemas.microsoft.com/office/drawing/2014/main" id="{4791B788-7D77-4B41-AB59-EEA62595CE35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66" name="Text Box 15">
          <a:extLst>
            <a:ext uri="{FF2B5EF4-FFF2-40B4-BE49-F238E27FC236}">
              <a16:creationId xmlns:a16="http://schemas.microsoft.com/office/drawing/2014/main" id="{11F75283-280D-4B0A-B249-2BEA75E317C5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67" name="Text Box 15">
          <a:extLst>
            <a:ext uri="{FF2B5EF4-FFF2-40B4-BE49-F238E27FC236}">
              <a16:creationId xmlns:a16="http://schemas.microsoft.com/office/drawing/2014/main" id="{8279C176-B5EA-46A3-BFFC-15D43A103593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68" name="Text Box 15">
          <a:extLst>
            <a:ext uri="{FF2B5EF4-FFF2-40B4-BE49-F238E27FC236}">
              <a16:creationId xmlns:a16="http://schemas.microsoft.com/office/drawing/2014/main" id="{A06F365F-43E3-45A6-847F-610E8008E62F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69" name="Text Box 15">
          <a:extLst>
            <a:ext uri="{FF2B5EF4-FFF2-40B4-BE49-F238E27FC236}">
              <a16:creationId xmlns:a16="http://schemas.microsoft.com/office/drawing/2014/main" id="{FE8772B1-07C7-4C0D-844B-158FFAAD929D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70" name="Text Box 15">
          <a:extLst>
            <a:ext uri="{FF2B5EF4-FFF2-40B4-BE49-F238E27FC236}">
              <a16:creationId xmlns:a16="http://schemas.microsoft.com/office/drawing/2014/main" id="{495B83C4-395B-41D7-AEA9-B2618E4DC8E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71" name="Text Box 15">
          <a:extLst>
            <a:ext uri="{FF2B5EF4-FFF2-40B4-BE49-F238E27FC236}">
              <a16:creationId xmlns:a16="http://schemas.microsoft.com/office/drawing/2014/main" id="{17469230-DB0A-4A37-9922-72DBF5F79B22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72" name="Text Box 15">
          <a:extLst>
            <a:ext uri="{FF2B5EF4-FFF2-40B4-BE49-F238E27FC236}">
              <a16:creationId xmlns:a16="http://schemas.microsoft.com/office/drawing/2014/main" id="{074DCA30-B079-4C77-A167-0B98BF186937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73" name="Text Box 15">
          <a:extLst>
            <a:ext uri="{FF2B5EF4-FFF2-40B4-BE49-F238E27FC236}">
              <a16:creationId xmlns:a16="http://schemas.microsoft.com/office/drawing/2014/main" id="{3885BB84-6FE8-499B-AF6D-35F69340446D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74" name="Text Box 15">
          <a:extLst>
            <a:ext uri="{FF2B5EF4-FFF2-40B4-BE49-F238E27FC236}">
              <a16:creationId xmlns:a16="http://schemas.microsoft.com/office/drawing/2014/main" id="{2DC33593-647B-4414-96C0-D243B76CC3C7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75" name="Text Box 15">
          <a:extLst>
            <a:ext uri="{FF2B5EF4-FFF2-40B4-BE49-F238E27FC236}">
              <a16:creationId xmlns:a16="http://schemas.microsoft.com/office/drawing/2014/main" id="{41A278BB-B0DC-43B3-89D9-743639F0F781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76" name="Text Box 15">
          <a:extLst>
            <a:ext uri="{FF2B5EF4-FFF2-40B4-BE49-F238E27FC236}">
              <a16:creationId xmlns:a16="http://schemas.microsoft.com/office/drawing/2014/main" id="{55AB8B0C-8B8D-450C-8B11-F49A7F334AD9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77" name="Text Box 15">
          <a:extLst>
            <a:ext uri="{FF2B5EF4-FFF2-40B4-BE49-F238E27FC236}">
              <a16:creationId xmlns:a16="http://schemas.microsoft.com/office/drawing/2014/main" id="{52479C82-A36C-461C-9652-68D9C0B32AFB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78" name="Text Box 15">
          <a:extLst>
            <a:ext uri="{FF2B5EF4-FFF2-40B4-BE49-F238E27FC236}">
              <a16:creationId xmlns:a16="http://schemas.microsoft.com/office/drawing/2014/main" id="{F4000209-4A97-4CB9-A852-CE9742AF02F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79" name="Text Box 15">
          <a:extLst>
            <a:ext uri="{FF2B5EF4-FFF2-40B4-BE49-F238E27FC236}">
              <a16:creationId xmlns:a16="http://schemas.microsoft.com/office/drawing/2014/main" id="{F225BD35-AB83-4309-8624-576C0D6F682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80" name="Text Box 15">
          <a:extLst>
            <a:ext uri="{FF2B5EF4-FFF2-40B4-BE49-F238E27FC236}">
              <a16:creationId xmlns:a16="http://schemas.microsoft.com/office/drawing/2014/main" id="{913549A3-8D82-42D2-9B03-79D759103EC5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81" name="Text Box 15">
          <a:extLst>
            <a:ext uri="{FF2B5EF4-FFF2-40B4-BE49-F238E27FC236}">
              <a16:creationId xmlns:a16="http://schemas.microsoft.com/office/drawing/2014/main" id="{ADD76932-171C-4FE6-9E87-CCD4E8A4ACBF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82" name="Text Box 15">
          <a:extLst>
            <a:ext uri="{FF2B5EF4-FFF2-40B4-BE49-F238E27FC236}">
              <a16:creationId xmlns:a16="http://schemas.microsoft.com/office/drawing/2014/main" id="{2875B83C-ECB1-4867-9F73-04DF364A663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83" name="Text Box 15">
          <a:extLst>
            <a:ext uri="{FF2B5EF4-FFF2-40B4-BE49-F238E27FC236}">
              <a16:creationId xmlns:a16="http://schemas.microsoft.com/office/drawing/2014/main" id="{83E1F3AE-DF46-445F-9DA7-6191B2E12187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84" name="Text Box 15">
          <a:extLst>
            <a:ext uri="{FF2B5EF4-FFF2-40B4-BE49-F238E27FC236}">
              <a16:creationId xmlns:a16="http://schemas.microsoft.com/office/drawing/2014/main" id="{0572940A-750D-46E1-96B0-ABFEC084B14F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85" name="Text Box 15">
          <a:extLst>
            <a:ext uri="{FF2B5EF4-FFF2-40B4-BE49-F238E27FC236}">
              <a16:creationId xmlns:a16="http://schemas.microsoft.com/office/drawing/2014/main" id="{62BB94B0-CC38-4064-BE02-A272ACA6FFFB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86" name="Text Box 15">
          <a:extLst>
            <a:ext uri="{FF2B5EF4-FFF2-40B4-BE49-F238E27FC236}">
              <a16:creationId xmlns:a16="http://schemas.microsoft.com/office/drawing/2014/main" id="{01AA9652-101E-432B-B4F3-CE125777571A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87" name="Text Box 15">
          <a:extLst>
            <a:ext uri="{FF2B5EF4-FFF2-40B4-BE49-F238E27FC236}">
              <a16:creationId xmlns:a16="http://schemas.microsoft.com/office/drawing/2014/main" id="{BBF1C893-5156-4981-ACFB-B9DF6030F344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88" name="Text Box 15">
          <a:extLst>
            <a:ext uri="{FF2B5EF4-FFF2-40B4-BE49-F238E27FC236}">
              <a16:creationId xmlns:a16="http://schemas.microsoft.com/office/drawing/2014/main" id="{65B69456-02FB-4685-96BB-65A2266BB78E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89" name="Text Box 15">
          <a:extLst>
            <a:ext uri="{FF2B5EF4-FFF2-40B4-BE49-F238E27FC236}">
              <a16:creationId xmlns:a16="http://schemas.microsoft.com/office/drawing/2014/main" id="{71B3B334-36A5-4656-9628-936B9B230B3A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90" name="Text Box 15">
          <a:extLst>
            <a:ext uri="{FF2B5EF4-FFF2-40B4-BE49-F238E27FC236}">
              <a16:creationId xmlns:a16="http://schemas.microsoft.com/office/drawing/2014/main" id="{44F5AD6A-1313-4996-99B2-B8905C9F7CE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91" name="Text Box 15">
          <a:extLst>
            <a:ext uri="{FF2B5EF4-FFF2-40B4-BE49-F238E27FC236}">
              <a16:creationId xmlns:a16="http://schemas.microsoft.com/office/drawing/2014/main" id="{9A59BB7B-9402-4430-A221-F8D765EBB7F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92" name="Text Box 15">
          <a:extLst>
            <a:ext uri="{FF2B5EF4-FFF2-40B4-BE49-F238E27FC236}">
              <a16:creationId xmlns:a16="http://schemas.microsoft.com/office/drawing/2014/main" id="{22B8A9ED-511E-4BAF-97B1-23E93820CC8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693" name="Text Box 15">
          <a:extLst>
            <a:ext uri="{FF2B5EF4-FFF2-40B4-BE49-F238E27FC236}">
              <a16:creationId xmlns:a16="http://schemas.microsoft.com/office/drawing/2014/main" id="{69CCFE9E-081F-4CD1-82A4-ABA20E506CC1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161</xdr:row>
      <xdr:rowOff>0</xdr:rowOff>
    </xdr:from>
    <xdr:ext cx="95250" cy="164523"/>
    <xdr:sp macro="" textlink="">
      <xdr:nvSpPr>
        <xdr:cNvPr id="694" name="Text Box 15">
          <a:extLst>
            <a:ext uri="{FF2B5EF4-FFF2-40B4-BE49-F238E27FC236}">
              <a16:creationId xmlns:a16="http://schemas.microsoft.com/office/drawing/2014/main" id="{F471114E-1BD3-4BCE-AA87-948D124CF809}"/>
            </a:ext>
          </a:extLst>
        </xdr:cNvPr>
        <xdr:cNvSpPr txBox="1">
          <a:spLocks noChangeArrowheads="1"/>
        </xdr:cNvSpPr>
      </xdr:nvSpPr>
      <xdr:spPr bwMode="auto">
        <a:xfrm>
          <a:off x="187642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695" name="Text Box 15">
          <a:extLst>
            <a:ext uri="{FF2B5EF4-FFF2-40B4-BE49-F238E27FC236}">
              <a16:creationId xmlns:a16="http://schemas.microsoft.com/office/drawing/2014/main" id="{83533796-B9A1-4947-92BC-41C63A35BE40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696" name="Text Box 15">
          <a:extLst>
            <a:ext uri="{FF2B5EF4-FFF2-40B4-BE49-F238E27FC236}">
              <a16:creationId xmlns:a16="http://schemas.microsoft.com/office/drawing/2014/main" id="{59F9A978-F684-47DF-84F7-530D89FD40ED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697" name="Text Box 15">
          <a:extLst>
            <a:ext uri="{FF2B5EF4-FFF2-40B4-BE49-F238E27FC236}">
              <a16:creationId xmlns:a16="http://schemas.microsoft.com/office/drawing/2014/main" id="{5A74679D-0CA5-4233-B76A-539581357CC4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698" name="Text Box 15">
          <a:extLst>
            <a:ext uri="{FF2B5EF4-FFF2-40B4-BE49-F238E27FC236}">
              <a16:creationId xmlns:a16="http://schemas.microsoft.com/office/drawing/2014/main" id="{B9922FDD-B613-4B31-BBD3-C42295D9D31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161</xdr:row>
      <xdr:rowOff>0</xdr:rowOff>
    </xdr:from>
    <xdr:ext cx="95250" cy="164523"/>
    <xdr:sp macro="" textlink="">
      <xdr:nvSpPr>
        <xdr:cNvPr id="699" name="Text Box 15">
          <a:extLst>
            <a:ext uri="{FF2B5EF4-FFF2-40B4-BE49-F238E27FC236}">
              <a16:creationId xmlns:a16="http://schemas.microsoft.com/office/drawing/2014/main" id="{BDAF5607-13BF-4C05-A917-6327B186BED2}"/>
            </a:ext>
          </a:extLst>
        </xdr:cNvPr>
        <xdr:cNvSpPr txBox="1">
          <a:spLocks noChangeArrowheads="1"/>
        </xdr:cNvSpPr>
      </xdr:nvSpPr>
      <xdr:spPr bwMode="auto">
        <a:xfrm>
          <a:off x="1905000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700" name="Text Box 15">
          <a:extLst>
            <a:ext uri="{FF2B5EF4-FFF2-40B4-BE49-F238E27FC236}">
              <a16:creationId xmlns:a16="http://schemas.microsoft.com/office/drawing/2014/main" id="{CF89B8B0-87AA-4A87-A0AD-F6766834420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701" name="Text Box 15">
          <a:extLst>
            <a:ext uri="{FF2B5EF4-FFF2-40B4-BE49-F238E27FC236}">
              <a16:creationId xmlns:a16="http://schemas.microsoft.com/office/drawing/2014/main" id="{44FA0F32-C72C-4E97-8EA7-0AFC18A3C57F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702" name="Text Box 15">
          <a:extLst>
            <a:ext uri="{FF2B5EF4-FFF2-40B4-BE49-F238E27FC236}">
              <a16:creationId xmlns:a16="http://schemas.microsoft.com/office/drawing/2014/main" id="{E5741900-2E3B-4AF4-96B2-CE8DF800AD55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703" name="Text Box 15">
          <a:extLst>
            <a:ext uri="{FF2B5EF4-FFF2-40B4-BE49-F238E27FC236}">
              <a16:creationId xmlns:a16="http://schemas.microsoft.com/office/drawing/2014/main" id="{72DD09E7-A383-41A0-A179-31A24D9871B9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161</xdr:row>
      <xdr:rowOff>0</xdr:rowOff>
    </xdr:from>
    <xdr:ext cx="95250" cy="164523"/>
    <xdr:sp macro="" textlink="">
      <xdr:nvSpPr>
        <xdr:cNvPr id="704" name="Text Box 15">
          <a:extLst>
            <a:ext uri="{FF2B5EF4-FFF2-40B4-BE49-F238E27FC236}">
              <a16:creationId xmlns:a16="http://schemas.microsoft.com/office/drawing/2014/main" id="{791E7969-7393-453C-9190-87D96734E9B9}"/>
            </a:ext>
          </a:extLst>
        </xdr:cNvPr>
        <xdr:cNvSpPr txBox="1">
          <a:spLocks noChangeArrowheads="1"/>
        </xdr:cNvSpPr>
      </xdr:nvSpPr>
      <xdr:spPr bwMode="auto">
        <a:xfrm>
          <a:off x="187642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705" name="Text Box 15">
          <a:extLst>
            <a:ext uri="{FF2B5EF4-FFF2-40B4-BE49-F238E27FC236}">
              <a16:creationId xmlns:a16="http://schemas.microsoft.com/office/drawing/2014/main" id="{7237AA58-C477-4FE9-9D2B-601FEB10DEF0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161</xdr:row>
      <xdr:rowOff>0</xdr:rowOff>
    </xdr:from>
    <xdr:ext cx="95250" cy="164523"/>
    <xdr:sp macro="" textlink="">
      <xdr:nvSpPr>
        <xdr:cNvPr id="706" name="Text Box 15">
          <a:extLst>
            <a:ext uri="{FF2B5EF4-FFF2-40B4-BE49-F238E27FC236}">
              <a16:creationId xmlns:a16="http://schemas.microsoft.com/office/drawing/2014/main" id="{DAD11290-1BA7-428E-AD8D-825092DE0E8C}"/>
            </a:ext>
          </a:extLst>
        </xdr:cNvPr>
        <xdr:cNvSpPr txBox="1">
          <a:spLocks noChangeArrowheads="1"/>
        </xdr:cNvSpPr>
      </xdr:nvSpPr>
      <xdr:spPr bwMode="auto">
        <a:xfrm>
          <a:off x="187642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161</xdr:row>
      <xdr:rowOff>0</xdr:rowOff>
    </xdr:from>
    <xdr:ext cx="95250" cy="164523"/>
    <xdr:sp macro="" textlink="">
      <xdr:nvSpPr>
        <xdr:cNvPr id="707" name="Text Box 15">
          <a:extLst>
            <a:ext uri="{FF2B5EF4-FFF2-40B4-BE49-F238E27FC236}">
              <a16:creationId xmlns:a16="http://schemas.microsoft.com/office/drawing/2014/main" id="{51B1BADB-B0F2-4644-9598-EDDEF89A65BF}"/>
            </a:ext>
          </a:extLst>
        </xdr:cNvPr>
        <xdr:cNvSpPr txBox="1">
          <a:spLocks noChangeArrowheads="1"/>
        </xdr:cNvSpPr>
      </xdr:nvSpPr>
      <xdr:spPr bwMode="auto">
        <a:xfrm>
          <a:off x="187642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708" name="Text Box 15">
          <a:extLst>
            <a:ext uri="{FF2B5EF4-FFF2-40B4-BE49-F238E27FC236}">
              <a16:creationId xmlns:a16="http://schemas.microsoft.com/office/drawing/2014/main" id="{44575D5A-9FB9-4D99-9B75-B84431D59BF9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709" name="Text Box 15">
          <a:extLst>
            <a:ext uri="{FF2B5EF4-FFF2-40B4-BE49-F238E27FC236}">
              <a16:creationId xmlns:a16="http://schemas.microsoft.com/office/drawing/2014/main" id="{0E400E82-D41F-4DCC-BA3A-5EFC29A8884F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710" name="Text Box 15">
          <a:extLst>
            <a:ext uri="{FF2B5EF4-FFF2-40B4-BE49-F238E27FC236}">
              <a16:creationId xmlns:a16="http://schemas.microsoft.com/office/drawing/2014/main" id="{B14AEC31-AB34-4BA5-B2A8-1B0460CE6B65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711" name="Text Box 15">
          <a:extLst>
            <a:ext uri="{FF2B5EF4-FFF2-40B4-BE49-F238E27FC236}">
              <a16:creationId xmlns:a16="http://schemas.microsoft.com/office/drawing/2014/main" id="{29EC9E2B-1148-4528-B569-74840AAD0069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161</xdr:row>
      <xdr:rowOff>0</xdr:rowOff>
    </xdr:from>
    <xdr:ext cx="95250" cy="164523"/>
    <xdr:sp macro="" textlink="">
      <xdr:nvSpPr>
        <xdr:cNvPr id="712" name="Text Box 15">
          <a:extLst>
            <a:ext uri="{FF2B5EF4-FFF2-40B4-BE49-F238E27FC236}">
              <a16:creationId xmlns:a16="http://schemas.microsoft.com/office/drawing/2014/main" id="{08CDDE56-73D4-4AC0-8315-6790D66BE63E}"/>
            </a:ext>
          </a:extLst>
        </xdr:cNvPr>
        <xdr:cNvSpPr txBox="1">
          <a:spLocks noChangeArrowheads="1"/>
        </xdr:cNvSpPr>
      </xdr:nvSpPr>
      <xdr:spPr bwMode="auto">
        <a:xfrm>
          <a:off x="1905000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713" name="Text Box 15">
          <a:extLst>
            <a:ext uri="{FF2B5EF4-FFF2-40B4-BE49-F238E27FC236}">
              <a16:creationId xmlns:a16="http://schemas.microsoft.com/office/drawing/2014/main" id="{B2FD4EEE-CEA4-4296-93D6-E4A93D638F2E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714" name="Text Box 15">
          <a:extLst>
            <a:ext uri="{FF2B5EF4-FFF2-40B4-BE49-F238E27FC236}">
              <a16:creationId xmlns:a16="http://schemas.microsoft.com/office/drawing/2014/main" id="{83F5A737-F36B-4AD7-AEC8-2667E13FB45E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715" name="Text Box 15">
          <a:extLst>
            <a:ext uri="{FF2B5EF4-FFF2-40B4-BE49-F238E27FC236}">
              <a16:creationId xmlns:a16="http://schemas.microsoft.com/office/drawing/2014/main" id="{5298CB22-938B-4428-BFE7-872F8CF30F2D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716" name="Text Box 15">
          <a:extLst>
            <a:ext uri="{FF2B5EF4-FFF2-40B4-BE49-F238E27FC236}">
              <a16:creationId xmlns:a16="http://schemas.microsoft.com/office/drawing/2014/main" id="{BB49BD88-664B-4721-86B1-6EAB21189884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161</xdr:row>
      <xdr:rowOff>0</xdr:rowOff>
    </xdr:from>
    <xdr:ext cx="95250" cy="164523"/>
    <xdr:sp macro="" textlink="">
      <xdr:nvSpPr>
        <xdr:cNvPr id="717" name="Text Box 15">
          <a:extLst>
            <a:ext uri="{FF2B5EF4-FFF2-40B4-BE49-F238E27FC236}">
              <a16:creationId xmlns:a16="http://schemas.microsoft.com/office/drawing/2014/main" id="{2BF74E33-C088-4651-A896-D4115D572C60}"/>
            </a:ext>
          </a:extLst>
        </xdr:cNvPr>
        <xdr:cNvSpPr txBox="1">
          <a:spLocks noChangeArrowheads="1"/>
        </xdr:cNvSpPr>
      </xdr:nvSpPr>
      <xdr:spPr bwMode="auto">
        <a:xfrm>
          <a:off x="187642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718" name="Text Box 15">
          <a:extLst>
            <a:ext uri="{FF2B5EF4-FFF2-40B4-BE49-F238E27FC236}">
              <a16:creationId xmlns:a16="http://schemas.microsoft.com/office/drawing/2014/main" id="{8FE102D7-B8A0-4EAB-B680-0EAAA6E98EE0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161</xdr:row>
      <xdr:rowOff>0</xdr:rowOff>
    </xdr:from>
    <xdr:ext cx="95250" cy="164523"/>
    <xdr:sp macro="" textlink="">
      <xdr:nvSpPr>
        <xdr:cNvPr id="719" name="Text Box 15">
          <a:extLst>
            <a:ext uri="{FF2B5EF4-FFF2-40B4-BE49-F238E27FC236}">
              <a16:creationId xmlns:a16="http://schemas.microsoft.com/office/drawing/2014/main" id="{2B3CE987-5FE1-482D-9F22-7AD720321FFE}"/>
            </a:ext>
          </a:extLst>
        </xdr:cNvPr>
        <xdr:cNvSpPr txBox="1">
          <a:spLocks noChangeArrowheads="1"/>
        </xdr:cNvSpPr>
      </xdr:nvSpPr>
      <xdr:spPr bwMode="auto">
        <a:xfrm>
          <a:off x="187642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161</xdr:row>
      <xdr:rowOff>0</xdr:rowOff>
    </xdr:from>
    <xdr:ext cx="95250" cy="316923"/>
    <xdr:sp macro="" textlink="">
      <xdr:nvSpPr>
        <xdr:cNvPr id="720" name="Text Box 15">
          <a:extLst>
            <a:ext uri="{FF2B5EF4-FFF2-40B4-BE49-F238E27FC236}">
              <a16:creationId xmlns:a16="http://schemas.microsoft.com/office/drawing/2014/main" id="{4AA916C0-9ABB-4E6E-AA4F-666316D76D20}"/>
            </a:ext>
          </a:extLst>
        </xdr:cNvPr>
        <xdr:cNvSpPr txBox="1">
          <a:spLocks noChangeArrowheads="1"/>
        </xdr:cNvSpPr>
      </xdr:nvSpPr>
      <xdr:spPr bwMode="auto">
        <a:xfrm>
          <a:off x="1866900" y="399859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21" name="Text Box 15">
          <a:extLst>
            <a:ext uri="{FF2B5EF4-FFF2-40B4-BE49-F238E27FC236}">
              <a16:creationId xmlns:a16="http://schemas.microsoft.com/office/drawing/2014/main" id="{86D28EE1-547C-4685-BD88-75B35C081DFD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22" name="Text Box 15">
          <a:extLst>
            <a:ext uri="{FF2B5EF4-FFF2-40B4-BE49-F238E27FC236}">
              <a16:creationId xmlns:a16="http://schemas.microsoft.com/office/drawing/2014/main" id="{D18353F1-C5BD-4A64-BF71-16BF5082D0B7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23" name="Text Box 15">
          <a:extLst>
            <a:ext uri="{FF2B5EF4-FFF2-40B4-BE49-F238E27FC236}">
              <a16:creationId xmlns:a16="http://schemas.microsoft.com/office/drawing/2014/main" id="{6F597609-B15B-49BE-B646-DCBB19819317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24" name="Text Box 15">
          <a:extLst>
            <a:ext uri="{FF2B5EF4-FFF2-40B4-BE49-F238E27FC236}">
              <a16:creationId xmlns:a16="http://schemas.microsoft.com/office/drawing/2014/main" id="{3B7C2027-B8BA-4EF1-B744-3E7855FCFA91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25" name="Text Box 15">
          <a:extLst>
            <a:ext uri="{FF2B5EF4-FFF2-40B4-BE49-F238E27FC236}">
              <a16:creationId xmlns:a16="http://schemas.microsoft.com/office/drawing/2014/main" id="{3A6C6248-E86C-45D1-A7ED-EF89D0B1073A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26" name="Text Box 15">
          <a:extLst>
            <a:ext uri="{FF2B5EF4-FFF2-40B4-BE49-F238E27FC236}">
              <a16:creationId xmlns:a16="http://schemas.microsoft.com/office/drawing/2014/main" id="{CD43FF9D-B7E0-49E2-9A1B-FEA4A26F1917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27" name="Text Box 15">
          <a:extLst>
            <a:ext uri="{FF2B5EF4-FFF2-40B4-BE49-F238E27FC236}">
              <a16:creationId xmlns:a16="http://schemas.microsoft.com/office/drawing/2014/main" id="{06526B7E-B2C5-4947-A03E-518FFF6C8934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28" name="Text Box 15">
          <a:extLst>
            <a:ext uri="{FF2B5EF4-FFF2-40B4-BE49-F238E27FC236}">
              <a16:creationId xmlns:a16="http://schemas.microsoft.com/office/drawing/2014/main" id="{345459B4-BD4F-45AA-A01F-0CA6C0D343B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29" name="Text Box 15">
          <a:extLst>
            <a:ext uri="{FF2B5EF4-FFF2-40B4-BE49-F238E27FC236}">
              <a16:creationId xmlns:a16="http://schemas.microsoft.com/office/drawing/2014/main" id="{B47B4FDA-9DB1-45C3-B83E-30C9119EF421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30" name="Text Box 15">
          <a:extLst>
            <a:ext uri="{FF2B5EF4-FFF2-40B4-BE49-F238E27FC236}">
              <a16:creationId xmlns:a16="http://schemas.microsoft.com/office/drawing/2014/main" id="{AC3A8993-108E-4D1D-9FE9-04C796BB292B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31" name="Text Box 15">
          <a:extLst>
            <a:ext uri="{FF2B5EF4-FFF2-40B4-BE49-F238E27FC236}">
              <a16:creationId xmlns:a16="http://schemas.microsoft.com/office/drawing/2014/main" id="{141596A4-7BFF-4DEE-8488-D5B5F1EAE891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32" name="Text Box 15">
          <a:extLst>
            <a:ext uri="{FF2B5EF4-FFF2-40B4-BE49-F238E27FC236}">
              <a16:creationId xmlns:a16="http://schemas.microsoft.com/office/drawing/2014/main" id="{EF0E8AE8-C40B-482B-84CE-B860DC7F5983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33" name="Text Box 15">
          <a:extLst>
            <a:ext uri="{FF2B5EF4-FFF2-40B4-BE49-F238E27FC236}">
              <a16:creationId xmlns:a16="http://schemas.microsoft.com/office/drawing/2014/main" id="{E2050F5F-10AE-4BB2-9D2B-9504AF0F1276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34" name="Text Box 15">
          <a:extLst>
            <a:ext uri="{FF2B5EF4-FFF2-40B4-BE49-F238E27FC236}">
              <a16:creationId xmlns:a16="http://schemas.microsoft.com/office/drawing/2014/main" id="{EBEA7E5F-A7F8-4882-9143-2809A2E16209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35" name="Text Box 15">
          <a:extLst>
            <a:ext uri="{FF2B5EF4-FFF2-40B4-BE49-F238E27FC236}">
              <a16:creationId xmlns:a16="http://schemas.microsoft.com/office/drawing/2014/main" id="{69FDA2EE-DCCD-4F81-AAE9-B0588505D466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36" name="Text Box 15">
          <a:extLst>
            <a:ext uri="{FF2B5EF4-FFF2-40B4-BE49-F238E27FC236}">
              <a16:creationId xmlns:a16="http://schemas.microsoft.com/office/drawing/2014/main" id="{A44A061F-A9C6-483F-AE6B-89202168880A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37" name="Text Box 15">
          <a:extLst>
            <a:ext uri="{FF2B5EF4-FFF2-40B4-BE49-F238E27FC236}">
              <a16:creationId xmlns:a16="http://schemas.microsoft.com/office/drawing/2014/main" id="{9B895D46-EE85-4CAC-8F5C-86DDEE9C571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38" name="Text Box 15">
          <a:extLst>
            <a:ext uri="{FF2B5EF4-FFF2-40B4-BE49-F238E27FC236}">
              <a16:creationId xmlns:a16="http://schemas.microsoft.com/office/drawing/2014/main" id="{C65169D2-EAB9-4709-8506-199E89EFC3EE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39" name="Text Box 15">
          <a:extLst>
            <a:ext uri="{FF2B5EF4-FFF2-40B4-BE49-F238E27FC236}">
              <a16:creationId xmlns:a16="http://schemas.microsoft.com/office/drawing/2014/main" id="{8C8620D5-BD29-4892-914D-CEAC8C2A2D06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40" name="Text Box 15">
          <a:extLst>
            <a:ext uri="{FF2B5EF4-FFF2-40B4-BE49-F238E27FC236}">
              <a16:creationId xmlns:a16="http://schemas.microsoft.com/office/drawing/2014/main" id="{B7EC2834-6A59-43CA-9A0C-AF464AE7AA52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41" name="Text Box 15">
          <a:extLst>
            <a:ext uri="{FF2B5EF4-FFF2-40B4-BE49-F238E27FC236}">
              <a16:creationId xmlns:a16="http://schemas.microsoft.com/office/drawing/2014/main" id="{80E7A7DE-79B0-49D6-B3D8-E1C0ED3F350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42" name="Text Box 15">
          <a:extLst>
            <a:ext uri="{FF2B5EF4-FFF2-40B4-BE49-F238E27FC236}">
              <a16:creationId xmlns:a16="http://schemas.microsoft.com/office/drawing/2014/main" id="{5D86908B-7382-4922-AC67-58AA716349C7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43" name="Text Box 15">
          <a:extLst>
            <a:ext uri="{FF2B5EF4-FFF2-40B4-BE49-F238E27FC236}">
              <a16:creationId xmlns:a16="http://schemas.microsoft.com/office/drawing/2014/main" id="{D9FAA34E-4AAC-4691-AE76-36784DA29072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44" name="Text Box 15">
          <a:extLst>
            <a:ext uri="{FF2B5EF4-FFF2-40B4-BE49-F238E27FC236}">
              <a16:creationId xmlns:a16="http://schemas.microsoft.com/office/drawing/2014/main" id="{27B42F7A-D319-4A32-8792-46DBFEA3B321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161</xdr:row>
      <xdr:rowOff>0</xdr:rowOff>
    </xdr:from>
    <xdr:ext cx="95250" cy="316923"/>
    <xdr:sp macro="" textlink="">
      <xdr:nvSpPr>
        <xdr:cNvPr id="745" name="Text Box 15">
          <a:extLst>
            <a:ext uri="{FF2B5EF4-FFF2-40B4-BE49-F238E27FC236}">
              <a16:creationId xmlns:a16="http://schemas.microsoft.com/office/drawing/2014/main" id="{F646999D-A3BE-4D6F-AEAB-CFC4C7C2F2F2}"/>
            </a:ext>
          </a:extLst>
        </xdr:cNvPr>
        <xdr:cNvSpPr txBox="1">
          <a:spLocks noChangeArrowheads="1"/>
        </xdr:cNvSpPr>
      </xdr:nvSpPr>
      <xdr:spPr bwMode="auto">
        <a:xfrm>
          <a:off x="1866900" y="399859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46" name="Text Box 15">
          <a:extLst>
            <a:ext uri="{FF2B5EF4-FFF2-40B4-BE49-F238E27FC236}">
              <a16:creationId xmlns:a16="http://schemas.microsoft.com/office/drawing/2014/main" id="{AA633D2F-1645-4237-9E1F-3BF64CA34772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47" name="Text Box 15">
          <a:extLst>
            <a:ext uri="{FF2B5EF4-FFF2-40B4-BE49-F238E27FC236}">
              <a16:creationId xmlns:a16="http://schemas.microsoft.com/office/drawing/2014/main" id="{D1B742B3-0B43-468A-8A97-672D14C70B7A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48" name="Text Box 15">
          <a:extLst>
            <a:ext uri="{FF2B5EF4-FFF2-40B4-BE49-F238E27FC236}">
              <a16:creationId xmlns:a16="http://schemas.microsoft.com/office/drawing/2014/main" id="{AAB3A71C-7C38-4BAF-81DC-26E350F74B5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49" name="Text Box 15">
          <a:extLst>
            <a:ext uri="{FF2B5EF4-FFF2-40B4-BE49-F238E27FC236}">
              <a16:creationId xmlns:a16="http://schemas.microsoft.com/office/drawing/2014/main" id="{50D1B5C9-B050-4AFF-99FF-F593C9621310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50" name="Text Box 15">
          <a:extLst>
            <a:ext uri="{FF2B5EF4-FFF2-40B4-BE49-F238E27FC236}">
              <a16:creationId xmlns:a16="http://schemas.microsoft.com/office/drawing/2014/main" id="{4A1F4973-C312-4BE1-B272-CE682B530E7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51" name="Text Box 15">
          <a:extLst>
            <a:ext uri="{FF2B5EF4-FFF2-40B4-BE49-F238E27FC236}">
              <a16:creationId xmlns:a16="http://schemas.microsoft.com/office/drawing/2014/main" id="{866686C4-4DB2-41D9-AC3F-4CB7DDE2AB4E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52" name="Text Box 15">
          <a:extLst>
            <a:ext uri="{FF2B5EF4-FFF2-40B4-BE49-F238E27FC236}">
              <a16:creationId xmlns:a16="http://schemas.microsoft.com/office/drawing/2014/main" id="{D4405E4E-79F6-4FF9-A02E-A4DA5CF950EF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53" name="Text Box 15">
          <a:extLst>
            <a:ext uri="{FF2B5EF4-FFF2-40B4-BE49-F238E27FC236}">
              <a16:creationId xmlns:a16="http://schemas.microsoft.com/office/drawing/2014/main" id="{F1BDEC8A-E4DA-491B-88E8-42049FF3812D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54" name="Text Box 15">
          <a:extLst>
            <a:ext uri="{FF2B5EF4-FFF2-40B4-BE49-F238E27FC236}">
              <a16:creationId xmlns:a16="http://schemas.microsoft.com/office/drawing/2014/main" id="{03C085ED-8AFA-4F70-9C55-B2FA014AEE2A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55" name="Text Box 15">
          <a:extLst>
            <a:ext uri="{FF2B5EF4-FFF2-40B4-BE49-F238E27FC236}">
              <a16:creationId xmlns:a16="http://schemas.microsoft.com/office/drawing/2014/main" id="{BD09D662-FE9C-4924-ADC1-646C435A4B2A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56" name="Text Box 15">
          <a:extLst>
            <a:ext uri="{FF2B5EF4-FFF2-40B4-BE49-F238E27FC236}">
              <a16:creationId xmlns:a16="http://schemas.microsoft.com/office/drawing/2014/main" id="{81E66F89-BB66-4A00-9E2A-A9E6357A4E86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57" name="Text Box 15">
          <a:extLst>
            <a:ext uri="{FF2B5EF4-FFF2-40B4-BE49-F238E27FC236}">
              <a16:creationId xmlns:a16="http://schemas.microsoft.com/office/drawing/2014/main" id="{FE9F3711-DEE3-47F5-B2D5-28A71489BB21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58" name="Text Box 15">
          <a:extLst>
            <a:ext uri="{FF2B5EF4-FFF2-40B4-BE49-F238E27FC236}">
              <a16:creationId xmlns:a16="http://schemas.microsoft.com/office/drawing/2014/main" id="{9D591E85-D579-4518-AF4F-0581DC637E8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59" name="Text Box 15">
          <a:extLst>
            <a:ext uri="{FF2B5EF4-FFF2-40B4-BE49-F238E27FC236}">
              <a16:creationId xmlns:a16="http://schemas.microsoft.com/office/drawing/2014/main" id="{938ACFBC-5015-4799-9501-66E3FCCC5813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60" name="Text Box 15">
          <a:extLst>
            <a:ext uri="{FF2B5EF4-FFF2-40B4-BE49-F238E27FC236}">
              <a16:creationId xmlns:a16="http://schemas.microsoft.com/office/drawing/2014/main" id="{AFB9AE9A-FE1D-4D1F-BDFB-20BB93093A24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61" name="Text Box 15">
          <a:extLst>
            <a:ext uri="{FF2B5EF4-FFF2-40B4-BE49-F238E27FC236}">
              <a16:creationId xmlns:a16="http://schemas.microsoft.com/office/drawing/2014/main" id="{248A9B3B-238F-4455-8D5C-FB9811B43687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62" name="Text Box 15">
          <a:extLst>
            <a:ext uri="{FF2B5EF4-FFF2-40B4-BE49-F238E27FC236}">
              <a16:creationId xmlns:a16="http://schemas.microsoft.com/office/drawing/2014/main" id="{8E4E3F30-0F2F-48E0-8477-D68E57C013DE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63" name="Text Box 15">
          <a:extLst>
            <a:ext uri="{FF2B5EF4-FFF2-40B4-BE49-F238E27FC236}">
              <a16:creationId xmlns:a16="http://schemas.microsoft.com/office/drawing/2014/main" id="{DA81527E-BC63-444A-848D-96B024CEA514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64" name="Text Box 15">
          <a:extLst>
            <a:ext uri="{FF2B5EF4-FFF2-40B4-BE49-F238E27FC236}">
              <a16:creationId xmlns:a16="http://schemas.microsoft.com/office/drawing/2014/main" id="{4422EB8F-0E20-4E73-B810-8DD5FDA2B440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65" name="Text Box 15">
          <a:extLst>
            <a:ext uri="{FF2B5EF4-FFF2-40B4-BE49-F238E27FC236}">
              <a16:creationId xmlns:a16="http://schemas.microsoft.com/office/drawing/2014/main" id="{73462997-EC0C-42F1-ABD7-F02DE9B56CE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66" name="Text Box 15">
          <a:extLst>
            <a:ext uri="{FF2B5EF4-FFF2-40B4-BE49-F238E27FC236}">
              <a16:creationId xmlns:a16="http://schemas.microsoft.com/office/drawing/2014/main" id="{E38B1F8A-0291-41A1-B8FD-1636D60467AA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67" name="Text Box 15">
          <a:extLst>
            <a:ext uri="{FF2B5EF4-FFF2-40B4-BE49-F238E27FC236}">
              <a16:creationId xmlns:a16="http://schemas.microsoft.com/office/drawing/2014/main" id="{D7B579CF-2D1F-4FC2-93E2-7AF5F5E9C064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68" name="Text Box 15">
          <a:extLst>
            <a:ext uri="{FF2B5EF4-FFF2-40B4-BE49-F238E27FC236}">
              <a16:creationId xmlns:a16="http://schemas.microsoft.com/office/drawing/2014/main" id="{07917C38-4329-43B2-A71A-971F630EA9C3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69" name="Text Box 15">
          <a:extLst>
            <a:ext uri="{FF2B5EF4-FFF2-40B4-BE49-F238E27FC236}">
              <a16:creationId xmlns:a16="http://schemas.microsoft.com/office/drawing/2014/main" id="{28C4AEEA-188F-47F1-8D02-351FC6652EEA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70" name="Text Box 15">
          <a:extLst>
            <a:ext uri="{FF2B5EF4-FFF2-40B4-BE49-F238E27FC236}">
              <a16:creationId xmlns:a16="http://schemas.microsoft.com/office/drawing/2014/main" id="{0D64C149-5763-4E26-87AF-172348C8881B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71" name="Text Box 15">
          <a:extLst>
            <a:ext uri="{FF2B5EF4-FFF2-40B4-BE49-F238E27FC236}">
              <a16:creationId xmlns:a16="http://schemas.microsoft.com/office/drawing/2014/main" id="{62825D0D-7C64-4AF7-AD70-D1C4C2BB082F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72" name="Text Box 15">
          <a:extLst>
            <a:ext uri="{FF2B5EF4-FFF2-40B4-BE49-F238E27FC236}">
              <a16:creationId xmlns:a16="http://schemas.microsoft.com/office/drawing/2014/main" id="{BC21024C-0B76-4D35-A75E-BF97E71605DE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73" name="Text Box 15">
          <a:extLst>
            <a:ext uri="{FF2B5EF4-FFF2-40B4-BE49-F238E27FC236}">
              <a16:creationId xmlns:a16="http://schemas.microsoft.com/office/drawing/2014/main" id="{D64CB855-28E0-414D-9C7C-98552C2DDA9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74" name="Text Box 15">
          <a:extLst>
            <a:ext uri="{FF2B5EF4-FFF2-40B4-BE49-F238E27FC236}">
              <a16:creationId xmlns:a16="http://schemas.microsoft.com/office/drawing/2014/main" id="{582D75D3-EBAB-4E1F-BB96-9CCDDC7EEABF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75" name="Text Box 15">
          <a:extLst>
            <a:ext uri="{FF2B5EF4-FFF2-40B4-BE49-F238E27FC236}">
              <a16:creationId xmlns:a16="http://schemas.microsoft.com/office/drawing/2014/main" id="{53B9AD57-6611-424C-8D64-8D65FB3EDD6A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76" name="Text Box 15">
          <a:extLst>
            <a:ext uri="{FF2B5EF4-FFF2-40B4-BE49-F238E27FC236}">
              <a16:creationId xmlns:a16="http://schemas.microsoft.com/office/drawing/2014/main" id="{BAFF6455-F894-4932-AB45-43D2EF040352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77" name="Text Box 15">
          <a:extLst>
            <a:ext uri="{FF2B5EF4-FFF2-40B4-BE49-F238E27FC236}">
              <a16:creationId xmlns:a16="http://schemas.microsoft.com/office/drawing/2014/main" id="{71D85F40-D346-4495-B094-1974CA9A9AB0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78" name="Text Box 15">
          <a:extLst>
            <a:ext uri="{FF2B5EF4-FFF2-40B4-BE49-F238E27FC236}">
              <a16:creationId xmlns:a16="http://schemas.microsoft.com/office/drawing/2014/main" id="{F483332F-BC1F-466D-AEC2-A578ACBFE010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79" name="Text Box 15">
          <a:extLst>
            <a:ext uri="{FF2B5EF4-FFF2-40B4-BE49-F238E27FC236}">
              <a16:creationId xmlns:a16="http://schemas.microsoft.com/office/drawing/2014/main" id="{0314E278-4AF8-4417-ABC3-DBB11B82A073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80" name="Text Box 15">
          <a:extLst>
            <a:ext uri="{FF2B5EF4-FFF2-40B4-BE49-F238E27FC236}">
              <a16:creationId xmlns:a16="http://schemas.microsoft.com/office/drawing/2014/main" id="{51901DD8-87EA-44FF-9B1F-66B7CE873A1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81" name="Text Box 15">
          <a:extLst>
            <a:ext uri="{FF2B5EF4-FFF2-40B4-BE49-F238E27FC236}">
              <a16:creationId xmlns:a16="http://schemas.microsoft.com/office/drawing/2014/main" id="{FFACBA27-A153-4373-9750-A7E80B71D581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82" name="Text Box 15">
          <a:extLst>
            <a:ext uri="{FF2B5EF4-FFF2-40B4-BE49-F238E27FC236}">
              <a16:creationId xmlns:a16="http://schemas.microsoft.com/office/drawing/2014/main" id="{1F03BAF4-5AE9-4AAF-83FE-320F41985835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83" name="Text Box 15">
          <a:extLst>
            <a:ext uri="{FF2B5EF4-FFF2-40B4-BE49-F238E27FC236}">
              <a16:creationId xmlns:a16="http://schemas.microsoft.com/office/drawing/2014/main" id="{7CC7A172-795E-4A13-B48C-AF7844C8A00E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84" name="Text Box 15">
          <a:extLst>
            <a:ext uri="{FF2B5EF4-FFF2-40B4-BE49-F238E27FC236}">
              <a16:creationId xmlns:a16="http://schemas.microsoft.com/office/drawing/2014/main" id="{1B82D543-AFD5-42CE-AEFD-D448383FADB0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85" name="Text Box 15">
          <a:extLst>
            <a:ext uri="{FF2B5EF4-FFF2-40B4-BE49-F238E27FC236}">
              <a16:creationId xmlns:a16="http://schemas.microsoft.com/office/drawing/2014/main" id="{931253DD-71C1-49F7-BC76-6619490C1AF5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86" name="Text Box 15">
          <a:extLst>
            <a:ext uri="{FF2B5EF4-FFF2-40B4-BE49-F238E27FC236}">
              <a16:creationId xmlns:a16="http://schemas.microsoft.com/office/drawing/2014/main" id="{8568CBA6-4F91-4766-A02E-F9898D35BEDB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87" name="Text Box 15">
          <a:extLst>
            <a:ext uri="{FF2B5EF4-FFF2-40B4-BE49-F238E27FC236}">
              <a16:creationId xmlns:a16="http://schemas.microsoft.com/office/drawing/2014/main" id="{D05B4B97-6647-4179-9006-0A13CB61079A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88" name="Text Box 15">
          <a:extLst>
            <a:ext uri="{FF2B5EF4-FFF2-40B4-BE49-F238E27FC236}">
              <a16:creationId xmlns:a16="http://schemas.microsoft.com/office/drawing/2014/main" id="{7C7251A6-2578-4D4A-AEE5-CE27E7175BE9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89" name="Text Box 15">
          <a:extLst>
            <a:ext uri="{FF2B5EF4-FFF2-40B4-BE49-F238E27FC236}">
              <a16:creationId xmlns:a16="http://schemas.microsoft.com/office/drawing/2014/main" id="{56356F7A-DCAD-496D-BDB1-3A7169AB11F1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90" name="Text Box 15">
          <a:extLst>
            <a:ext uri="{FF2B5EF4-FFF2-40B4-BE49-F238E27FC236}">
              <a16:creationId xmlns:a16="http://schemas.microsoft.com/office/drawing/2014/main" id="{3CECE0D2-5889-4298-9AB6-ACF26DA23602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91" name="Text Box 15">
          <a:extLst>
            <a:ext uri="{FF2B5EF4-FFF2-40B4-BE49-F238E27FC236}">
              <a16:creationId xmlns:a16="http://schemas.microsoft.com/office/drawing/2014/main" id="{AE549A6D-6DA0-425C-98F9-B476D26FF39E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92" name="Text Box 15">
          <a:extLst>
            <a:ext uri="{FF2B5EF4-FFF2-40B4-BE49-F238E27FC236}">
              <a16:creationId xmlns:a16="http://schemas.microsoft.com/office/drawing/2014/main" id="{06F8153E-4806-4EBE-848F-60B8B48413E2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93" name="Text Box 15">
          <a:extLst>
            <a:ext uri="{FF2B5EF4-FFF2-40B4-BE49-F238E27FC236}">
              <a16:creationId xmlns:a16="http://schemas.microsoft.com/office/drawing/2014/main" id="{6966C165-C42D-4A4F-85C6-8D9C1E4912A9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94" name="Text Box 15">
          <a:extLst>
            <a:ext uri="{FF2B5EF4-FFF2-40B4-BE49-F238E27FC236}">
              <a16:creationId xmlns:a16="http://schemas.microsoft.com/office/drawing/2014/main" id="{3E7984B9-9C37-4B45-8D76-52116F292BE5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95" name="Text Box 15">
          <a:extLst>
            <a:ext uri="{FF2B5EF4-FFF2-40B4-BE49-F238E27FC236}">
              <a16:creationId xmlns:a16="http://schemas.microsoft.com/office/drawing/2014/main" id="{9E7B4582-01B5-493A-B78E-C6E358F8F3CA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96" name="Text Box 15">
          <a:extLst>
            <a:ext uri="{FF2B5EF4-FFF2-40B4-BE49-F238E27FC236}">
              <a16:creationId xmlns:a16="http://schemas.microsoft.com/office/drawing/2014/main" id="{0B8C439A-CA69-44FB-A0BE-0B1BFE23BD16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97" name="Text Box 15">
          <a:extLst>
            <a:ext uri="{FF2B5EF4-FFF2-40B4-BE49-F238E27FC236}">
              <a16:creationId xmlns:a16="http://schemas.microsoft.com/office/drawing/2014/main" id="{5BD41F0B-1ADA-40FA-9162-4789DB8731F3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98" name="Text Box 15">
          <a:extLst>
            <a:ext uri="{FF2B5EF4-FFF2-40B4-BE49-F238E27FC236}">
              <a16:creationId xmlns:a16="http://schemas.microsoft.com/office/drawing/2014/main" id="{C0624302-8EDF-4EAF-9333-F9D237C507E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799" name="Text Box 15">
          <a:extLst>
            <a:ext uri="{FF2B5EF4-FFF2-40B4-BE49-F238E27FC236}">
              <a16:creationId xmlns:a16="http://schemas.microsoft.com/office/drawing/2014/main" id="{3B531417-78FB-4BCA-86D4-E05C65763521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00" name="Text Box 15">
          <a:extLst>
            <a:ext uri="{FF2B5EF4-FFF2-40B4-BE49-F238E27FC236}">
              <a16:creationId xmlns:a16="http://schemas.microsoft.com/office/drawing/2014/main" id="{D296DB37-D035-430E-8C4C-4419988A2C5E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01" name="Text Box 15">
          <a:extLst>
            <a:ext uri="{FF2B5EF4-FFF2-40B4-BE49-F238E27FC236}">
              <a16:creationId xmlns:a16="http://schemas.microsoft.com/office/drawing/2014/main" id="{4007E361-9788-4663-8666-5F900D5F1224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02" name="Text Box 15">
          <a:extLst>
            <a:ext uri="{FF2B5EF4-FFF2-40B4-BE49-F238E27FC236}">
              <a16:creationId xmlns:a16="http://schemas.microsoft.com/office/drawing/2014/main" id="{8818159B-CCCA-4900-97CE-1513DFA19737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03" name="Text Box 15">
          <a:extLst>
            <a:ext uri="{FF2B5EF4-FFF2-40B4-BE49-F238E27FC236}">
              <a16:creationId xmlns:a16="http://schemas.microsoft.com/office/drawing/2014/main" id="{C71673B9-9695-45E7-9A9B-28E86D4D4EC2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04" name="Text Box 15">
          <a:extLst>
            <a:ext uri="{FF2B5EF4-FFF2-40B4-BE49-F238E27FC236}">
              <a16:creationId xmlns:a16="http://schemas.microsoft.com/office/drawing/2014/main" id="{C9F5DBB5-ABE7-4495-AFDE-BEF2646F1EF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05" name="Text Box 15">
          <a:extLst>
            <a:ext uri="{FF2B5EF4-FFF2-40B4-BE49-F238E27FC236}">
              <a16:creationId xmlns:a16="http://schemas.microsoft.com/office/drawing/2014/main" id="{61889573-2281-4CA9-A827-039B4EE1A17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06" name="Text Box 15">
          <a:extLst>
            <a:ext uri="{FF2B5EF4-FFF2-40B4-BE49-F238E27FC236}">
              <a16:creationId xmlns:a16="http://schemas.microsoft.com/office/drawing/2014/main" id="{C3496088-B07D-46D2-9F6B-917016BB91F9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07" name="Text Box 15">
          <a:extLst>
            <a:ext uri="{FF2B5EF4-FFF2-40B4-BE49-F238E27FC236}">
              <a16:creationId xmlns:a16="http://schemas.microsoft.com/office/drawing/2014/main" id="{6EE76CFF-84B7-418F-ACD2-598EFC67640F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08" name="Text Box 15">
          <a:extLst>
            <a:ext uri="{FF2B5EF4-FFF2-40B4-BE49-F238E27FC236}">
              <a16:creationId xmlns:a16="http://schemas.microsoft.com/office/drawing/2014/main" id="{C482CE15-87BF-4E02-B1C8-C81C420D98D0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09" name="Text Box 15">
          <a:extLst>
            <a:ext uri="{FF2B5EF4-FFF2-40B4-BE49-F238E27FC236}">
              <a16:creationId xmlns:a16="http://schemas.microsoft.com/office/drawing/2014/main" id="{4A65F750-4B24-44E0-9E2E-8F036FF530A1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10" name="Text Box 15">
          <a:extLst>
            <a:ext uri="{FF2B5EF4-FFF2-40B4-BE49-F238E27FC236}">
              <a16:creationId xmlns:a16="http://schemas.microsoft.com/office/drawing/2014/main" id="{69D12F62-D431-432A-8D01-CC3B692870ED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11" name="Text Box 15">
          <a:extLst>
            <a:ext uri="{FF2B5EF4-FFF2-40B4-BE49-F238E27FC236}">
              <a16:creationId xmlns:a16="http://schemas.microsoft.com/office/drawing/2014/main" id="{8D81E744-B80D-4650-8117-82C862CF98D5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12" name="Text Box 15">
          <a:extLst>
            <a:ext uri="{FF2B5EF4-FFF2-40B4-BE49-F238E27FC236}">
              <a16:creationId xmlns:a16="http://schemas.microsoft.com/office/drawing/2014/main" id="{C4D492B1-5C9D-434B-8B15-AD76F26232BA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13" name="Text Box 15">
          <a:extLst>
            <a:ext uri="{FF2B5EF4-FFF2-40B4-BE49-F238E27FC236}">
              <a16:creationId xmlns:a16="http://schemas.microsoft.com/office/drawing/2014/main" id="{7864472D-64F5-4626-8949-DBD9FABE9FC1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14" name="Text Box 15">
          <a:extLst>
            <a:ext uri="{FF2B5EF4-FFF2-40B4-BE49-F238E27FC236}">
              <a16:creationId xmlns:a16="http://schemas.microsoft.com/office/drawing/2014/main" id="{713AD01C-915D-478A-BF99-873EE233F170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15" name="Text Box 15">
          <a:extLst>
            <a:ext uri="{FF2B5EF4-FFF2-40B4-BE49-F238E27FC236}">
              <a16:creationId xmlns:a16="http://schemas.microsoft.com/office/drawing/2014/main" id="{EB9D3692-4B6A-4F89-BE57-6BF2B634606A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16" name="Text Box 15">
          <a:extLst>
            <a:ext uri="{FF2B5EF4-FFF2-40B4-BE49-F238E27FC236}">
              <a16:creationId xmlns:a16="http://schemas.microsoft.com/office/drawing/2014/main" id="{DE40F928-A238-443C-8503-E78B23BDEAAF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17" name="Text Box 15">
          <a:extLst>
            <a:ext uri="{FF2B5EF4-FFF2-40B4-BE49-F238E27FC236}">
              <a16:creationId xmlns:a16="http://schemas.microsoft.com/office/drawing/2014/main" id="{5FAC0782-D108-4466-AC75-C14C56F62F7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161</xdr:row>
      <xdr:rowOff>0</xdr:rowOff>
    </xdr:from>
    <xdr:ext cx="95250" cy="164523"/>
    <xdr:sp macro="" textlink="">
      <xdr:nvSpPr>
        <xdr:cNvPr id="818" name="Text Box 15">
          <a:extLst>
            <a:ext uri="{FF2B5EF4-FFF2-40B4-BE49-F238E27FC236}">
              <a16:creationId xmlns:a16="http://schemas.microsoft.com/office/drawing/2014/main" id="{0402BEDB-0B11-4F94-AC77-00FEC95712E5}"/>
            </a:ext>
          </a:extLst>
        </xdr:cNvPr>
        <xdr:cNvSpPr txBox="1">
          <a:spLocks noChangeArrowheads="1"/>
        </xdr:cNvSpPr>
      </xdr:nvSpPr>
      <xdr:spPr bwMode="auto">
        <a:xfrm>
          <a:off x="187642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819" name="Text Box 15">
          <a:extLst>
            <a:ext uri="{FF2B5EF4-FFF2-40B4-BE49-F238E27FC236}">
              <a16:creationId xmlns:a16="http://schemas.microsoft.com/office/drawing/2014/main" id="{59F10A51-678E-468F-A808-C7AF5E4A1C82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820" name="Text Box 15">
          <a:extLst>
            <a:ext uri="{FF2B5EF4-FFF2-40B4-BE49-F238E27FC236}">
              <a16:creationId xmlns:a16="http://schemas.microsoft.com/office/drawing/2014/main" id="{90580DD4-4039-4223-ABB3-EEDFE270E024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821" name="Text Box 15">
          <a:extLst>
            <a:ext uri="{FF2B5EF4-FFF2-40B4-BE49-F238E27FC236}">
              <a16:creationId xmlns:a16="http://schemas.microsoft.com/office/drawing/2014/main" id="{75FF0A51-0066-4B81-AEDC-380A342C1F5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822" name="Text Box 15">
          <a:extLst>
            <a:ext uri="{FF2B5EF4-FFF2-40B4-BE49-F238E27FC236}">
              <a16:creationId xmlns:a16="http://schemas.microsoft.com/office/drawing/2014/main" id="{1B42A0C1-8C27-4199-99D4-7CD476178712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161</xdr:row>
      <xdr:rowOff>0</xdr:rowOff>
    </xdr:from>
    <xdr:ext cx="95250" cy="164523"/>
    <xdr:sp macro="" textlink="">
      <xdr:nvSpPr>
        <xdr:cNvPr id="823" name="Text Box 15">
          <a:extLst>
            <a:ext uri="{FF2B5EF4-FFF2-40B4-BE49-F238E27FC236}">
              <a16:creationId xmlns:a16="http://schemas.microsoft.com/office/drawing/2014/main" id="{29D44B8C-0EC4-4316-BB82-9437F0AE7AEB}"/>
            </a:ext>
          </a:extLst>
        </xdr:cNvPr>
        <xdr:cNvSpPr txBox="1">
          <a:spLocks noChangeArrowheads="1"/>
        </xdr:cNvSpPr>
      </xdr:nvSpPr>
      <xdr:spPr bwMode="auto">
        <a:xfrm>
          <a:off x="1905000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824" name="Text Box 15">
          <a:extLst>
            <a:ext uri="{FF2B5EF4-FFF2-40B4-BE49-F238E27FC236}">
              <a16:creationId xmlns:a16="http://schemas.microsoft.com/office/drawing/2014/main" id="{FDD8E035-1252-4930-B6D3-D93355C30F86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825" name="Text Box 15">
          <a:extLst>
            <a:ext uri="{FF2B5EF4-FFF2-40B4-BE49-F238E27FC236}">
              <a16:creationId xmlns:a16="http://schemas.microsoft.com/office/drawing/2014/main" id="{0E004EB7-168A-45BF-8D64-128FA6168C8B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826" name="Text Box 15">
          <a:extLst>
            <a:ext uri="{FF2B5EF4-FFF2-40B4-BE49-F238E27FC236}">
              <a16:creationId xmlns:a16="http://schemas.microsoft.com/office/drawing/2014/main" id="{95513DC3-D23C-46CB-87C6-3357FAC2993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827" name="Text Box 15">
          <a:extLst>
            <a:ext uri="{FF2B5EF4-FFF2-40B4-BE49-F238E27FC236}">
              <a16:creationId xmlns:a16="http://schemas.microsoft.com/office/drawing/2014/main" id="{8EC04E1D-1201-4C90-B389-34D977B71D16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161</xdr:row>
      <xdr:rowOff>0</xdr:rowOff>
    </xdr:from>
    <xdr:ext cx="95250" cy="164523"/>
    <xdr:sp macro="" textlink="">
      <xdr:nvSpPr>
        <xdr:cNvPr id="828" name="Text Box 15">
          <a:extLst>
            <a:ext uri="{FF2B5EF4-FFF2-40B4-BE49-F238E27FC236}">
              <a16:creationId xmlns:a16="http://schemas.microsoft.com/office/drawing/2014/main" id="{CD20B653-95DF-4774-BE4B-64B785009138}"/>
            </a:ext>
          </a:extLst>
        </xdr:cNvPr>
        <xdr:cNvSpPr txBox="1">
          <a:spLocks noChangeArrowheads="1"/>
        </xdr:cNvSpPr>
      </xdr:nvSpPr>
      <xdr:spPr bwMode="auto">
        <a:xfrm>
          <a:off x="187642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829" name="Text Box 15">
          <a:extLst>
            <a:ext uri="{FF2B5EF4-FFF2-40B4-BE49-F238E27FC236}">
              <a16:creationId xmlns:a16="http://schemas.microsoft.com/office/drawing/2014/main" id="{4966FE1F-1A94-4B7A-94A1-E21F7C00835F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161</xdr:row>
      <xdr:rowOff>0</xdr:rowOff>
    </xdr:from>
    <xdr:ext cx="95250" cy="164523"/>
    <xdr:sp macro="" textlink="">
      <xdr:nvSpPr>
        <xdr:cNvPr id="830" name="Text Box 15">
          <a:extLst>
            <a:ext uri="{FF2B5EF4-FFF2-40B4-BE49-F238E27FC236}">
              <a16:creationId xmlns:a16="http://schemas.microsoft.com/office/drawing/2014/main" id="{501F8C16-D5B5-482E-8E31-C0A706D1461A}"/>
            </a:ext>
          </a:extLst>
        </xdr:cNvPr>
        <xdr:cNvSpPr txBox="1">
          <a:spLocks noChangeArrowheads="1"/>
        </xdr:cNvSpPr>
      </xdr:nvSpPr>
      <xdr:spPr bwMode="auto">
        <a:xfrm>
          <a:off x="187642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161</xdr:row>
      <xdr:rowOff>0</xdr:rowOff>
    </xdr:from>
    <xdr:ext cx="95250" cy="164523"/>
    <xdr:sp macro="" textlink="">
      <xdr:nvSpPr>
        <xdr:cNvPr id="831" name="Text Box 15">
          <a:extLst>
            <a:ext uri="{FF2B5EF4-FFF2-40B4-BE49-F238E27FC236}">
              <a16:creationId xmlns:a16="http://schemas.microsoft.com/office/drawing/2014/main" id="{6BAAD3AC-450D-4469-85A5-A63BA4FA1B4E}"/>
            </a:ext>
          </a:extLst>
        </xdr:cNvPr>
        <xdr:cNvSpPr txBox="1">
          <a:spLocks noChangeArrowheads="1"/>
        </xdr:cNvSpPr>
      </xdr:nvSpPr>
      <xdr:spPr bwMode="auto">
        <a:xfrm>
          <a:off x="187642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832" name="Text Box 15">
          <a:extLst>
            <a:ext uri="{FF2B5EF4-FFF2-40B4-BE49-F238E27FC236}">
              <a16:creationId xmlns:a16="http://schemas.microsoft.com/office/drawing/2014/main" id="{D8E3D324-A9B1-4856-A33D-16B4F2FE22CF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833" name="Text Box 15">
          <a:extLst>
            <a:ext uri="{FF2B5EF4-FFF2-40B4-BE49-F238E27FC236}">
              <a16:creationId xmlns:a16="http://schemas.microsoft.com/office/drawing/2014/main" id="{FF0DEEAB-1A43-4B35-9F95-BB99A12625A5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834" name="Text Box 15">
          <a:extLst>
            <a:ext uri="{FF2B5EF4-FFF2-40B4-BE49-F238E27FC236}">
              <a16:creationId xmlns:a16="http://schemas.microsoft.com/office/drawing/2014/main" id="{9E401DE6-3558-4102-8F2A-B70AB590ED6F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835" name="Text Box 15">
          <a:extLst>
            <a:ext uri="{FF2B5EF4-FFF2-40B4-BE49-F238E27FC236}">
              <a16:creationId xmlns:a16="http://schemas.microsoft.com/office/drawing/2014/main" id="{87E4514B-F59D-4AAB-8F24-6996FE721CFE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161</xdr:row>
      <xdr:rowOff>0</xdr:rowOff>
    </xdr:from>
    <xdr:ext cx="95250" cy="164523"/>
    <xdr:sp macro="" textlink="">
      <xdr:nvSpPr>
        <xdr:cNvPr id="836" name="Text Box 15">
          <a:extLst>
            <a:ext uri="{FF2B5EF4-FFF2-40B4-BE49-F238E27FC236}">
              <a16:creationId xmlns:a16="http://schemas.microsoft.com/office/drawing/2014/main" id="{784848F4-4211-442C-87EA-5B996A7DCD3A}"/>
            </a:ext>
          </a:extLst>
        </xdr:cNvPr>
        <xdr:cNvSpPr txBox="1">
          <a:spLocks noChangeArrowheads="1"/>
        </xdr:cNvSpPr>
      </xdr:nvSpPr>
      <xdr:spPr bwMode="auto">
        <a:xfrm>
          <a:off x="1905000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837" name="Text Box 15">
          <a:extLst>
            <a:ext uri="{FF2B5EF4-FFF2-40B4-BE49-F238E27FC236}">
              <a16:creationId xmlns:a16="http://schemas.microsoft.com/office/drawing/2014/main" id="{9436DEF7-83BF-47F1-A7B1-CB4743E7C983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838" name="Text Box 15">
          <a:extLst>
            <a:ext uri="{FF2B5EF4-FFF2-40B4-BE49-F238E27FC236}">
              <a16:creationId xmlns:a16="http://schemas.microsoft.com/office/drawing/2014/main" id="{8C3884BC-1591-46CE-89C7-3B7DA28ACB81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839" name="Text Box 15">
          <a:extLst>
            <a:ext uri="{FF2B5EF4-FFF2-40B4-BE49-F238E27FC236}">
              <a16:creationId xmlns:a16="http://schemas.microsoft.com/office/drawing/2014/main" id="{0A9FD181-7B31-4D39-B3A5-01A8DD51BEFA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840" name="Text Box 15">
          <a:extLst>
            <a:ext uri="{FF2B5EF4-FFF2-40B4-BE49-F238E27FC236}">
              <a16:creationId xmlns:a16="http://schemas.microsoft.com/office/drawing/2014/main" id="{621D140A-2832-4465-897F-73F5518C74AB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161</xdr:row>
      <xdr:rowOff>0</xdr:rowOff>
    </xdr:from>
    <xdr:ext cx="95250" cy="164523"/>
    <xdr:sp macro="" textlink="">
      <xdr:nvSpPr>
        <xdr:cNvPr id="841" name="Text Box 15">
          <a:extLst>
            <a:ext uri="{FF2B5EF4-FFF2-40B4-BE49-F238E27FC236}">
              <a16:creationId xmlns:a16="http://schemas.microsoft.com/office/drawing/2014/main" id="{D0516A6A-60DC-459A-AC8E-2626C32E7FD0}"/>
            </a:ext>
          </a:extLst>
        </xdr:cNvPr>
        <xdr:cNvSpPr txBox="1">
          <a:spLocks noChangeArrowheads="1"/>
        </xdr:cNvSpPr>
      </xdr:nvSpPr>
      <xdr:spPr bwMode="auto">
        <a:xfrm>
          <a:off x="187642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842" name="Text Box 15">
          <a:extLst>
            <a:ext uri="{FF2B5EF4-FFF2-40B4-BE49-F238E27FC236}">
              <a16:creationId xmlns:a16="http://schemas.microsoft.com/office/drawing/2014/main" id="{79177336-CB33-4A25-9849-C722DE9BA651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161</xdr:row>
      <xdr:rowOff>0</xdr:rowOff>
    </xdr:from>
    <xdr:ext cx="95250" cy="164523"/>
    <xdr:sp macro="" textlink="">
      <xdr:nvSpPr>
        <xdr:cNvPr id="843" name="Text Box 15">
          <a:extLst>
            <a:ext uri="{FF2B5EF4-FFF2-40B4-BE49-F238E27FC236}">
              <a16:creationId xmlns:a16="http://schemas.microsoft.com/office/drawing/2014/main" id="{25F08FA7-6EBC-4961-A992-91941F33E602}"/>
            </a:ext>
          </a:extLst>
        </xdr:cNvPr>
        <xdr:cNvSpPr txBox="1">
          <a:spLocks noChangeArrowheads="1"/>
        </xdr:cNvSpPr>
      </xdr:nvSpPr>
      <xdr:spPr bwMode="auto">
        <a:xfrm>
          <a:off x="187642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161</xdr:row>
      <xdr:rowOff>0</xdr:rowOff>
    </xdr:from>
    <xdr:ext cx="95250" cy="316923"/>
    <xdr:sp macro="" textlink="">
      <xdr:nvSpPr>
        <xdr:cNvPr id="844" name="Text Box 15">
          <a:extLst>
            <a:ext uri="{FF2B5EF4-FFF2-40B4-BE49-F238E27FC236}">
              <a16:creationId xmlns:a16="http://schemas.microsoft.com/office/drawing/2014/main" id="{BCF6BABC-70FB-4345-9AA1-A8C0EB627E86}"/>
            </a:ext>
          </a:extLst>
        </xdr:cNvPr>
        <xdr:cNvSpPr txBox="1">
          <a:spLocks noChangeArrowheads="1"/>
        </xdr:cNvSpPr>
      </xdr:nvSpPr>
      <xdr:spPr bwMode="auto">
        <a:xfrm>
          <a:off x="1866900" y="399859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45" name="Text Box 15">
          <a:extLst>
            <a:ext uri="{FF2B5EF4-FFF2-40B4-BE49-F238E27FC236}">
              <a16:creationId xmlns:a16="http://schemas.microsoft.com/office/drawing/2014/main" id="{585472D3-9681-4BA1-B265-57D9FD390900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46" name="Text Box 15">
          <a:extLst>
            <a:ext uri="{FF2B5EF4-FFF2-40B4-BE49-F238E27FC236}">
              <a16:creationId xmlns:a16="http://schemas.microsoft.com/office/drawing/2014/main" id="{AC1544B6-E9B0-4859-AE59-CE36E38FAFB4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47" name="Text Box 15">
          <a:extLst>
            <a:ext uri="{FF2B5EF4-FFF2-40B4-BE49-F238E27FC236}">
              <a16:creationId xmlns:a16="http://schemas.microsoft.com/office/drawing/2014/main" id="{17E6E0F0-4499-4B8B-862C-5345130320D4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48" name="Text Box 15">
          <a:extLst>
            <a:ext uri="{FF2B5EF4-FFF2-40B4-BE49-F238E27FC236}">
              <a16:creationId xmlns:a16="http://schemas.microsoft.com/office/drawing/2014/main" id="{EE363393-98EF-4517-AC4F-A9D823DF2D7E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49" name="Text Box 15">
          <a:extLst>
            <a:ext uri="{FF2B5EF4-FFF2-40B4-BE49-F238E27FC236}">
              <a16:creationId xmlns:a16="http://schemas.microsoft.com/office/drawing/2014/main" id="{714C1C4B-90F0-440B-9832-23CE870B424E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50" name="Text Box 15">
          <a:extLst>
            <a:ext uri="{FF2B5EF4-FFF2-40B4-BE49-F238E27FC236}">
              <a16:creationId xmlns:a16="http://schemas.microsoft.com/office/drawing/2014/main" id="{5E808A8E-8BC8-4FC4-A853-9E1BD7ABE7FA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51" name="Text Box 15">
          <a:extLst>
            <a:ext uri="{FF2B5EF4-FFF2-40B4-BE49-F238E27FC236}">
              <a16:creationId xmlns:a16="http://schemas.microsoft.com/office/drawing/2014/main" id="{771B4996-2A4C-445A-831E-B234AD7FAA5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52" name="Text Box 15">
          <a:extLst>
            <a:ext uri="{FF2B5EF4-FFF2-40B4-BE49-F238E27FC236}">
              <a16:creationId xmlns:a16="http://schemas.microsoft.com/office/drawing/2014/main" id="{45149CBD-FA70-4687-A161-A46C8759BE2A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53" name="Text Box 15">
          <a:extLst>
            <a:ext uri="{FF2B5EF4-FFF2-40B4-BE49-F238E27FC236}">
              <a16:creationId xmlns:a16="http://schemas.microsoft.com/office/drawing/2014/main" id="{766C08CC-6A62-4B50-8E32-134F00DE874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54" name="Text Box 15">
          <a:extLst>
            <a:ext uri="{FF2B5EF4-FFF2-40B4-BE49-F238E27FC236}">
              <a16:creationId xmlns:a16="http://schemas.microsoft.com/office/drawing/2014/main" id="{D92D7FDD-58F2-4B7C-823D-41B2A35485B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55" name="Text Box 15">
          <a:extLst>
            <a:ext uri="{FF2B5EF4-FFF2-40B4-BE49-F238E27FC236}">
              <a16:creationId xmlns:a16="http://schemas.microsoft.com/office/drawing/2014/main" id="{11713915-9197-423B-89A0-6CF4DBB82A2A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56" name="Text Box 15">
          <a:extLst>
            <a:ext uri="{FF2B5EF4-FFF2-40B4-BE49-F238E27FC236}">
              <a16:creationId xmlns:a16="http://schemas.microsoft.com/office/drawing/2014/main" id="{9AE750FE-307A-4CCA-ADB7-A035127FAA11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57" name="Text Box 15">
          <a:extLst>
            <a:ext uri="{FF2B5EF4-FFF2-40B4-BE49-F238E27FC236}">
              <a16:creationId xmlns:a16="http://schemas.microsoft.com/office/drawing/2014/main" id="{EB05EDFD-72F2-44B4-AE24-BC4F6550F0F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58" name="Text Box 15">
          <a:extLst>
            <a:ext uri="{FF2B5EF4-FFF2-40B4-BE49-F238E27FC236}">
              <a16:creationId xmlns:a16="http://schemas.microsoft.com/office/drawing/2014/main" id="{08468999-A814-4F9C-A646-A2F3ED826C64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59" name="Text Box 15">
          <a:extLst>
            <a:ext uri="{FF2B5EF4-FFF2-40B4-BE49-F238E27FC236}">
              <a16:creationId xmlns:a16="http://schemas.microsoft.com/office/drawing/2014/main" id="{C121B034-6A62-4AF9-BBBD-5BCD5767EA6E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60" name="Text Box 15">
          <a:extLst>
            <a:ext uri="{FF2B5EF4-FFF2-40B4-BE49-F238E27FC236}">
              <a16:creationId xmlns:a16="http://schemas.microsoft.com/office/drawing/2014/main" id="{CB1A0BF6-0231-4479-95B1-6C8862F32A17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61" name="Text Box 15">
          <a:extLst>
            <a:ext uri="{FF2B5EF4-FFF2-40B4-BE49-F238E27FC236}">
              <a16:creationId xmlns:a16="http://schemas.microsoft.com/office/drawing/2014/main" id="{E9844812-4857-4729-8772-F9A214ED9677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62" name="Text Box 15">
          <a:extLst>
            <a:ext uri="{FF2B5EF4-FFF2-40B4-BE49-F238E27FC236}">
              <a16:creationId xmlns:a16="http://schemas.microsoft.com/office/drawing/2014/main" id="{C402B86E-69E1-41B4-9ACC-BAE89685975A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63" name="Text Box 15">
          <a:extLst>
            <a:ext uri="{FF2B5EF4-FFF2-40B4-BE49-F238E27FC236}">
              <a16:creationId xmlns:a16="http://schemas.microsoft.com/office/drawing/2014/main" id="{B5350488-2032-4D3A-88F1-485EB615626B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64" name="Text Box 15">
          <a:extLst>
            <a:ext uri="{FF2B5EF4-FFF2-40B4-BE49-F238E27FC236}">
              <a16:creationId xmlns:a16="http://schemas.microsoft.com/office/drawing/2014/main" id="{46C0D5EE-702B-4699-9BEB-C699C12AFEBE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65" name="Text Box 15">
          <a:extLst>
            <a:ext uri="{FF2B5EF4-FFF2-40B4-BE49-F238E27FC236}">
              <a16:creationId xmlns:a16="http://schemas.microsoft.com/office/drawing/2014/main" id="{B04BBFFB-9B17-4954-807B-993DEF4F0A79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66" name="Text Box 15">
          <a:extLst>
            <a:ext uri="{FF2B5EF4-FFF2-40B4-BE49-F238E27FC236}">
              <a16:creationId xmlns:a16="http://schemas.microsoft.com/office/drawing/2014/main" id="{89F07B5F-6CBA-4DA2-B732-DE2A96027427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67" name="Text Box 15">
          <a:extLst>
            <a:ext uri="{FF2B5EF4-FFF2-40B4-BE49-F238E27FC236}">
              <a16:creationId xmlns:a16="http://schemas.microsoft.com/office/drawing/2014/main" id="{32E772E3-D231-40C7-B35E-D689C43BAA63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68" name="Text Box 15">
          <a:extLst>
            <a:ext uri="{FF2B5EF4-FFF2-40B4-BE49-F238E27FC236}">
              <a16:creationId xmlns:a16="http://schemas.microsoft.com/office/drawing/2014/main" id="{C806A850-E385-4F61-AE08-6D973C8ADFF3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161</xdr:row>
      <xdr:rowOff>0</xdr:rowOff>
    </xdr:from>
    <xdr:ext cx="95250" cy="316923"/>
    <xdr:sp macro="" textlink="">
      <xdr:nvSpPr>
        <xdr:cNvPr id="869" name="Text Box 15">
          <a:extLst>
            <a:ext uri="{FF2B5EF4-FFF2-40B4-BE49-F238E27FC236}">
              <a16:creationId xmlns:a16="http://schemas.microsoft.com/office/drawing/2014/main" id="{B9412B7A-E9E6-4845-9BA6-77F125ABEFE6}"/>
            </a:ext>
          </a:extLst>
        </xdr:cNvPr>
        <xdr:cNvSpPr txBox="1">
          <a:spLocks noChangeArrowheads="1"/>
        </xdr:cNvSpPr>
      </xdr:nvSpPr>
      <xdr:spPr bwMode="auto">
        <a:xfrm>
          <a:off x="1866900" y="399859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70" name="Text Box 15">
          <a:extLst>
            <a:ext uri="{FF2B5EF4-FFF2-40B4-BE49-F238E27FC236}">
              <a16:creationId xmlns:a16="http://schemas.microsoft.com/office/drawing/2014/main" id="{A1B61BFD-8AFD-4BB2-9740-731FA39D6E2A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71" name="Text Box 15">
          <a:extLst>
            <a:ext uri="{FF2B5EF4-FFF2-40B4-BE49-F238E27FC236}">
              <a16:creationId xmlns:a16="http://schemas.microsoft.com/office/drawing/2014/main" id="{4491FA0F-FC48-4826-88F6-B77A5CD1C751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72" name="Text Box 15">
          <a:extLst>
            <a:ext uri="{FF2B5EF4-FFF2-40B4-BE49-F238E27FC236}">
              <a16:creationId xmlns:a16="http://schemas.microsoft.com/office/drawing/2014/main" id="{B1A274CE-C65E-4F81-A81D-DDDF42D8B303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73" name="Text Box 15">
          <a:extLst>
            <a:ext uri="{FF2B5EF4-FFF2-40B4-BE49-F238E27FC236}">
              <a16:creationId xmlns:a16="http://schemas.microsoft.com/office/drawing/2014/main" id="{7F1BF2D4-0D2C-488E-B4D4-980CCED347B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74" name="Text Box 15">
          <a:extLst>
            <a:ext uri="{FF2B5EF4-FFF2-40B4-BE49-F238E27FC236}">
              <a16:creationId xmlns:a16="http://schemas.microsoft.com/office/drawing/2014/main" id="{3EB3FC23-6DB7-4011-9D96-17E1CB94F024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75" name="Text Box 15">
          <a:extLst>
            <a:ext uri="{FF2B5EF4-FFF2-40B4-BE49-F238E27FC236}">
              <a16:creationId xmlns:a16="http://schemas.microsoft.com/office/drawing/2014/main" id="{147CFF3A-5C0F-4FDD-8729-1382767846F2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76" name="Text Box 15">
          <a:extLst>
            <a:ext uri="{FF2B5EF4-FFF2-40B4-BE49-F238E27FC236}">
              <a16:creationId xmlns:a16="http://schemas.microsoft.com/office/drawing/2014/main" id="{3DC9444C-DC3F-40CE-91AA-63E27A68BDB2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77" name="Text Box 15">
          <a:extLst>
            <a:ext uri="{FF2B5EF4-FFF2-40B4-BE49-F238E27FC236}">
              <a16:creationId xmlns:a16="http://schemas.microsoft.com/office/drawing/2014/main" id="{C46B64EA-0C2B-43E3-A30B-4E9565EEF696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78" name="Text Box 15">
          <a:extLst>
            <a:ext uri="{FF2B5EF4-FFF2-40B4-BE49-F238E27FC236}">
              <a16:creationId xmlns:a16="http://schemas.microsoft.com/office/drawing/2014/main" id="{6E77EB3D-2CB7-4B4A-95AC-00DFDED4A8FB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79" name="Text Box 15">
          <a:extLst>
            <a:ext uri="{FF2B5EF4-FFF2-40B4-BE49-F238E27FC236}">
              <a16:creationId xmlns:a16="http://schemas.microsoft.com/office/drawing/2014/main" id="{D7238E11-8A89-473D-99EF-477335EBC26D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80" name="Text Box 15">
          <a:extLst>
            <a:ext uri="{FF2B5EF4-FFF2-40B4-BE49-F238E27FC236}">
              <a16:creationId xmlns:a16="http://schemas.microsoft.com/office/drawing/2014/main" id="{0E4700C2-58E1-4CFE-B06F-CEC61956CD22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81" name="Text Box 15">
          <a:extLst>
            <a:ext uri="{FF2B5EF4-FFF2-40B4-BE49-F238E27FC236}">
              <a16:creationId xmlns:a16="http://schemas.microsoft.com/office/drawing/2014/main" id="{9C78B5F9-0BAC-4EF1-A5A6-F2D825E1E279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82" name="Text Box 15">
          <a:extLst>
            <a:ext uri="{FF2B5EF4-FFF2-40B4-BE49-F238E27FC236}">
              <a16:creationId xmlns:a16="http://schemas.microsoft.com/office/drawing/2014/main" id="{B1FDA7A9-7FF0-46FB-B842-94D61EC05035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83" name="Text Box 15">
          <a:extLst>
            <a:ext uri="{FF2B5EF4-FFF2-40B4-BE49-F238E27FC236}">
              <a16:creationId xmlns:a16="http://schemas.microsoft.com/office/drawing/2014/main" id="{99AE1694-E086-4EFE-9D89-4667A6C7C0E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84" name="Text Box 15">
          <a:extLst>
            <a:ext uri="{FF2B5EF4-FFF2-40B4-BE49-F238E27FC236}">
              <a16:creationId xmlns:a16="http://schemas.microsoft.com/office/drawing/2014/main" id="{5A0D420F-4319-4E19-92B7-2EAA5A5150A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85" name="Text Box 15">
          <a:extLst>
            <a:ext uri="{FF2B5EF4-FFF2-40B4-BE49-F238E27FC236}">
              <a16:creationId xmlns:a16="http://schemas.microsoft.com/office/drawing/2014/main" id="{4B59D39A-60AF-41A3-8B8B-62FA59C17DCE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86" name="Text Box 15">
          <a:extLst>
            <a:ext uri="{FF2B5EF4-FFF2-40B4-BE49-F238E27FC236}">
              <a16:creationId xmlns:a16="http://schemas.microsoft.com/office/drawing/2014/main" id="{0D1DDB80-160D-48DA-BF37-21481F9C899F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87" name="Text Box 15">
          <a:extLst>
            <a:ext uri="{FF2B5EF4-FFF2-40B4-BE49-F238E27FC236}">
              <a16:creationId xmlns:a16="http://schemas.microsoft.com/office/drawing/2014/main" id="{AE09AA5F-DF38-4393-882B-CF666E4B7869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88" name="Text Box 15">
          <a:extLst>
            <a:ext uri="{FF2B5EF4-FFF2-40B4-BE49-F238E27FC236}">
              <a16:creationId xmlns:a16="http://schemas.microsoft.com/office/drawing/2014/main" id="{CF62A854-D8A8-4F68-A1D7-640A513B7AB0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89" name="Text Box 15">
          <a:extLst>
            <a:ext uri="{FF2B5EF4-FFF2-40B4-BE49-F238E27FC236}">
              <a16:creationId xmlns:a16="http://schemas.microsoft.com/office/drawing/2014/main" id="{F4D95D57-CEA7-4B84-9703-ED3BB1DDB385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90" name="Text Box 15">
          <a:extLst>
            <a:ext uri="{FF2B5EF4-FFF2-40B4-BE49-F238E27FC236}">
              <a16:creationId xmlns:a16="http://schemas.microsoft.com/office/drawing/2014/main" id="{84A04DB2-AB39-4E22-A98B-C9D6399A7740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91" name="Text Box 15">
          <a:extLst>
            <a:ext uri="{FF2B5EF4-FFF2-40B4-BE49-F238E27FC236}">
              <a16:creationId xmlns:a16="http://schemas.microsoft.com/office/drawing/2014/main" id="{1D1D3ECD-0DBB-42FF-9F01-DC60E7437690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92" name="Text Box 15">
          <a:extLst>
            <a:ext uri="{FF2B5EF4-FFF2-40B4-BE49-F238E27FC236}">
              <a16:creationId xmlns:a16="http://schemas.microsoft.com/office/drawing/2014/main" id="{34F224A0-EC30-49C5-85C1-BC7F9350D9A4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93" name="Text Box 15">
          <a:extLst>
            <a:ext uri="{FF2B5EF4-FFF2-40B4-BE49-F238E27FC236}">
              <a16:creationId xmlns:a16="http://schemas.microsoft.com/office/drawing/2014/main" id="{75AE1A4E-5B9C-4D60-A0EC-736289C759D3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94" name="Text Box 15">
          <a:extLst>
            <a:ext uri="{FF2B5EF4-FFF2-40B4-BE49-F238E27FC236}">
              <a16:creationId xmlns:a16="http://schemas.microsoft.com/office/drawing/2014/main" id="{85C40A08-38CD-46C4-823C-39186116D81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95" name="Text Box 15">
          <a:extLst>
            <a:ext uri="{FF2B5EF4-FFF2-40B4-BE49-F238E27FC236}">
              <a16:creationId xmlns:a16="http://schemas.microsoft.com/office/drawing/2014/main" id="{6AC44D17-B3A5-4090-887D-0C44B4D867FB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96" name="Text Box 15">
          <a:extLst>
            <a:ext uri="{FF2B5EF4-FFF2-40B4-BE49-F238E27FC236}">
              <a16:creationId xmlns:a16="http://schemas.microsoft.com/office/drawing/2014/main" id="{2D5609EE-91A7-4E99-8D9B-54F2B8BE66A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97" name="Text Box 15">
          <a:extLst>
            <a:ext uri="{FF2B5EF4-FFF2-40B4-BE49-F238E27FC236}">
              <a16:creationId xmlns:a16="http://schemas.microsoft.com/office/drawing/2014/main" id="{4DFBF86E-067C-45E1-BE2A-E02676948ECB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98" name="Text Box 15">
          <a:extLst>
            <a:ext uri="{FF2B5EF4-FFF2-40B4-BE49-F238E27FC236}">
              <a16:creationId xmlns:a16="http://schemas.microsoft.com/office/drawing/2014/main" id="{7939A03B-CC41-486B-8286-DEBCD0E87C9B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899" name="Text Box 15">
          <a:extLst>
            <a:ext uri="{FF2B5EF4-FFF2-40B4-BE49-F238E27FC236}">
              <a16:creationId xmlns:a16="http://schemas.microsoft.com/office/drawing/2014/main" id="{E1B2B77E-1E29-48EA-B609-1E336B503485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00" name="Text Box 15">
          <a:extLst>
            <a:ext uri="{FF2B5EF4-FFF2-40B4-BE49-F238E27FC236}">
              <a16:creationId xmlns:a16="http://schemas.microsoft.com/office/drawing/2014/main" id="{A6FCD810-AA0C-46C5-A38A-0142FE5C5E0F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01" name="Text Box 15">
          <a:extLst>
            <a:ext uri="{FF2B5EF4-FFF2-40B4-BE49-F238E27FC236}">
              <a16:creationId xmlns:a16="http://schemas.microsoft.com/office/drawing/2014/main" id="{BB9D90A2-97A8-487E-90F2-E83007499D85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02" name="Text Box 15">
          <a:extLst>
            <a:ext uri="{FF2B5EF4-FFF2-40B4-BE49-F238E27FC236}">
              <a16:creationId xmlns:a16="http://schemas.microsoft.com/office/drawing/2014/main" id="{07C8E576-9F13-40B0-B376-5932B99CEEAF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03" name="Text Box 15">
          <a:extLst>
            <a:ext uri="{FF2B5EF4-FFF2-40B4-BE49-F238E27FC236}">
              <a16:creationId xmlns:a16="http://schemas.microsoft.com/office/drawing/2014/main" id="{1D274A29-92A3-4A41-9274-EE5A5A2D28E3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04" name="Text Box 15">
          <a:extLst>
            <a:ext uri="{FF2B5EF4-FFF2-40B4-BE49-F238E27FC236}">
              <a16:creationId xmlns:a16="http://schemas.microsoft.com/office/drawing/2014/main" id="{E6C0D0DB-07D1-4920-9FFA-A3C5FC176E0D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05" name="Text Box 15">
          <a:extLst>
            <a:ext uri="{FF2B5EF4-FFF2-40B4-BE49-F238E27FC236}">
              <a16:creationId xmlns:a16="http://schemas.microsoft.com/office/drawing/2014/main" id="{D38E2231-F376-4622-B2D3-2A5CA6B40B2F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06" name="Text Box 15">
          <a:extLst>
            <a:ext uri="{FF2B5EF4-FFF2-40B4-BE49-F238E27FC236}">
              <a16:creationId xmlns:a16="http://schemas.microsoft.com/office/drawing/2014/main" id="{4E0660FF-AF86-43D8-82CF-5483B71E507D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07" name="Text Box 15">
          <a:extLst>
            <a:ext uri="{FF2B5EF4-FFF2-40B4-BE49-F238E27FC236}">
              <a16:creationId xmlns:a16="http://schemas.microsoft.com/office/drawing/2014/main" id="{6DA0881A-4ABD-4110-91F0-BC42EE673F32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08" name="Text Box 15">
          <a:extLst>
            <a:ext uri="{FF2B5EF4-FFF2-40B4-BE49-F238E27FC236}">
              <a16:creationId xmlns:a16="http://schemas.microsoft.com/office/drawing/2014/main" id="{1F009A6B-B7D8-4B35-9337-7E3438CC7CDA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09" name="Text Box 15">
          <a:extLst>
            <a:ext uri="{FF2B5EF4-FFF2-40B4-BE49-F238E27FC236}">
              <a16:creationId xmlns:a16="http://schemas.microsoft.com/office/drawing/2014/main" id="{70CBADB1-CB33-4933-AC62-366D901E063F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10" name="Text Box 15">
          <a:extLst>
            <a:ext uri="{FF2B5EF4-FFF2-40B4-BE49-F238E27FC236}">
              <a16:creationId xmlns:a16="http://schemas.microsoft.com/office/drawing/2014/main" id="{1EF5AD46-45F6-4EE4-A0A1-905599304074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11" name="Text Box 15">
          <a:extLst>
            <a:ext uri="{FF2B5EF4-FFF2-40B4-BE49-F238E27FC236}">
              <a16:creationId xmlns:a16="http://schemas.microsoft.com/office/drawing/2014/main" id="{23711258-30A2-4F36-B8DA-DCA9E1128A6D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12" name="Text Box 15">
          <a:extLst>
            <a:ext uri="{FF2B5EF4-FFF2-40B4-BE49-F238E27FC236}">
              <a16:creationId xmlns:a16="http://schemas.microsoft.com/office/drawing/2014/main" id="{149B7C89-2AD2-42B5-A7BE-DB2EC2FFF779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13" name="Text Box 15">
          <a:extLst>
            <a:ext uri="{FF2B5EF4-FFF2-40B4-BE49-F238E27FC236}">
              <a16:creationId xmlns:a16="http://schemas.microsoft.com/office/drawing/2014/main" id="{D385F651-AA2B-4A14-A3F2-C2DB3CCEDFB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14" name="Text Box 15">
          <a:extLst>
            <a:ext uri="{FF2B5EF4-FFF2-40B4-BE49-F238E27FC236}">
              <a16:creationId xmlns:a16="http://schemas.microsoft.com/office/drawing/2014/main" id="{C821F5F4-4BCC-4EA9-8B6D-D649065B3B8F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15" name="Text Box 15">
          <a:extLst>
            <a:ext uri="{FF2B5EF4-FFF2-40B4-BE49-F238E27FC236}">
              <a16:creationId xmlns:a16="http://schemas.microsoft.com/office/drawing/2014/main" id="{3B9DF9F8-99B9-4B9D-8C2B-BF57A19867B7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16" name="Text Box 15">
          <a:extLst>
            <a:ext uri="{FF2B5EF4-FFF2-40B4-BE49-F238E27FC236}">
              <a16:creationId xmlns:a16="http://schemas.microsoft.com/office/drawing/2014/main" id="{35A5FF0F-DFC2-45AF-B1D4-E4AF136C8CD6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17" name="Text Box 15">
          <a:extLst>
            <a:ext uri="{FF2B5EF4-FFF2-40B4-BE49-F238E27FC236}">
              <a16:creationId xmlns:a16="http://schemas.microsoft.com/office/drawing/2014/main" id="{C19A593E-FC40-4CF4-B1A8-393BD23550F1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18" name="Text Box 15">
          <a:extLst>
            <a:ext uri="{FF2B5EF4-FFF2-40B4-BE49-F238E27FC236}">
              <a16:creationId xmlns:a16="http://schemas.microsoft.com/office/drawing/2014/main" id="{2F14A1FF-C262-4309-AED2-3F146C4EB9A0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19" name="Text Box 15">
          <a:extLst>
            <a:ext uri="{FF2B5EF4-FFF2-40B4-BE49-F238E27FC236}">
              <a16:creationId xmlns:a16="http://schemas.microsoft.com/office/drawing/2014/main" id="{2215E7D7-3CD8-4964-A2C5-F08D6D26DDE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20" name="Text Box 15">
          <a:extLst>
            <a:ext uri="{FF2B5EF4-FFF2-40B4-BE49-F238E27FC236}">
              <a16:creationId xmlns:a16="http://schemas.microsoft.com/office/drawing/2014/main" id="{15F8A0FE-AD87-49FE-BA6F-0BDED3299566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21" name="Text Box 15">
          <a:extLst>
            <a:ext uri="{FF2B5EF4-FFF2-40B4-BE49-F238E27FC236}">
              <a16:creationId xmlns:a16="http://schemas.microsoft.com/office/drawing/2014/main" id="{A24759E0-52A8-43B1-9ECD-E7A76F9F5E4E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22" name="Text Box 15">
          <a:extLst>
            <a:ext uri="{FF2B5EF4-FFF2-40B4-BE49-F238E27FC236}">
              <a16:creationId xmlns:a16="http://schemas.microsoft.com/office/drawing/2014/main" id="{BE96F777-E679-4071-B1BE-A03731FA4B49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23" name="Text Box 15">
          <a:extLst>
            <a:ext uri="{FF2B5EF4-FFF2-40B4-BE49-F238E27FC236}">
              <a16:creationId xmlns:a16="http://schemas.microsoft.com/office/drawing/2014/main" id="{466E2188-AE18-4472-8410-ADC100F44E31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24" name="Text Box 15">
          <a:extLst>
            <a:ext uri="{FF2B5EF4-FFF2-40B4-BE49-F238E27FC236}">
              <a16:creationId xmlns:a16="http://schemas.microsoft.com/office/drawing/2014/main" id="{0C82AAF7-60AA-488E-A553-C45B64D718DA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25" name="Text Box 15">
          <a:extLst>
            <a:ext uri="{FF2B5EF4-FFF2-40B4-BE49-F238E27FC236}">
              <a16:creationId xmlns:a16="http://schemas.microsoft.com/office/drawing/2014/main" id="{037E95EA-D9F7-4C1E-9DD3-E8A6FB913E46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26" name="Text Box 15">
          <a:extLst>
            <a:ext uri="{FF2B5EF4-FFF2-40B4-BE49-F238E27FC236}">
              <a16:creationId xmlns:a16="http://schemas.microsoft.com/office/drawing/2014/main" id="{DEA234CB-D1AD-4A70-89BF-66B7C46ACE7F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27" name="Text Box 15">
          <a:extLst>
            <a:ext uri="{FF2B5EF4-FFF2-40B4-BE49-F238E27FC236}">
              <a16:creationId xmlns:a16="http://schemas.microsoft.com/office/drawing/2014/main" id="{9AAE3FC7-441C-421C-8316-1DE171A0E341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28" name="Text Box 15">
          <a:extLst>
            <a:ext uri="{FF2B5EF4-FFF2-40B4-BE49-F238E27FC236}">
              <a16:creationId xmlns:a16="http://schemas.microsoft.com/office/drawing/2014/main" id="{F7FB921F-E744-4A19-9407-922C229D4B0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29" name="Text Box 15">
          <a:extLst>
            <a:ext uri="{FF2B5EF4-FFF2-40B4-BE49-F238E27FC236}">
              <a16:creationId xmlns:a16="http://schemas.microsoft.com/office/drawing/2014/main" id="{0E5469AD-E666-4161-886D-0BB4DDB9AAE5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30" name="Text Box 15">
          <a:extLst>
            <a:ext uri="{FF2B5EF4-FFF2-40B4-BE49-F238E27FC236}">
              <a16:creationId xmlns:a16="http://schemas.microsoft.com/office/drawing/2014/main" id="{4DF25277-252A-4594-9DCA-166F2C7EB474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31" name="Text Box 15">
          <a:extLst>
            <a:ext uri="{FF2B5EF4-FFF2-40B4-BE49-F238E27FC236}">
              <a16:creationId xmlns:a16="http://schemas.microsoft.com/office/drawing/2014/main" id="{0902452F-6222-45DE-9312-E066C5B99205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32" name="Text Box 15">
          <a:extLst>
            <a:ext uri="{FF2B5EF4-FFF2-40B4-BE49-F238E27FC236}">
              <a16:creationId xmlns:a16="http://schemas.microsoft.com/office/drawing/2014/main" id="{1CBDE640-B799-4A6D-ABE7-F9BE8E6B19E4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33" name="Text Box 15">
          <a:extLst>
            <a:ext uri="{FF2B5EF4-FFF2-40B4-BE49-F238E27FC236}">
              <a16:creationId xmlns:a16="http://schemas.microsoft.com/office/drawing/2014/main" id="{55791AA1-2C67-43FF-8AE6-E6421BE0B491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34" name="Text Box 15">
          <a:extLst>
            <a:ext uri="{FF2B5EF4-FFF2-40B4-BE49-F238E27FC236}">
              <a16:creationId xmlns:a16="http://schemas.microsoft.com/office/drawing/2014/main" id="{0090E5FF-E2AA-4DA5-9254-92EB17D00475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35" name="Text Box 15">
          <a:extLst>
            <a:ext uri="{FF2B5EF4-FFF2-40B4-BE49-F238E27FC236}">
              <a16:creationId xmlns:a16="http://schemas.microsoft.com/office/drawing/2014/main" id="{F7470038-CE77-4B9C-84F2-1C7E087712AD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36" name="Text Box 15">
          <a:extLst>
            <a:ext uri="{FF2B5EF4-FFF2-40B4-BE49-F238E27FC236}">
              <a16:creationId xmlns:a16="http://schemas.microsoft.com/office/drawing/2014/main" id="{7BE9B663-A9E3-46C1-ABE0-317846C36001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37" name="Text Box 15">
          <a:extLst>
            <a:ext uri="{FF2B5EF4-FFF2-40B4-BE49-F238E27FC236}">
              <a16:creationId xmlns:a16="http://schemas.microsoft.com/office/drawing/2014/main" id="{6250FBF9-13A0-42A1-9FFB-0577E3BA555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38" name="Text Box 15">
          <a:extLst>
            <a:ext uri="{FF2B5EF4-FFF2-40B4-BE49-F238E27FC236}">
              <a16:creationId xmlns:a16="http://schemas.microsoft.com/office/drawing/2014/main" id="{AF74136D-427D-46A1-846D-30B13BD668B7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39" name="Text Box 15">
          <a:extLst>
            <a:ext uri="{FF2B5EF4-FFF2-40B4-BE49-F238E27FC236}">
              <a16:creationId xmlns:a16="http://schemas.microsoft.com/office/drawing/2014/main" id="{4C4EF41D-F45D-4D34-9CCA-8A707CC0564E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40" name="Text Box 15">
          <a:extLst>
            <a:ext uri="{FF2B5EF4-FFF2-40B4-BE49-F238E27FC236}">
              <a16:creationId xmlns:a16="http://schemas.microsoft.com/office/drawing/2014/main" id="{99221337-2EEB-4827-84A1-0BF08A305369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41" name="Text Box 15">
          <a:extLst>
            <a:ext uri="{FF2B5EF4-FFF2-40B4-BE49-F238E27FC236}">
              <a16:creationId xmlns:a16="http://schemas.microsoft.com/office/drawing/2014/main" id="{B73B58C6-E422-43C5-9327-FDCA41C2C7BD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161</xdr:row>
      <xdr:rowOff>0</xdr:rowOff>
    </xdr:from>
    <xdr:ext cx="95250" cy="164523"/>
    <xdr:sp macro="" textlink="">
      <xdr:nvSpPr>
        <xdr:cNvPr id="942" name="Text Box 15">
          <a:extLst>
            <a:ext uri="{FF2B5EF4-FFF2-40B4-BE49-F238E27FC236}">
              <a16:creationId xmlns:a16="http://schemas.microsoft.com/office/drawing/2014/main" id="{2AC7976D-C67C-44E3-9E0C-161BC9696D2D}"/>
            </a:ext>
          </a:extLst>
        </xdr:cNvPr>
        <xdr:cNvSpPr txBox="1">
          <a:spLocks noChangeArrowheads="1"/>
        </xdr:cNvSpPr>
      </xdr:nvSpPr>
      <xdr:spPr bwMode="auto">
        <a:xfrm>
          <a:off x="187642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943" name="Text Box 15">
          <a:extLst>
            <a:ext uri="{FF2B5EF4-FFF2-40B4-BE49-F238E27FC236}">
              <a16:creationId xmlns:a16="http://schemas.microsoft.com/office/drawing/2014/main" id="{69C2A429-1286-4A4D-922E-359860ABF149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944" name="Text Box 15">
          <a:extLst>
            <a:ext uri="{FF2B5EF4-FFF2-40B4-BE49-F238E27FC236}">
              <a16:creationId xmlns:a16="http://schemas.microsoft.com/office/drawing/2014/main" id="{4BA58F7B-ABB5-495A-8900-8F96C33ED8D3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945" name="Text Box 15">
          <a:extLst>
            <a:ext uri="{FF2B5EF4-FFF2-40B4-BE49-F238E27FC236}">
              <a16:creationId xmlns:a16="http://schemas.microsoft.com/office/drawing/2014/main" id="{F6427356-8A0B-48DD-922E-10AE928B84F7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946" name="Text Box 15">
          <a:extLst>
            <a:ext uri="{FF2B5EF4-FFF2-40B4-BE49-F238E27FC236}">
              <a16:creationId xmlns:a16="http://schemas.microsoft.com/office/drawing/2014/main" id="{49B48876-9705-4CFF-B4D3-AA0379960595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161</xdr:row>
      <xdr:rowOff>0</xdr:rowOff>
    </xdr:from>
    <xdr:ext cx="95250" cy="164523"/>
    <xdr:sp macro="" textlink="">
      <xdr:nvSpPr>
        <xdr:cNvPr id="947" name="Text Box 15">
          <a:extLst>
            <a:ext uri="{FF2B5EF4-FFF2-40B4-BE49-F238E27FC236}">
              <a16:creationId xmlns:a16="http://schemas.microsoft.com/office/drawing/2014/main" id="{46FEC7EA-6B57-46B2-9BF0-3345E3E25FFE}"/>
            </a:ext>
          </a:extLst>
        </xdr:cNvPr>
        <xdr:cNvSpPr txBox="1">
          <a:spLocks noChangeArrowheads="1"/>
        </xdr:cNvSpPr>
      </xdr:nvSpPr>
      <xdr:spPr bwMode="auto">
        <a:xfrm>
          <a:off x="1905000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948" name="Text Box 15">
          <a:extLst>
            <a:ext uri="{FF2B5EF4-FFF2-40B4-BE49-F238E27FC236}">
              <a16:creationId xmlns:a16="http://schemas.microsoft.com/office/drawing/2014/main" id="{A3DD3DF3-46DB-4F03-B687-3F5EB413C7CF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949" name="Text Box 15">
          <a:extLst>
            <a:ext uri="{FF2B5EF4-FFF2-40B4-BE49-F238E27FC236}">
              <a16:creationId xmlns:a16="http://schemas.microsoft.com/office/drawing/2014/main" id="{690ADE57-84C0-489C-9979-81AC11859DDF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950" name="Text Box 15">
          <a:extLst>
            <a:ext uri="{FF2B5EF4-FFF2-40B4-BE49-F238E27FC236}">
              <a16:creationId xmlns:a16="http://schemas.microsoft.com/office/drawing/2014/main" id="{550D9932-5D80-46A8-9A81-31C6573E3F17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951" name="Text Box 15">
          <a:extLst>
            <a:ext uri="{FF2B5EF4-FFF2-40B4-BE49-F238E27FC236}">
              <a16:creationId xmlns:a16="http://schemas.microsoft.com/office/drawing/2014/main" id="{05900951-0893-4FF5-B47A-5F0F206B586F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161</xdr:row>
      <xdr:rowOff>0</xdr:rowOff>
    </xdr:from>
    <xdr:ext cx="95250" cy="164523"/>
    <xdr:sp macro="" textlink="">
      <xdr:nvSpPr>
        <xdr:cNvPr id="952" name="Text Box 15">
          <a:extLst>
            <a:ext uri="{FF2B5EF4-FFF2-40B4-BE49-F238E27FC236}">
              <a16:creationId xmlns:a16="http://schemas.microsoft.com/office/drawing/2014/main" id="{51D145B4-91C4-4DE9-881A-8ADCE9DE08EF}"/>
            </a:ext>
          </a:extLst>
        </xdr:cNvPr>
        <xdr:cNvSpPr txBox="1">
          <a:spLocks noChangeArrowheads="1"/>
        </xdr:cNvSpPr>
      </xdr:nvSpPr>
      <xdr:spPr bwMode="auto">
        <a:xfrm>
          <a:off x="187642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953" name="Text Box 15">
          <a:extLst>
            <a:ext uri="{FF2B5EF4-FFF2-40B4-BE49-F238E27FC236}">
              <a16:creationId xmlns:a16="http://schemas.microsoft.com/office/drawing/2014/main" id="{97E10AA7-6EBB-4816-9080-A900D1A93106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161</xdr:row>
      <xdr:rowOff>0</xdr:rowOff>
    </xdr:from>
    <xdr:ext cx="95250" cy="164523"/>
    <xdr:sp macro="" textlink="">
      <xdr:nvSpPr>
        <xdr:cNvPr id="954" name="Text Box 15">
          <a:extLst>
            <a:ext uri="{FF2B5EF4-FFF2-40B4-BE49-F238E27FC236}">
              <a16:creationId xmlns:a16="http://schemas.microsoft.com/office/drawing/2014/main" id="{70991D25-1F7F-45DD-AC9E-D733EB212C11}"/>
            </a:ext>
          </a:extLst>
        </xdr:cNvPr>
        <xdr:cNvSpPr txBox="1">
          <a:spLocks noChangeArrowheads="1"/>
        </xdr:cNvSpPr>
      </xdr:nvSpPr>
      <xdr:spPr bwMode="auto">
        <a:xfrm>
          <a:off x="187642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161</xdr:row>
      <xdr:rowOff>0</xdr:rowOff>
    </xdr:from>
    <xdr:ext cx="95250" cy="164523"/>
    <xdr:sp macro="" textlink="">
      <xdr:nvSpPr>
        <xdr:cNvPr id="955" name="Text Box 15">
          <a:extLst>
            <a:ext uri="{FF2B5EF4-FFF2-40B4-BE49-F238E27FC236}">
              <a16:creationId xmlns:a16="http://schemas.microsoft.com/office/drawing/2014/main" id="{E779787C-A326-4AA8-9779-B888A4BD188B}"/>
            </a:ext>
          </a:extLst>
        </xdr:cNvPr>
        <xdr:cNvSpPr txBox="1">
          <a:spLocks noChangeArrowheads="1"/>
        </xdr:cNvSpPr>
      </xdr:nvSpPr>
      <xdr:spPr bwMode="auto">
        <a:xfrm>
          <a:off x="187642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956" name="Text Box 15">
          <a:extLst>
            <a:ext uri="{FF2B5EF4-FFF2-40B4-BE49-F238E27FC236}">
              <a16:creationId xmlns:a16="http://schemas.microsoft.com/office/drawing/2014/main" id="{42E6511E-78DC-4649-8C3A-D5CD48663709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957" name="Text Box 15">
          <a:extLst>
            <a:ext uri="{FF2B5EF4-FFF2-40B4-BE49-F238E27FC236}">
              <a16:creationId xmlns:a16="http://schemas.microsoft.com/office/drawing/2014/main" id="{D3C56B0D-B8A0-4C5B-AFC7-D0CD42F51060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958" name="Text Box 15">
          <a:extLst>
            <a:ext uri="{FF2B5EF4-FFF2-40B4-BE49-F238E27FC236}">
              <a16:creationId xmlns:a16="http://schemas.microsoft.com/office/drawing/2014/main" id="{46B54738-9D6D-4AB7-916F-8E419C2B75C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959" name="Text Box 15">
          <a:extLst>
            <a:ext uri="{FF2B5EF4-FFF2-40B4-BE49-F238E27FC236}">
              <a16:creationId xmlns:a16="http://schemas.microsoft.com/office/drawing/2014/main" id="{4E1C8854-F8CB-44CD-844C-DE656142C6E2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161</xdr:row>
      <xdr:rowOff>0</xdr:rowOff>
    </xdr:from>
    <xdr:ext cx="95250" cy="164523"/>
    <xdr:sp macro="" textlink="">
      <xdr:nvSpPr>
        <xdr:cNvPr id="960" name="Text Box 15">
          <a:extLst>
            <a:ext uri="{FF2B5EF4-FFF2-40B4-BE49-F238E27FC236}">
              <a16:creationId xmlns:a16="http://schemas.microsoft.com/office/drawing/2014/main" id="{9E4699D2-D8F6-49C3-AFF0-8FEC39BB002E}"/>
            </a:ext>
          </a:extLst>
        </xdr:cNvPr>
        <xdr:cNvSpPr txBox="1">
          <a:spLocks noChangeArrowheads="1"/>
        </xdr:cNvSpPr>
      </xdr:nvSpPr>
      <xdr:spPr bwMode="auto">
        <a:xfrm>
          <a:off x="1905000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961" name="Text Box 15">
          <a:extLst>
            <a:ext uri="{FF2B5EF4-FFF2-40B4-BE49-F238E27FC236}">
              <a16:creationId xmlns:a16="http://schemas.microsoft.com/office/drawing/2014/main" id="{1DDC0F1F-FAFF-4458-BA0A-E8F3AC87D159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962" name="Text Box 15">
          <a:extLst>
            <a:ext uri="{FF2B5EF4-FFF2-40B4-BE49-F238E27FC236}">
              <a16:creationId xmlns:a16="http://schemas.microsoft.com/office/drawing/2014/main" id="{88152882-0577-4D27-806D-4C5410F92F1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963" name="Text Box 15">
          <a:extLst>
            <a:ext uri="{FF2B5EF4-FFF2-40B4-BE49-F238E27FC236}">
              <a16:creationId xmlns:a16="http://schemas.microsoft.com/office/drawing/2014/main" id="{98FD79AC-5CAA-4753-A6A9-328C8B04CCE1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964" name="Text Box 15">
          <a:extLst>
            <a:ext uri="{FF2B5EF4-FFF2-40B4-BE49-F238E27FC236}">
              <a16:creationId xmlns:a16="http://schemas.microsoft.com/office/drawing/2014/main" id="{F0D00FE2-8BD2-48F7-A1A7-430FB1FEECCD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161</xdr:row>
      <xdr:rowOff>0</xdr:rowOff>
    </xdr:from>
    <xdr:ext cx="95250" cy="164523"/>
    <xdr:sp macro="" textlink="">
      <xdr:nvSpPr>
        <xdr:cNvPr id="965" name="Text Box 15">
          <a:extLst>
            <a:ext uri="{FF2B5EF4-FFF2-40B4-BE49-F238E27FC236}">
              <a16:creationId xmlns:a16="http://schemas.microsoft.com/office/drawing/2014/main" id="{B71B7C25-B27A-4BEE-B2FE-15572248E1CE}"/>
            </a:ext>
          </a:extLst>
        </xdr:cNvPr>
        <xdr:cNvSpPr txBox="1">
          <a:spLocks noChangeArrowheads="1"/>
        </xdr:cNvSpPr>
      </xdr:nvSpPr>
      <xdr:spPr bwMode="auto">
        <a:xfrm>
          <a:off x="187642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64523"/>
    <xdr:sp macro="" textlink="">
      <xdr:nvSpPr>
        <xdr:cNvPr id="966" name="Text Box 15">
          <a:extLst>
            <a:ext uri="{FF2B5EF4-FFF2-40B4-BE49-F238E27FC236}">
              <a16:creationId xmlns:a16="http://schemas.microsoft.com/office/drawing/2014/main" id="{EAE1F936-B242-4079-B32A-590AF5BAAD95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161</xdr:row>
      <xdr:rowOff>0</xdr:rowOff>
    </xdr:from>
    <xdr:ext cx="95250" cy="164523"/>
    <xdr:sp macro="" textlink="">
      <xdr:nvSpPr>
        <xdr:cNvPr id="967" name="Text Box 15">
          <a:extLst>
            <a:ext uri="{FF2B5EF4-FFF2-40B4-BE49-F238E27FC236}">
              <a16:creationId xmlns:a16="http://schemas.microsoft.com/office/drawing/2014/main" id="{2BA90859-6646-43B1-B504-20B79FD787FA}"/>
            </a:ext>
          </a:extLst>
        </xdr:cNvPr>
        <xdr:cNvSpPr txBox="1">
          <a:spLocks noChangeArrowheads="1"/>
        </xdr:cNvSpPr>
      </xdr:nvSpPr>
      <xdr:spPr bwMode="auto">
        <a:xfrm>
          <a:off x="1876425" y="3998595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161</xdr:row>
      <xdr:rowOff>0</xdr:rowOff>
    </xdr:from>
    <xdr:ext cx="95250" cy="316923"/>
    <xdr:sp macro="" textlink="">
      <xdr:nvSpPr>
        <xdr:cNvPr id="968" name="Text Box 15">
          <a:extLst>
            <a:ext uri="{FF2B5EF4-FFF2-40B4-BE49-F238E27FC236}">
              <a16:creationId xmlns:a16="http://schemas.microsoft.com/office/drawing/2014/main" id="{4DA5B9DB-B6A0-4A9C-98CE-52D361C58349}"/>
            </a:ext>
          </a:extLst>
        </xdr:cNvPr>
        <xdr:cNvSpPr txBox="1">
          <a:spLocks noChangeArrowheads="1"/>
        </xdr:cNvSpPr>
      </xdr:nvSpPr>
      <xdr:spPr bwMode="auto">
        <a:xfrm>
          <a:off x="1866900" y="399859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69" name="Text Box 15">
          <a:extLst>
            <a:ext uri="{FF2B5EF4-FFF2-40B4-BE49-F238E27FC236}">
              <a16:creationId xmlns:a16="http://schemas.microsoft.com/office/drawing/2014/main" id="{31EBE120-117C-4490-91D6-0BEA78A4FB57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70" name="Text Box 15">
          <a:extLst>
            <a:ext uri="{FF2B5EF4-FFF2-40B4-BE49-F238E27FC236}">
              <a16:creationId xmlns:a16="http://schemas.microsoft.com/office/drawing/2014/main" id="{B3D3C0FE-48B2-42E0-A60D-C3B53F9947A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71" name="Text Box 15">
          <a:extLst>
            <a:ext uri="{FF2B5EF4-FFF2-40B4-BE49-F238E27FC236}">
              <a16:creationId xmlns:a16="http://schemas.microsoft.com/office/drawing/2014/main" id="{B1DE6337-A3E6-4381-86B2-9361A4D83601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72" name="Text Box 15">
          <a:extLst>
            <a:ext uri="{FF2B5EF4-FFF2-40B4-BE49-F238E27FC236}">
              <a16:creationId xmlns:a16="http://schemas.microsoft.com/office/drawing/2014/main" id="{F6EEA05A-0841-40FE-A542-A174C46E02D3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73" name="Text Box 15">
          <a:extLst>
            <a:ext uri="{FF2B5EF4-FFF2-40B4-BE49-F238E27FC236}">
              <a16:creationId xmlns:a16="http://schemas.microsoft.com/office/drawing/2014/main" id="{70F5D9DF-7069-4F77-BB52-D49E524283E7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74" name="Text Box 15">
          <a:extLst>
            <a:ext uri="{FF2B5EF4-FFF2-40B4-BE49-F238E27FC236}">
              <a16:creationId xmlns:a16="http://schemas.microsoft.com/office/drawing/2014/main" id="{129B58AE-28AA-4868-A67C-FA19865707D7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75" name="Text Box 15">
          <a:extLst>
            <a:ext uri="{FF2B5EF4-FFF2-40B4-BE49-F238E27FC236}">
              <a16:creationId xmlns:a16="http://schemas.microsoft.com/office/drawing/2014/main" id="{B64D0A7A-40F1-4882-8FF7-30AE75FB08CB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76" name="Text Box 15">
          <a:extLst>
            <a:ext uri="{FF2B5EF4-FFF2-40B4-BE49-F238E27FC236}">
              <a16:creationId xmlns:a16="http://schemas.microsoft.com/office/drawing/2014/main" id="{D88EF431-6E6F-4B44-A72D-0D22BCD4B626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77" name="Text Box 15">
          <a:extLst>
            <a:ext uri="{FF2B5EF4-FFF2-40B4-BE49-F238E27FC236}">
              <a16:creationId xmlns:a16="http://schemas.microsoft.com/office/drawing/2014/main" id="{4486858E-7DBF-43BF-A3F5-982AA3A30940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78" name="Text Box 15">
          <a:extLst>
            <a:ext uri="{FF2B5EF4-FFF2-40B4-BE49-F238E27FC236}">
              <a16:creationId xmlns:a16="http://schemas.microsoft.com/office/drawing/2014/main" id="{B5AE73FA-1449-46BE-8DA1-1F999FCBBD82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79" name="Text Box 15">
          <a:extLst>
            <a:ext uri="{FF2B5EF4-FFF2-40B4-BE49-F238E27FC236}">
              <a16:creationId xmlns:a16="http://schemas.microsoft.com/office/drawing/2014/main" id="{14E9B35F-1794-4D47-9001-DC4DD679E1B3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80" name="Text Box 15">
          <a:extLst>
            <a:ext uri="{FF2B5EF4-FFF2-40B4-BE49-F238E27FC236}">
              <a16:creationId xmlns:a16="http://schemas.microsoft.com/office/drawing/2014/main" id="{584EF6AA-08D5-47CF-9253-8EA3453C2154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81" name="Text Box 15">
          <a:extLst>
            <a:ext uri="{FF2B5EF4-FFF2-40B4-BE49-F238E27FC236}">
              <a16:creationId xmlns:a16="http://schemas.microsoft.com/office/drawing/2014/main" id="{8E703A7B-CEA5-462B-BDDC-1E514CF7E699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82" name="Text Box 15">
          <a:extLst>
            <a:ext uri="{FF2B5EF4-FFF2-40B4-BE49-F238E27FC236}">
              <a16:creationId xmlns:a16="http://schemas.microsoft.com/office/drawing/2014/main" id="{772E6C98-03BC-46F4-BB03-7B96964DB9AA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83" name="Text Box 15">
          <a:extLst>
            <a:ext uri="{FF2B5EF4-FFF2-40B4-BE49-F238E27FC236}">
              <a16:creationId xmlns:a16="http://schemas.microsoft.com/office/drawing/2014/main" id="{549E9BBC-82CA-400F-BAE5-C0A0E6B82F3D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84" name="Text Box 15">
          <a:extLst>
            <a:ext uri="{FF2B5EF4-FFF2-40B4-BE49-F238E27FC236}">
              <a16:creationId xmlns:a16="http://schemas.microsoft.com/office/drawing/2014/main" id="{062E15F3-DC92-4316-836E-0FC0524B0BC0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85" name="Text Box 15">
          <a:extLst>
            <a:ext uri="{FF2B5EF4-FFF2-40B4-BE49-F238E27FC236}">
              <a16:creationId xmlns:a16="http://schemas.microsoft.com/office/drawing/2014/main" id="{EBFE64CE-A51D-4EBA-8445-BE1C62D8EC4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86" name="Text Box 15">
          <a:extLst>
            <a:ext uri="{FF2B5EF4-FFF2-40B4-BE49-F238E27FC236}">
              <a16:creationId xmlns:a16="http://schemas.microsoft.com/office/drawing/2014/main" id="{52AB25E9-7823-4FE7-B7CC-E9AF9F98F82B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87" name="Text Box 15">
          <a:extLst>
            <a:ext uri="{FF2B5EF4-FFF2-40B4-BE49-F238E27FC236}">
              <a16:creationId xmlns:a16="http://schemas.microsoft.com/office/drawing/2014/main" id="{E62B911D-4F98-4726-BDE5-EF0BC1A265F8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88" name="Text Box 15">
          <a:extLst>
            <a:ext uri="{FF2B5EF4-FFF2-40B4-BE49-F238E27FC236}">
              <a16:creationId xmlns:a16="http://schemas.microsoft.com/office/drawing/2014/main" id="{F517C118-32EA-4A91-A5E1-F3FA736F58E4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89" name="Text Box 15">
          <a:extLst>
            <a:ext uri="{FF2B5EF4-FFF2-40B4-BE49-F238E27FC236}">
              <a16:creationId xmlns:a16="http://schemas.microsoft.com/office/drawing/2014/main" id="{1EC49B93-3D96-4034-B8D8-E76AE04EC81C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90" name="Text Box 15">
          <a:extLst>
            <a:ext uri="{FF2B5EF4-FFF2-40B4-BE49-F238E27FC236}">
              <a16:creationId xmlns:a16="http://schemas.microsoft.com/office/drawing/2014/main" id="{302598E1-8396-4AB4-AEE5-73A6DC3E4037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91" name="Text Box 15">
          <a:extLst>
            <a:ext uri="{FF2B5EF4-FFF2-40B4-BE49-F238E27FC236}">
              <a16:creationId xmlns:a16="http://schemas.microsoft.com/office/drawing/2014/main" id="{0BE36F6D-A93B-4A63-A80E-CEB1BEB678CF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161</xdr:row>
      <xdr:rowOff>0</xdr:rowOff>
    </xdr:from>
    <xdr:ext cx="95250" cy="114300"/>
    <xdr:sp macro="" textlink="">
      <xdr:nvSpPr>
        <xdr:cNvPr id="992" name="Text Box 15">
          <a:extLst>
            <a:ext uri="{FF2B5EF4-FFF2-40B4-BE49-F238E27FC236}">
              <a16:creationId xmlns:a16="http://schemas.microsoft.com/office/drawing/2014/main" id="{93CE9D06-A4F5-4082-B6EC-5514E356A3CF}"/>
            </a:ext>
          </a:extLst>
        </xdr:cNvPr>
        <xdr:cNvSpPr txBox="1">
          <a:spLocks noChangeArrowheads="1"/>
        </xdr:cNvSpPr>
      </xdr:nvSpPr>
      <xdr:spPr bwMode="auto">
        <a:xfrm>
          <a:off x="1857375" y="399859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161</xdr:row>
      <xdr:rowOff>0</xdr:rowOff>
    </xdr:from>
    <xdr:ext cx="95250" cy="316923"/>
    <xdr:sp macro="" textlink="">
      <xdr:nvSpPr>
        <xdr:cNvPr id="993" name="Text Box 15">
          <a:extLst>
            <a:ext uri="{FF2B5EF4-FFF2-40B4-BE49-F238E27FC236}">
              <a16:creationId xmlns:a16="http://schemas.microsoft.com/office/drawing/2014/main" id="{2E23FE21-954A-4B81-9032-1219E0BBB08B}"/>
            </a:ext>
          </a:extLst>
        </xdr:cNvPr>
        <xdr:cNvSpPr txBox="1">
          <a:spLocks noChangeArrowheads="1"/>
        </xdr:cNvSpPr>
      </xdr:nvSpPr>
      <xdr:spPr bwMode="auto">
        <a:xfrm>
          <a:off x="1866900" y="3998595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994" name="Text Box 8">
          <a:extLst>
            <a:ext uri="{FF2B5EF4-FFF2-40B4-BE49-F238E27FC236}">
              <a16:creationId xmlns:a16="http://schemas.microsoft.com/office/drawing/2014/main" id="{A233327E-3161-4183-BF35-C7D2529EA63B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995" name="Text Box 9">
          <a:extLst>
            <a:ext uri="{FF2B5EF4-FFF2-40B4-BE49-F238E27FC236}">
              <a16:creationId xmlns:a16="http://schemas.microsoft.com/office/drawing/2014/main" id="{0455533F-79DD-4D8C-B5E5-FFF3B64D2F7B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996" name="Text Box 8">
          <a:extLst>
            <a:ext uri="{FF2B5EF4-FFF2-40B4-BE49-F238E27FC236}">
              <a16:creationId xmlns:a16="http://schemas.microsoft.com/office/drawing/2014/main" id="{8F851105-F013-411E-9B2F-AB598068ED33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997" name="Text Box 9">
          <a:extLst>
            <a:ext uri="{FF2B5EF4-FFF2-40B4-BE49-F238E27FC236}">
              <a16:creationId xmlns:a16="http://schemas.microsoft.com/office/drawing/2014/main" id="{DCCC452D-6D33-40BB-903A-E15CA1BE9197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998" name="Text Box 8">
          <a:extLst>
            <a:ext uri="{FF2B5EF4-FFF2-40B4-BE49-F238E27FC236}">
              <a16:creationId xmlns:a16="http://schemas.microsoft.com/office/drawing/2014/main" id="{61714E9C-C0AA-4686-9625-633D68047352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999" name="Text Box 9">
          <a:extLst>
            <a:ext uri="{FF2B5EF4-FFF2-40B4-BE49-F238E27FC236}">
              <a16:creationId xmlns:a16="http://schemas.microsoft.com/office/drawing/2014/main" id="{D15B85BD-E61A-4341-A333-30BD938BD6D6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00" name="Text Box 8">
          <a:extLst>
            <a:ext uri="{FF2B5EF4-FFF2-40B4-BE49-F238E27FC236}">
              <a16:creationId xmlns:a16="http://schemas.microsoft.com/office/drawing/2014/main" id="{CCC29F9D-7D3A-4ABF-A6A0-C96BC882A212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01" name="Text Box 9">
          <a:extLst>
            <a:ext uri="{FF2B5EF4-FFF2-40B4-BE49-F238E27FC236}">
              <a16:creationId xmlns:a16="http://schemas.microsoft.com/office/drawing/2014/main" id="{03041041-4C6E-44D9-8A5A-8A477D016E13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02" name="Text Box 8">
          <a:extLst>
            <a:ext uri="{FF2B5EF4-FFF2-40B4-BE49-F238E27FC236}">
              <a16:creationId xmlns:a16="http://schemas.microsoft.com/office/drawing/2014/main" id="{75DFF371-8241-4685-B83B-1E16EEA1189C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03" name="Text Box 9">
          <a:extLst>
            <a:ext uri="{FF2B5EF4-FFF2-40B4-BE49-F238E27FC236}">
              <a16:creationId xmlns:a16="http://schemas.microsoft.com/office/drawing/2014/main" id="{26D18A84-5C9D-4849-AD7B-C207B4E16F3F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04" name="Text Box 8">
          <a:extLst>
            <a:ext uri="{FF2B5EF4-FFF2-40B4-BE49-F238E27FC236}">
              <a16:creationId xmlns:a16="http://schemas.microsoft.com/office/drawing/2014/main" id="{363843E5-F49C-4FFE-9033-4C8D89B30FF4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05" name="Text Box 9">
          <a:extLst>
            <a:ext uri="{FF2B5EF4-FFF2-40B4-BE49-F238E27FC236}">
              <a16:creationId xmlns:a16="http://schemas.microsoft.com/office/drawing/2014/main" id="{62CC5306-76C3-4D97-AC55-4182C0D46DBF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06" name="Text Box 8">
          <a:extLst>
            <a:ext uri="{FF2B5EF4-FFF2-40B4-BE49-F238E27FC236}">
              <a16:creationId xmlns:a16="http://schemas.microsoft.com/office/drawing/2014/main" id="{B0C1EEAE-DB7E-42F3-8E00-B9DF9F5BE94C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07" name="Text Box 9">
          <a:extLst>
            <a:ext uri="{FF2B5EF4-FFF2-40B4-BE49-F238E27FC236}">
              <a16:creationId xmlns:a16="http://schemas.microsoft.com/office/drawing/2014/main" id="{89CB9807-E816-4E7A-BEC7-C86271F699BF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08" name="Text Box 8">
          <a:extLst>
            <a:ext uri="{FF2B5EF4-FFF2-40B4-BE49-F238E27FC236}">
              <a16:creationId xmlns:a16="http://schemas.microsoft.com/office/drawing/2014/main" id="{29DE095B-3655-4903-A6B8-912DC142A906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09" name="Text Box 9">
          <a:extLst>
            <a:ext uri="{FF2B5EF4-FFF2-40B4-BE49-F238E27FC236}">
              <a16:creationId xmlns:a16="http://schemas.microsoft.com/office/drawing/2014/main" id="{B1BA08C2-18D6-4847-BDA9-63170ACC0DFB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10" name="Text Box 8">
          <a:extLst>
            <a:ext uri="{FF2B5EF4-FFF2-40B4-BE49-F238E27FC236}">
              <a16:creationId xmlns:a16="http://schemas.microsoft.com/office/drawing/2014/main" id="{27564F76-2E58-4E50-A65B-D03E93EB9962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11" name="Text Box 9">
          <a:extLst>
            <a:ext uri="{FF2B5EF4-FFF2-40B4-BE49-F238E27FC236}">
              <a16:creationId xmlns:a16="http://schemas.microsoft.com/office/drawing/2014/main" id="{54EA880D-B9E0-424B-BA47-50A4AAF354C8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12" name="Text Box 8">
          <a:extLst>
            <a:ext uri="{FF2B5EF4-FFF2-40B4-BE49-F238E27FC236}">
              <a16:creationId xmlns:a16="http://schemas.microsoft.com/office/drawing/2014/main" id="{56867885-2BB1-4D00-8924-4F2F65C53E5F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13" name="Text Box 9">
          <a:extLst>
            <a:ext uri="{FF2B5EF4-FFF2-40B4-BE49-F238E27FC236}">
              <a16:creationId xmlns:a16="http://schemas.microsoft.com/office/drawing/2014/main" id="{C3B1260D-C866-416F-A409-995B1D3795D8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14" name="Text Box 8">
          <a:extLst>
            <a:ext uri="{FF2B5EF4-FFF2-40B4-BE49-F238E27FC236}">
              <a16:creationId xmlns:a16="http://schemas.microsoft.com/office/drawing/2014/main" id="{D359DE45-EED1-44DD-985A-B89638C036EA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15" name="Text Box 9">
          <a:extLst>
            <a:ext uri="{FF2B5EF4-FFF2-40B4-BE49-F238E27FC236}">
              <a16:creationId xmlns:a16="http://schemas.microsoft.com/office/drawing/2014/main" id="{421F2B3D-65EA-4441-9820-F27D11186D28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16" name="Text Box 8">
          <a:extLst>
            <a:ext uri="{FF2B5EF4-FFF2-40B4-BE49-F238E27FC236}">
              <a16:creationId xmlns:a16="http://schemas.microsoft.com/office/drawing/2014/main" id="{A77C7AB6-0286-4C69-A653-351427CCF03E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17" name="Text Box 9">
          <a:extLst>
            <a:ext uri="{FF2B5EF4-FFF2-40B4-BE49-F238E27FC236}">
              <a16:creationId xmlns:a16="http://schemas.microsoft.com/office/drawing/2014/main" id="{8371B009-401B-4887-9115-FD6756F0B867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18" name="Text Box 8">
          <a:extLst>
            <a:ext uri="{FF2B5EF4-FFF2-40B4-BE49-F238E27FC236}">
              <a16:creationId xmlns:a16="http://schemas.microsoft.com/office/drawing/2014/main" id="{9E2D917F-A3AA-44FC-BBF5-DFA7E8494805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19" name="Text Box 9">
          <a:extLst>
            <a:ext uri="{FF2B5EF4-FFF2-40B4-BE49-F238E27FC236}">
              <a16:creationId xmlns:a16="http://schemas.microsoft.com/office/drawing/2014/main" id="{7E570F43-8F68-42CB-8480-461C64C00629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20" name="Text Box 8">
          <a:extLst>
            <a:ext uri="{FF2B5EF4-FFF2-40B4-BE49-F238E27FC236}">
              <a16:creationId xmlns:a16="http://schemas.microsoft.com/office/drawing/2014/main" id="{D120CE6A-781F-4D11-9031-6CD979C9802E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21" name="Text Box 9">
          <a:extLst>
            <a:ext uri="{FF2B5EF4-FFF2-40B4-BE49-F238E27FC236}">
              <a16:creationId xmlns:a16="http://schemas.microsoft.com/office/drawing/2014/main" id="{5634A149-8047-4916-A25D-5958C127A14E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22" name="Text Box 8">
          <a:extLst>
            <a:ext uri="{FF2B5EF4-FFF2-40B4-BE49-F238E27FC236}">
              <a16:creationId xmlns:a16="http://schemas.microsoft.com/office/drawing/2014/main" id="{6BD9E37B-EA57-40E2-9B7B-AB746F50BAE3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23" name="Text Box 9">
          <a:extLst>
            <a:ext uri="{FF2B5EF4-FFF2-40B4-BE49-F238E27FC236}">
              <a16:creationId xmlns:a16="http://schemas.microsoft.com/office/drawing/2014/main" id="{B9863C3C-9CE1-460A-93E2-73544D5B180F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24" name="Text Box 8">
          <a:extLst>
            <a:ext uri="{FF2B5EF4-FFF2-40B4-BE49-F238E27FC236}">
              <a16:creationId xmlns:a16="http://schemas.microsoft.com/office/drawing/2014/main" id="{8B195250-051E-4279-BBD1-661E03DB34EA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25" name="Text Box 9">
          <a:extLst>
            <a:ext uri="{FF2B5EF4-FFF2-40B4-BE49-F238E27FC236}">
              <a16:creationId xmlns:a16="http://schemas.microsoft.com/office/drawing/2014/main" id="{716E1AC3-F950-46EB-ABE6-EF8C1A499C0A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26" name="Text Box 8">
          <a:extLst>
            <a:ext uri="{FF2B5EF4-FFF2-40B4-BE49-F238E27FC236}">
              <a16:creationId xmlns:a16="http://schemas.microsoft.com/office/drawing/2014/main" id="{09031D3B-BAB3-4200-84B7-C5A69742A520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27" name="Text Box 9">
          <a:extLst>
            <a:ext uri="{FF2B5EF4-FFF2-40B4-BE49-F238E27FC236}">
              <a16:creationId xmlns:a16="http://schemas.microsoft.com/office/drawing/2014/main" id="{FD9BCD12-0F7E-4348-8168-E98D2CDEE796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28" name="Text Box 8">
          <a:extLst>
            <a:ext uri="{FF2B5EF4-FFF2-40B4-BE49-F238E27FC236}">
              <a16:creationId xmlns:a16="http://schemas.microsoft.com/office/drawing/2014/main" id="{B1C069E7-AE75-463C-9FB1-BB57FACF98BE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29" name="Text Box 9">
          <a:extLst>
            <a:ext uri="{FF2B5EF4-FFF2-40B4-BE49-F238E27FC236}">
              <a16:creationId xmlns:a16="http://schemas.microsoft.com/office/drawing/2014/main" id="{25FC1416-31B5-4DE2-92C4-B867A13E5BB4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30" name="Text Box 8">
          <a:extLst>
            <a:ext uri="{FF2B5EF4-FFF2-40B4-BE49-F238E27FC236}">
              <a16:creationId xmlns:a16="http://schemas.microsoft.com/office/drawing/2014/main" id="{AA954F4D-13F1-4FF6-9D1B-CE72C694D91C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31" name="Text Box 9">
          <a:extLst>
            <a:ext uri="{FF2B5EF4-FFF2-40B4-BE49-F238E27FC236}">
              <a16:creationId xmlns:a16="http://schemas.microsoft.com/office/drawing/2014/main" id="{4346955B-60B0-42E6-B349-8E76E3772270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C21B9141-D673-4BCD-B72E-629D1E1902DC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ADA42954-0ADF-4581-8922-69DE2DB861B5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34" name="Text Box 8">
          <a:extLst>
            <a:ext uri="{FF2B5EF4-FFF2-40B4-BE49-F238E27FC236}">
              <a16:creationId xmlns:a16="http://schemas.microsoft.com/office/drawing/2014/main" id="{C9A853C2-E8DC-4F62-8FB7-56E4073E2B4E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35" name="Text Box 9">
          <a:extLst>
            <a:ext uri="{FF2B5EF4-FFF2-40B4-BE49-F238E27FC236}">
              <a16:creationId xmlns:a16="http://schemas.microsoft.com/office/drawing/2014/main" id="{DDC27C78-61CA-40B1-8279-EC41CC6DB9C5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36" name="Text Box 8">
          <a:extLst>
            <a:ext uri="{FF2B5EF4-FFF2-40B4-BE49-F238E27FC236}">
              <a16:creationId xmlns:a16="http://schemas.microsoft.com/office/drawing/2014/main" id="{A9D46698-47EF-4CC0-A1FD-3754E3E04EDE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37" name="Text Box 9">
          <a:extLst>
            <a:ext uri="{FF2B5EF4-FFF2-40B4-BE49-F238E27FC236}">
              <a16:creationId xmlns:a16="http://schemas.microsoft.com/office/drawing/2014/main" id="{CE3322BF-2037-4D38-A89F-FEC001798613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38" name="Text Box 8">
          <a:extLst>
            <a:ext uri="{FF2B5EF4-FFF2-40B4-BE49-F238E27FC236}">
              <a16:creationId xmlns:a16="http://schemas.microsoft.com/office/drawing/2014/main" id="{AB450424-2FDF-47BF-BC48-7091734EC266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39" name="Text Box 9">
          <a:extLst>
            <a:ext uri="{FF2B5EF4-FFF2-40B4-BE49-F238E27FC236}">
              <a16:creationId xmlns:a16="http://schemas.microsoft.com/office/drawing/2014/main" id="{C6820808-4F9A-41B1-B191-6A6F9FCF03BA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40" name="Text Box 8">
          <a:extLst>
            <a:ext uri="{FF2B5EF4-FFF2-40B4-BE49-F238E27FC236}">
              <a16:creationId xmlns:a16="http://schemas.microsoft.com/office/drawing/2014/main" id="{AE2A4607-72EA-40F2-B680-EB72E200C3A7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41" name="Text Box 9">
          <a:extLst>
            <a:ext uri="{FF2B5EF4-FFF2-40B4-BE49-F238E27FC236}">
              <a16:creationId xmlns:a16="http://schemas.microsoft.com/office/drawing/2014/main" id="{9266241E-73A4-4629-944B-BD7FA87F8CED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42" name="Text Box 8">
          <a:extLst>
            <a:ext uri="{FF2B5EF4-FFF2-40B4-BE49-F238E27FC236}">
              <a16:creationId xmlns:a16="http://schemas.microsoft.com/office/drawing/2014/main" id="{5E296DE3-69B3-41C1-859C-1FFEDFC97BFB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43" name="Text Box 9">
          <a:extLst>
            <a:ext uri="{FF2B5EF4-FFF2-40B4-BE49-F238E27FC236}">
              <a16:creationId xmlns:a16="http://schemas.microsoft.com/office/drawing/2014/main" id="{4028EDF5-26C6-4009-87FD-9F32C5995615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44" name="Text Box 8">
          <a:extLst>
            <a:ext uri="{FF2B5EF4-FFF2-40B4-BE49-F238E27FC236}">
              <a16:creationId xmlns:a16="http://schemas.microsoft.com/office/drawing/2014/main" id="{3052AD08-E38A-48A6-A640-8FDFB9EFC5B7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45" name="Text Box 9">
          <a:extLst>
            <a:ext uri="{FF2B5EF4-FFF2-40B4-BE49-F238E27FC236}">
              <a16:creationId xmlns:a16="http://schemas.microsoft.com/office/drawing/2014/main" id="{53FBAB6E-0BDF-4EB9-B4A4-9C5FA7947661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46" name="Text Box 8">
          <a:extLst>
            <a:ext uri="{FF2B5EF4-FFF2-40B4-BE49-F238E27FC236}">
              <a16:creationId xmlns:a16="http://schemas.microsoft.com/office/drawing/2014/main" id="{5B84A2DD-0470-4C58-82C8-A22103EC69E5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47" name="Text Box 9">
          <a:extLst>
            <a:ext uri="{FF2B5EF4-FFF2-40B4-BE49-F238E27FC236}">
              <a16:creationId xmlns:a16="http://schemas.microsoft.com/office/drawing/2014/main" id="{216B45DC-136E-49F3-95C6-8E1771B09302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48" name="Text Box 8">
          <a:extLst>
            <a:ext uri="{FF2B5EF4-FFF2-40B4-BE49-F238E27FC236}">
              <a16:creationId xmlns:a16="http://schemas.microsoft.com/office/drawing/2014/main" id="{B9F38FFE-B678-46C0-8616-59AC8C22E269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49" name="Text Box 9">
          <a:extLst>
            <a:ext uri="{FF2B5EF4-FFF2-40B4-BE49-F238E27FC236}">
              <a16:creationId xmlns:a16="http://schemas.microsoft.com/office/drawing/2014/main" id="{CED1DF51-5379-4C4D-8219-A2F5F549F70B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50" name="Text Box 8">
          <a:extLst>
            <a:ext uri="{FF2B5EF4-FFF2-40B4-BE49-F238E27FC236}">
              <a16:creationId xmlns:a16="http://schemas.microsoft.com/office/drawing/2014/main" id="{FE6B309A-936D-4672-8A3E-D492AB9AD09A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51" name="Text Box 9">
          <a:extLst>
            <a:ext uri="{FF2B5EF4-FFF2-40B4-BE49-F238E27FC236}">
              <a16:creationId xmlns:a16="http://schemas.microsoft.com/office/drawing/2014/main" id="{B27F5419-E48B-41A9-BCE6-739DB001A592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52" name="Text Box 8">
          <a:extLst>
            <a:ext uri="{FF2B5EF4-FFF2-40B4-BE49-F238E27FC236}">
              <a16:creationId xmlns:a16="http://schemas.microsoft.com/office/drawing/2014/main" id="{4D1CD284-2F58-410C-B145-4F3602125CA9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53" name="Text Box 9">
          <a:extLst>
            <a:ext uri="{FF2B5EF4-FFF2-40B4-BE49-F238E27FC236}">
              <a16:creationId xmlns:a16="http://schemas.microsoft.com/office/drawing/2014/main" id="{22EF4668-69F3-48F4-99A3-0792EFCA126E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54" name="Text Box 8">
          <a:extLst>
            <a:ext uri="{FF2B5EF4-FFF2-40B4-BE49-F238E27FC236}">
              <a16:creationId xmlns:a16="http://schemas.microsoft.com/office/drawing/2014/main" id="{344A1FCF-D8EA-496A-A582-C31499D25D23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55" name="Text Box 9">
          <a:extLst>
            <a:ext uri="{FF2B5EF4-FFF2-40B4-BE49-F238E27FC236}">
              <a16:creationId xmlns:a16="http://schemas.microsoft.com/office/drawing/2014/main" id="{86157F7C-C14D-464E-91A0-20D7B0C54858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56" name="Text Box 8">
          <a:extLst>
            <a:ext uri="{FF2B5EF4-FFF2-40B4-BE49-F238E27FC236}">
              <a16:creationId xmlns:a16="http://schemas.microsoft.com/office/drawing/2014/main" id="{004B46B3-E924-4192-BA9B-CE67ED517895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57" name="Text Box 9">
          <a:extLst>
            <a:ext uri="{FF2B5EF4-FFF2-40B4-BE49-F238E27FC236}">
              <a16:creationId xmlns:a16="http://schemas.microsoft.com/office/drawing/2014/main" id="{26D2E8AD-4047-4071-B517-0DF7C97857AE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58" name="Text Box 8">
          <a:extLst>
            <a:ext uri="{FF2B5EF4-FFF2-40B4-BE49-F238E27FC236}">
              <a16:creationId xmlns:a16="http://schemas.microsoft.com/office/drawing/2014/main" id="{EB88A498-B7BD-4EEA-9E15-CD4E9961D393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59" name="Text Box 9">
          <a:extLst>
            <a:ext uri="{FF2B5EF4-FFF2-40B4-BE49-F238E27FC236}">
              <a16:creationId xmlns:a16="http://schemas.microsoft.com/office/drawing/2014/main" id="{77409D01-22DB-428E-BB61-E60675808E00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60" name="Text Box 8">
          <a:extLst>
            <a:ext uri="{FF2B5EF4-FFF2-40B4-BE49-F238E27FC236}">
              <a16:creationId xmlns:a16="http://schemas.microsoft.com/office/drawing/2014/main" id="{D1E1B763-CC25-42E8-840A-03DCC39A5D52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61" name="Text Box 9">
          <a:extLst>
            <a:ext uri="{FF2B5EF4-FFF2-40B4-BE49-F238E27FC236}">
              <a16:creationId xmlns:a16="http://schemas.microsoft.com/office/drawing/2014/main" id="{BBE098A3-8CB1-4A7B-A7B2-E126AC347721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62" name="Text Box 8">
          <a:extLst>
            <a:ext uri="{FF2B5EF4-FFF2-40B4-BE49-F238E27FC236}">
              <a16:creationId xmlns:a16="http://schemas.microsoft.com/office/drawing/2014/main" id="{BC2F9883-80E3-4BF9-B4A8-9E16312370BA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63" name="Text Box 9">
          <a:extLst>
            <a:ext uri="{FF2B5EF4-FFF2-40B4-BE49-F238E27FC236}">
              <a16:creationId xmlns:a16="http://schemas.microsoft.com/office/drawing/2014/main" id="{135663A5-1C00-4372-9BF6-63CF5464A133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64" name="Text Box 8">
          <a:extLst>
            <a:ext uri="{FF2B5EF4-FFF2-40B4-BE49-F238E27FC236}">
              <a16:creationId xmlns:a16="http://schemas.microsoft.com/office/drawing/2014/main" id="{3EB32786-72F0-49D4-9FCA-F024275988D3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162</xdr:row>
      <xdr:rowOff>0</xdr:rowOff>
    </xdr:from>
    <xdr:to>
      <xdr:col>1</xdr:col>
      <xdr:colOff>1304925</xdr:colOff>
      <xdr:row>162</xdr:row>
      <xdr:rowOff>165652</xdr:rowOff>
    </xdr:to>
    <xdr:sp macro="" textlink="">
      <xdr:nvSpPr>
        <xdr:cNvPr id="1065" name="Text Box 9">
          <a:extLst>
            <a:ext uri="{FF2B5EF4-FFF2-40B4-BE49-F238E27FC236}">
              <a16:creationId xmlns:a16="http://schemas.microsoft.com/office/drawing/2014/main" id="{B953A482-B763-4981-880A-2CAAA4896122}"/>
            </a:ext>
          </a:extLst>
        </xdr:cNvPr>
        <xdr:cNvSpPr txBox="1">
          <a:spLocks noChangeArrowheads="1"/>
        </xdr:cNvSpPr>
      </xdr:nvSpPr>
      <xdr:spPr bwMode="auto">
        <a:xfrm>
          <a:off x="1876425" y="40795575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070" name="Text Box 8">
          <a:extLst>
            <a:ext uri="{FF2B5EF4-FFF2-40B4-BE49-F238E27FC236}">
              <a16:creationId xmlns:a16="http://schemas.microsoft.com/office/drawing/2014/main" id="{35A6D875-8771-42C8-A162-A755DD782892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071" name="Text Box 9">
          <a:extLst>
            <a:ext uri="{FF2B5EF4-FFF2-40B4-BE49-F238E27FC236}">
              <a16:creationId xmlns:a16="http://schemas.microsoft.com/office/drawing/2014/main" id="{B2D03B1C-63CC-465A-B7A2-6C9284F35B6D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072" name="Text Box 8">
          <a:extLst>
            <a:ext uri="{FF2B5EF4-FFF2-40B4-BE49-F238E27FC236}">
              <a16:creationId xmlns:a16="http://schemas.microsoft.com/office/drawing/2014/main" id="{5A12B1F2-B7B0-48EE-9C91-F101987A187C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073" name="Text Box 9">
          <a:extLst>
            <a:ext uri="{FF2B5EF4-FFF2-40B4-BE49-F238E27FC236}">
              <a16:creationId xmlns:a16="http://schemas.microsoft.com/office/drawing/2014/main" id="{66D746F2-C96D-432D-A227-4402598F797B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074" name="Text Box 8">
          <a:extLst>
            <a:ext uri="{FF2B5EF4-FFF2-40B4-BE49-F238E27FC236}">
              <a16:creationId xmlns:a16="http://schemas.microsoft.com/office/drawing/2014/main" id="{D4E978BA-7739-49EE-8C85-0FA2665ECEDE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075" name="Text Box 9">
          <a:extLst>
            <a:ext uri="{FF2B5EF4-FFF2-40B4-BE49-F238E27FC236}">
              <a16:creationId xmlns:a16="http://schemas.microsoft.com/office/drawing/2014/main" id="{65005AA2-BA90-4AA1-86B9-51DAD0DD745A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076" name="Text Box 8">
          <a:extLst>
            <a:ext uri="{FF2B5EF4-FFF2-40B4-BE49-F238E27FC236}">
              <a16:creationId xmlns:a16="http://schemas.microsoft.com/office/drawing/2014/main" id="{1CE876BB-33CD-4FE7-9503-AB72E35FDE0C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077" name="Text Box 9">
          <a:extLst>
            <a:ext uri="{FF2B5EF4-FFF2-40B4-BE49-F238E27FC236}">
              <a16:creationId xmlns:a16="http://schemas.microsoft.com/office/drawing/2014/main" id="{9DC31F94-2CDF-48D9-9FB0-0D28AC53708F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078" name="Text Box 8">
          <a:extLst>
            <a:ext uri="{FF2B5EF4-FFF2-40B4-BE49-F238E27FC236}">
              <a16:creationId xmlns:a16="http://schemas.microsoft.com/office/drawing/2014/main" id="{E9CCA3BF-D263-4EAC-81AE-6AF399A47938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079" name="Text Box 9">
          <a:extLst>
            <a:ext uri="{FF2B5EF4-FFF2-40B4-BE49-F238E27FC236}">
              <a16:creationId xmlns:a16="http://schemas.microsoft.com/office/drawing/2014/main" id="{DF42FE14-6F67-4709-94B6-535B07048DD4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080" name="Text Box 8">
          <a:extLst>
            <a:ext uri="{FF2B5EF4-FFF2-40B4-BE49-F238E27FC236}">
              <a16:creationId xmlns:a16="http://schemas.microsoft.com/office/drawing/2014/main" id="{71F34488-4F24-4202-9ED5-B7F5655599A3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081" name="Text Box 9">
          <a:extLst>
            <a:ext uri="{FF2B5EF4-FFF2-40B4-BE49-F238E27FC236}">
              <a16:creationId xmlns:a16="http://schemas.microsoft.com/office/drawing/2014/main" id="{64943DEC-FDC3-43A9-A8C4-6B05A197133F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082" name="Text Box 8">
          <a:extLst>
            <a:ext uri="{FF2B5EF4-FFF2-40B4-BE49-F238E27FC236}">
              <a16:creationId xmlns:a16="http://schemas.microsoft.com/office/drawing/2014/main" id="{9B04D8BF-294A-4511-9E56-7CC25530A321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083" name="Text Box 9">
          <a:extLst>
            <a:ext uri="{FF2B5EF4-FFF2-40B4-BE49-F238E27FC236}">
              <a16:creationId xmlns:a16="http://schemas.microsoft.com/office/drawing/2014/main" id="{7880B0B7-9DF4-42A2-B0A4-AD78548A23EA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084" name="Text Box 8">
          <a:extLst>
            <a:ext uri="{FF2B5EF4-FFF2-40B4-BE49-F238E27FC236}">
              <a16:creationId xmlns:a16="http://schemas.microsoft.com/office/drawing/2014/main" id="{A6A2A0C4-A40F-4C38-97B5-1524D9B5AE70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085" name="Text Box 9">
          <a:extLst>
            <a:ext uri="{FF2B5EF4-FFF2-40B4-BE49-F238E27FC236}">
              <a16:creationId xmlns:a16="http://schemas.microsoft.com/office/drawing/2014/main" id="{B07E15D6-07A7-4559-8770-4B99E29BA777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086" name="Text Box 8">
          <a:extLst>
            <a:ext uri="{FF2B5EF4-FFF2-40B4-BE49-F238E27FC236}">
              <a16:creationId xmlns:a16="http://schemas.microsoft.com/office/drawing/2014/main" id="{BCF3D49D-ED44-40EC-8133-521911C245E2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087" name="Text Box 9">
          <a:extLst>
            <a:ext uri="{FF2B5EF4-FFF2-40B4-BE49-F238E27FC236}">
              <a16:creationId xmlns:a16="http://schemas.microsoft.com/office/drawing/2014/main" id="{CA6A1766-C6E9-459B-BAF6-5FB6744A1E0C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088" name="Text Box 8">
          <a:extLst>
            <a:ext uri="{FF2B5EF4-FFF2-40B4-BE49-F238E27FC236}">
              <a16:creationId xmlns:a16="http://schemas.microsoft.com/office/drawing/2014/main" id="{846905DB-8BB4-4390-8B8B-443589CD533A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089" name="Text Box 9">
          <a:extLst>
            <a:ext uri="{FF2B5EF4-FFF2-40B4-BE49-F238E27FC236}">
              <a16:creationId xmlns:a16="http://schemas.microsoft.com/office/drawing/2014/main" id="{17BA4898-6F2A-43A2-B49C-F318D59E4AAD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090" name="Text Box 8">
          <a:extLst>
            <a:ext uri="{FF2B5EF4-FFF2-40B4-BE49-F238E27FC236}">
              <a16:creationId xmlns:a16="http://schemas.microsoft.com/office/drawing/2014/main" id="{88BB201E-4A4D-495D-A92E-720FA528F6BC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091" name="Text Box 9">
          <a:extLst>
            <a:ext uri="{FF2B5EF4-FFF2-40B4-BE49-F238E27FC236}">
              <a16:creationId xmlns:a16="http://schemas.microsoft.com/office/drawing/2014/main" id="{A844131E-C2A9-44C2-AB39-96EC702A4652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092" name="Text Box 8">
          <a:extLst>
            <a:ext uri="{FF2B5EF4-FFF2-40B4-BE49-F238E27FC236}">
              <a16:creationId xmlns:a16="http://schemas.microsoft.com/office/drawing/2014/main" id="{CE8211E6-01EA-4951-9156-4B15D31B85EA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093" name="Text Box 9">
          <a:extLst>
            <a:ext uri="{FF2B5EF4-FFF2-40B4-BE49-F238E27FC236}">
              <a16:creationId xmlns:a16="http://schemas.microsoft.com/office/drawing/2014/main" id="{46499B03-979A-4F27-9853-291B20A6A6C8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094" name="Text Box 8">
          <a:extLst>
            <a:ext uri="{FF2B5EF4-FFF2-40B4-BE49-F238E27FC236}">
              <a16:creationId xmlns:a16="http://schemas.microsoft.com/office/drawing/2014/main" id="{B447CA85-FD3F-41E4-803C-5793915A069D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095" name="Text Box 9">
          <a:extLst>
            <a:ext uri="{FF2B5EF4-FFF2-40B4-BE49-F238E27FC236}">
              <a16:creationId xmlns:a16="http://schemas.microsoft.com/office/drawing/2014/main" id="{8BAE2E6C-6757-44A4-B358-D6B213F7CE38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096" name="Text Box 8">
          <a:extLst>
            <a:ext uri="{FF2B5EF4-FFF2-40B4-BE49-F238E27FC236}">
              <a16:creationId xmlns:a16="http://schemas.microsoft.com/office/drawing/2014/main" id="{29821004-5302-4E26-8E18-C8694CC846B6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097" name="Text Box 9">
          <a:extLst>
            <a:ext uri="{FF2B5EF4-FFF2-40B4-BE49-F238E27FC236}">
              <a16:creationId xmlns:a16="http://schemas.microsoft.com/office/drawing/2014/main" id="{7520F377-7954-4D9E-BD5B-73050CD66B80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098" name="Text Box 8">
          <a:extLst>
            <a:ext uri="{FF2B5EF4-FFF2-40B4-BE49-F238E27FC236}">
              <a16:creationId xmlns:a16="http://schemas.microsoft.com/office/drawing/2014/main" id="{30EA8A6D-39B1-4865-9889-954E9795285D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099" name="Text Box 9">
          <a:extLst>
            <a:ext uri="{FF2B5EF4-FFF2-40B4-BE49-F238E27FC236}">
              <a16:creationId xmlns:a16="http://schemas.microsoft.com/office/drawing/2014/main" id="{BBFF2FE3-E68A-4D7E-A1D2-F656A53CEFAB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100" name="Text Box 8">
          <a:extLst>
            <a:ext uri="{FF2B5EF4-FFF2-40B4-BE49-F238E27FC236}">
              <a16:creationId xmlns:a16="http://schemas.microsoft.com/office/drawing/2014/main" id="{6734B1E9-21E2-481D-A9FA-B956EC95BABD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101" name="Text Box 9">
          <a:extLst>
            <a:ext uri="{FF2B5EF4-FFF2-40B4-BE49-F238E27FC236}">
              <a16:creationId xmlns:a16="http://schemas.microsoft.com/office/drawing/2014/main" id="{DB9EC7CE-71DB-4CEC-9DD6-4644DE60A6A6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102" name="Text Box 8">
          <a:extLst>
            <a:ext uri="{FF2B5EF4-FFF2-40B4-BE49-F238E27FC236}">
              <a16:creationId xmlns:a16="http://schemas.microsoft.com/office/drawing/2014/main" id="{879F2C35-833D-40B7-8403-D5EAA4E969A6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103" name="Text Box 9">
          <a:extLst>
            <a:ext uri="{FF2B5EF4-FFF2-40B4-BE49-F238E27FC236}">
              <a16:creationId xmlns:a16="http://schemas.microsoft.com/office/drawing/2014/main" id="{C8282247-D24F-4D71-9ECC-DA3EB3D3846C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104" name="Text Box 8">
          <a:extLst>
            <a:ext uri="{FF2B5EF4-FFF2-40B4-BE49-F238E27FC236}">
              <a16:creationId xmlns:a16="http://schemas.microsoft.com/office/drawing/2014/main" id="{1CC8F93F-5FA3-46F0-95BA-0B4389BB162C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105" name="Text Box 9">
          <a:extLst>
            <a:ext uri="{FF2B5EF4-FFF2-40B4-BE49-F238E27FC236}">
              <a16:creationId xmlns:a16="http://schemas.microsoft.com/office/drawing/2014/main" id="{7A183687-D5DF-47D5-8E5F-76137DE4DCB7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106" name="Text Box 8">
          <a:extLst>
            <a:ext uri="{FF2B5EF4-FFF2-40B4-BE49-F238E27FC236}">
              <a16:creationId xmlns:a16="http://schemas.microsoft.com/office/drawing/2014/main" id="{651C8E98-707F-4A51-8735-874C70E64B0A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107" name="Text Box 9">
          <a:extLst>
            <a:ext uri="{FF2B5EF4-FFF2-40B4-BE49-F238E27FC236}">
              <a16:creationId xmlns:a16="http://schemas.microsoft.com/office/drawing/2014/main" id="{3C1A57D0-1437-47E9-A88A-312B1F1D7818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108" name="Text Box 8">
          <a:extLst>
            <a:ext uri="{FF2B5EF4-FFF2-40B4-BE49-F238E27FC236}">
              <a16:creationId xmlns:a16="http://schemas.microsoft.com/office/drawing/2014/main" id="{93667975-7BFC-4758-8997-046367E5FA68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109" name="Text Box 9">
          <a:extLst>
            <a:ext uri="{FF2B5EF4-FFF2-40B4-BE49-F238E27FC236}">
              <a16:creationId xmlns:a16="http://schemas.microsoft.com/office/drawing/2014/main" id="{76CDECAF-C417-45EA-BF45-FD140BDF5A77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110" name="Text Box 8">
          <a:extLst>
            <a:ext uri="{FF2B5EF4-FFF2-40B4-BE49-F238E27FC236}">
              <a16:creationId xmlns:a16="http://schemas.microsoft.com/office/drawing/2014/main" id="{C28F8692-8E06-4F09-93E1-721BFE4CB36D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111" name="Text Box 9">
          <a:extLst>
            <a:ext uri="{FF2B5EF4-FFF2-40B4-BE49-F238E27FC236}">
              <a16:creationId xmlns:a16="http://schemas.microsoft.com/office/drawing/2014/main" id="{FF1B5402-255C-4EB2-92EF-779B60E46591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112" name="Text Box 8">
          <a:extLst>
            <a:ext uri="{FF2B5EF4-FFF2-40B4-BE49-F238E27FC236}">
              <a16:creationId xmlns:a16="http://schemas.microsoft.com/office/drawing/2014/main" id="{B90F1B7D-10CF-414F-9F65-EF6D6420CDFC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113" name="Text Box 9">
          <a:extLst>
            <a:ext uri="{FF2B5EF4-FFF2-40B4-BE49-F238E27FC236}">
              <a16:creationId xmlns:a16="http://schemas.microsoft.com/office/drawing/2014/main" id="{BC91097F-4224-4B8C-B0F1-C6F9F2D7734D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114" name="Text Box 8">
          <a:extLst>
            <a:ext uri="{FF2B5EF4-FFF2-40B4-BE49-F238E27FC236}">
              <a16:creationId xmlns:a16="http://schemas.microsoft.com/office/drawing/2014/main" id="{CC3C9FFD-2521-4E49-8100-CCEFEE36D338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115" name="Text Box 9">
          <a:extLst>
            <a:ext uri="{FF2B5EF4-FFF2-40B4-BE49-F238E27FC236}">
              <a16:creationId xmlns:a16="http://schemas.microsoft.com/office/drawing/2014/main" id="{A8C6C00A-71C6-4E0C-9E8E-DBEF5F571C3A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116" name="Text Box 8">
          <a:extLst>
            <a:ext uri="{FF2B5EF4-FFF2-40B4-BE49-F238E27FC236}">
              <a16:creationId xmlns:a16="http://schemas.microsoft.com/office/drawing/2014/main" id="{0185ED17-133F-412F-8131-8E7E224A0A8A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117" name="Text Box 9">
          <a:extLst>
            <a:ext uri="{FF2B5EF4-FFF2-40B4-BE49-F238E27FC236}">
              <a16:creationId xmlns:a16="http://schemas.microsoft.com/office/drawing/2014/main" id="{C3D421F9-FEC5-43F5-B735-D2FE38E4A363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118" name="Text Box 8">
          <a:extLst>
            <a:ext uri="{FF2B5EF4-FFF2-40B4-BE49-F238E27FC236}">
              <a16:creationId xmlns:a16="http://schemas.microsoft.com/office/drawing/2014/main" id="{FE725DD4-1087-4316-8B1D-DE2AC14A9DFE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119" name="Text Box 9">
          <a:extLst>
            <a:ext uri="{FF2B5EF4-FFF2-40B4-BE49-F238E27FC236}">
              <a16:creationId xmlns:a16="http://schemas.microsoft.com/office/drawing/2014/main" id="{95BBA9A4-F211-454E-AB8F-C95813119BFA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120" name="Text Box 8">
          <a:extLst>
            <a:ext uri="{FF2B5EF4-FFF2-40B4-BE49-F238E27FC236}">
              <a16:creationId xmlns:a16="http://schemas.microsoft.com/office/drawing/2014/main" id="{A5A13B1E-F4A4-4A8F-BCB0-698B0254F02A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121" name="Text Box 9">
          <a:extLst>
            <a:ext uri="{FF2B5EF4-FFF2-40B4-BE49-F238E27FC236}">
              <a16:creationId xmlns:a16="http://schemas.microsoft.com/office/drawing/2014/main" id="{F8C9D4BD-CBDB-4D60-8740-72CB783F0F90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122" name="Text Box 8">
          <a:extLst>
            <a:ext uri="{FF2B5EF4-FFF2-40B4-BE49-F238E27FC236}">
              <a16:creationId xmlns:a16="http://schemas.microsoft.com/office/drawing/2014/main" id="{DEADAC66-04DE-4B86-A2B1-F190AEE2906C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123" name="Text Box 9">
          <a:extLst>
            <a:ext uri="{FF2B5EF4-FFF2-40B4-BE49-F238E27FC236}">
              <a16:creationId xmlns:a16="http://schemas.microsoft.com/office/drawing/2014/main" id="{BD7AD7D2-83F7-4100-89AA-71C2609B5C44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124" name="Text Box 8">
          <a:extLst>
            <a:ext uri="{FF2B5EF4-FFF2-40B4-BE49-F238E27FC236}">
              <a16:creationId xmlns:a16="http://schemas.microsoft.com/office/drawing/2014/main" id="{B0BAD882-2AD6-4623-97FF-A99F2395760D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125" name="Text Box 9">
          <a:extLst>
            <a:ext uri="{FF2B5EF4-FFF2-40B4-BE49-F238E27FC236}">
              <a16:creationId xmlns:a16="http://schemas.microsoft.com/office/drawing/2014/main" id="{53A8B3A5-D88F-4F01-B13F-7AF4650AA3C8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126" name="Text Box 8">
          <a:extLst>
            <a:ext uri="{FF2B5EF4-FFF2-40B4-BE49-F238E27FC236}">
              <a16:creationId xmlns:a16="http://schemas.microsoft.com/office/drawing/2014/main" id="{BEBACF55-5E2C-4CB4-94D9-6D1AD42C7C03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127" name="Text Box 9">
          <a:extLst>
            <a:ext uri="{FF2B5EF4-FFF2-40B4-BE49-F238E27FC236}">
              <a16:creationId xmlns:a16="http://schemas.microsoft.com/office/drawing/2014/main" id="{9F6554DF-CF3A-481B-A0E7-A5EDDE3A5307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128" name="Text Box 8">
          <a:extLst>
            <a:ext uri="{FF2B5EF4-FFF2-40B4-BE49-F238E27FC236}">
              <a16:creationId xmlns:a16="http://schemas.microsoft.com/office/drawing/2014/main" id="{EE0E85DB-D3B0-4996-85AA-BBEC41F696F5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129" name="Text Box 9">
          <a:extLst>
            <a:ext uri="{FF2B5EF4-FFF2-40B4-BE49-F238E27FC236}">
              <a16:creationId xmlns:a16="http://schemas.microsoft.com/office/drawing/2014/main" id="{9FF0ABED-F329-4D31-A449-F78B1D2ED20D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130" name="Text Box 8">
          <a:extLst>
            <a:ext uri="{FF2B5EF4-FFF2-40B4-BE49-F238E27FC236}">
              <a16:creationId xmlns:a16="http://schemas.microsoft.com/office/drawing/2014/main" id="{8D6B9071-2332-4686-937D-2B5D1A65FA25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131" name="Text Box 9">
          <a:extLst>
            <a:ext uri="{FF2B5EF4-FFF2-40B4-BE49-F238E27FC236}">
              <a16:creationId xmlns:a16="http://schemas.microsoft.com/office/drawing/2014/main" id="{EEB74200-0DC5-4F09-8155-621EE7E500F0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132" name="Text Box 8">
          <a:extLst>
            <a:ext uri="{FF2B5EF4-FFF2-40B4-BE49-F238E27FC236}">
              <a16:creationId xmlns:a16="http://schemas.microsoft.com/office/drawing/2014/main" id="{CB78D273-AC38-46C2-B005-AB13DCA12741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133" name="Text Box 9">
          <a:extLst>
            <a:ext uri="{FF2B5EF4-FFF2-40B4-BE49-F238E27FC236}">
              <a16:creationId xmlns:a16="http://schemas.microsoft.com/office/drawing/2014/main" id="{3AA89214-6B44-4A85-AC9B-77A56EF9E7A6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134" name="Text Box 8">
          <a:extLst>
            <a:ext uri="{FF2B5EF4-FFF2-40B4-BE49-F238E27FC236}">
              <a16:creationId xmlns:a16="http://schemas.microsoft.com/office/drawing/2014/main" id="{5BC45B34-0D7F-4979-ACA4-C7AB3F9A33E1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135" name="Text Box 9">
          <a:extLst>
            <a:ext uri="{FF2B5EF4-FFF2-40B4-BE49-F238E27FC236}">
              <a16:creationId xmlns:a16="http://schemas.microsoft.com/office/drawing/2014/main" id="{C30F7152-6BDC-41E1-9B42-9BCB7F1D84C1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136" name="Text Box 8">
          <a:extLst>
            <a:ext uri="{FF2B5EF4-FFF2-40B4-BE49-F238E27FC236}">
              <a16:creationId xmlns:a16="http://schemas.microsoft.com/office/drawing/2014/main" id="{B8BC1A5F-EDDA-4730-8B7B-7CEDF88323DF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137" name="Text Box 9">
          <a:extLst>
            <a:ext uri="{FF2B5EF4-FFF2-40B4-BE49-F238E27FC236}">
              <a16:creationId xmlns:a16="http://schemas.microsoft.com/office/drawing/2014/main" id="{24C89CB8-BB83-4A75-829D-774D039A049E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138" name="Text Box 8">
          <a:extLst>
            <a:ext uri="{FF2B5EF4-FFF2-40B4-BE49-F238E27FC236}">
              <a16:creationId xmlns:a16="http://schemas.microsoft.com/office/drawing/2014/main" id="{00F12DC3-4B93-4BEE-BC4E-6FD3F723AF17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139" name="Text Box 9">
          <a:extLst>
            <a:ext uri="{FF2B5EF4-FFF2-40B4-BE49-F238E27FC236}">
              <a16:creationId xmlns:a16="http://schemas.microsoft.com/office/drawing/2014/main" id="{BCE3A7AD-D070-41B2-8E32-3703485ED62D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140" name="Text Box 8">
          <a:extLst>
            <a:ext uri="{FF2B5EF4-FFF2-40B4-BE49-F238E27FC236}">
              <a16:creationId xmlns:a16="http://schemas.microsoft.com/office/drawing/2014/main" id="{628B0AF6-4437-483C-ABC8-E204618FA3AC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243</xdr:row>
      <xdr:rowOff>0</xdr:rowOff>
    </xdr:from>
    <xdr:ext cx="0" cy="165652"/>
    <xdr:sp macro="" textlink="">
      <xdr:nvSpPr>
        <xdr:cNvPr id="1141" name="Text Box 9">
          <a:extLst>
            <a:ext uri="{FF2B5EF4-FFF2-40B4-BE49-F238E27FC236}">
              <a16:creationId xmlns:a16="http://schemas.microsoft.com/office/drawing/2014/main" id="{ED6698A2-C0E3-4341-97BB-3174316895C5}"/>
            </a:ext>
          </a:extLst>
        </xdr:cNvPr>
        <xdr:cNvSpPr txBox="1">
          <a:spLocks noChangeArrowheads="1"/>
        </xdr:cNvSpPr>
      </xdr:nvSpPr>
      <xdr:spPr bwMode="auto">
        <a:xfrm>
          <a:off x="1876425" y="62274450"/>
          <a:ext cx="0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142" name="Text Box 32">
          <a:extLst>
            <a:ext uri="{FF2B5EF4-FFF2-40B4-BE49-F238E27FC236}">
              <a16:creationId xmlns:a16="http://schemas.microsoft.com/office/drawing/2014/main" id="{0C2FB17F-E171-4062-9F8F-1BEB777CCC35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143" name="Text Box 63">
          <a:extLst>
            <a:ext uri="{FF2B5EF4-FFF2-40B4-BE49-F238E27FC236}">
              <a16:creationId xmlns:a16="http://schemas.microsoft.com/office/drawing/2014/main" id="{0DA2A4BC-3B92-4088-A989-170494615141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144" name="Text Box 32">
          <a:extLst>
            <a:ext uri="{FF2B5EF4-FFF2-40B4-BE49-F238E27FC236}">
              <a16:creationId xmlns:a16="http://schemas.microsoft.com/office/drawing/2014/main" id="{1DAA2F52-6896-483D-9EE1-2E0CFBA1A587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145" name="Text Box 63">
          <a:extLst>
            <a:ext uri="{FF2B5EF4-FFF2-40B4-BE49-F238E27FC236}">
              <a16:creationId xmlns:a16="http://schemas.microsoft.com/office/drawing/2014/main" id="{26B74344-2AE2-463D-949A-8F77F06F98B9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146" name="Text Box 32">
          <a:extLst>
            <a:ext uri="{FF2B5EF4-FFF2-40B4-BE49-F238E27FC236}">
              <a16:creationId xmlns:a16="http://schemas.microsoft.com/office/drawing/2014/main" id="{DFB75B88-FBE7-4BA3-9A04-A3F0FFCB55D9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147" name="Text Box 63">
          <a:extLst>
            <a:ext uri="{FF2B5EF4-FFF2-40B4-BE49-F238E27FC236}">
              <a16:creationId xmlns:a16="http://schemas.microsoft.com/office/drawing/2014/main" id="{5ABE206A-D14B-4179-BA05-52AB7F28530D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148" name="Text Box 32">
          <a:extLst>
            <a:ext uri="{FF2B5EF4-FFF2-40B4-BE49-F238E27FC236}">
              <a16:creationId xmlns:a16="http://schemas.microsoft.com/office/drawing/2014/main" id="{CF3A67D9-9D7F-496A-BA28-157714D6A1CB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149" name="Text Box 63">
          <a:extLst>
            <a:ext uri="{FF2B5EF4-FFF2-40B4-BE49-F238E27FC236}">
              <a16:creationId xmlns:a16="http://schemas.microsoft.com/office/drawing/2014/main" id="{47C13BAC-EA4C-4A2E-A727-FBFCAE863E58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150" name="Text Box 32">
          <a:extLst>
            <a:ext uri="{FF2B5EF4-FFF2-40B4-BE49-F238E27FC236}">
              <a16:creationId xmlns:a16="http://schemas.microsoft.com/office/drawing/2014/main" id="{B2FA5F56-3502-4A0B-BC80-FFD596A5623E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151" name="Text Box 63">
          <a:extLst>
            <a:ext uri="{FF2B5EF4-FFF2-40B4-BE49-F238E27FC236}">
              <a16:creationId xmlns:a16="http://schemas.microsoft.com/office/drawing/2014/main" id="{4388BA45-C479-489E-BE47-B7A1B71FFB56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152" name="Text Box 32">
          <a:extLst>
            <a:ext uri="{FF2B5EF4-FFF2-40B4-BE49-F238E27FC236}">
              <a16:creationId xmlns:a16="http://schemas.microsoft.com/office/drawing/2014/main" id="{D74B59C8-B644-44CC-8BDB-7D47DEA8F4D9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153" name="Text Box 63">
          <a:extLst>
            <a:ext uri="{FF2B5EF4-FFF2-40B4-BE49-F238E27FC236}">
              <a16:creationId xmlns:a16="http://schemas.microsoft.com/office/drawing/2014/main" id="{A2036101-F626-4634-8CBD-89353704C118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154" name="Text Box 32">
          <a:extLst>
            <a:ext uri="{FF2B5EF4-FFF2-40B4-BE49-F238E27FC236}">
              <a16:creationId xmlns:a16="http://schemas.microsoft.com/office/drawing/2014/main" id="{61B8B711-4C5B-4936-B4E1-F48D74DDA904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155" name="Text Box 63">
          <a:extLst>
            <a:ext uri="{FF2B5EF4-FFF2-40B4-BE49-F238E27FC236}">
              <a16:creationId xmlns:a16="http://schemas.microsoft.com/office/drawing/2014/main" id="{58790A1B-E93D-418C-87C5-190C8AC04E9C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156" name="Text Box 32">
          <a:extLst>
            <a:ext uri="{FF2B5EF4-FFF2-40B4-BE49-F238E27FC236}">
              <a16:creationId xmlns:a16="http://schemas.microsoft.com/office/drawing/2014/main" id="{6D50C621-950F-4E4C-BF2A-429616D1CDB1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157" name="Text Box 63">
          <a:extLst>
            <a:ext uri="{FF2B5EF4-FFF2-40B4-BE49-F238E27FC236}">
              <a16:creationId xmlns:a16="http://schemas.microsoft.com/office/drawing/2014/main" id="{A9CD8A2B-9320-4407-9AF8-4DF2EC84CFFE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158" name="Text Box 32">
          <a:extLst>
            <a:ext uri="{FF2B5EF4-FFF2-40B4-BE49-F238E27FC236}">
              <a16:creationId xmlns:a16="http://schemas.microsoft.com/office/drawing/2014/main" id="{E164B6C5-2210-468F-9B3B-1DD2633D99B7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159" name="Text Box 63">
          <a:extLst>
            <a:ext uri="{FF2B5EF4-FFF2-40B4-BE49-F238E27FC236}">
              <a16:creationId xmlns:a16="http://schemas.microsoft.com/office/drawing/2014/main" id="{652B1561-B2E2-4FED-9BF9-53113B615E84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160" name="Text Box 32">
          <a:extLst>
            <a:ext uri="{FF2B5EF4-FFF2-40B4-BE49-F238E27FC236}">
              <a16:creationId xmlns:a16="http://schemas.microsoft.com/office/drawing/2014/main" id="{579CDDE1-CFAD-4680-B551-B3060FADD7AB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161" name="Text Box 63">
          <a:extLst>
            <a:ext uri="{FF2B5EF4-FFF2-40B4-BE49-F238E27FC236}">
              <a16:creationId xmlns:a16="http://schemas.microsoft.com/office/drawing/2014/main" id="{42CF29D7-7040-4C61-8836-6EA943EBDE02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162" name="Text Box 32">
          <a:extLst>
            <a:ext uri="{FF2B5EF4-FFF2-40B4-BE49-F238E27FC236}">
              <a16:creationId xmlns:a16="http://schemas.microsoft.com/office/drawing/2014/main" id="{DDF5EA28-BBEE-4955-87C1-5855E8101479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163" name="Text Box 63">
          <a:extLst>
            <a:ext uri="{FF2B5EF4-FFF2-40B4-BE49-F238E27FC236}">
              <a16:creationId xmlns:a16="http://schemas.microsoft.com/office/drawing/2014/main" id="{8A05BD13-F9AD-4901-825C-C3CC154E210E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164" name="Text Box 32">
          <a:extLst>
            <a:ext uri="{FF2B5EF4-FFF2-40B4-BE49-F238E27FC236}">
              <a16:creationId xmlns:a16="http://schemas.microsoft.com/office/drawing/2014/main" id="{839AF929-EA38-42A9-BFED-F8AA73B6EACC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165" name="Text Box 63">
          <a:extLst>
            <a:ext uri="{FF2B5EF4-FFF2-40B4-BE49-F238E27FC236}">
              <a16:creationId xmlns:a16="http://schemas.microsoft.com/office/drawing/2014/main" id="{25A752AC-28B8-4C0F-B005-9EF635A6BF3B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166" name="Text Box 32">
          <a:extLst>
            <a:ext uri="{FF2B5EF4-FFF2-40B4-BE49-F238E27FC236}">
              <a16:creationId xmlns:a16="http://schemas.microsoft.com/office/drawing/2014/main" id="{345E9783-AE65-419D-87E6-F22796F62D8B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167" name="Text Box 63">
          <a:extLst>
            <a:ext uri="{FF2B5EF4-FFF2-40B4-BE49-F238E27FC236}">
              <a16:creationId xmlns:a16="http://schemas.microsoft.com/office/drawing/2014/main" id="{AB860FE7-DCED-4ECA-9A88-BE9BEF7AF663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168" name="Text Box 32">
          <a:extLst>
            <a:ext uri="{FF2B5EF4-FFF2-40B4-BE49-F238E27FC236}">
              <a16:creationId xmlns:a16="http://schemas.microsoft.com/office/drawing/2014/main" id="{B06F0DC2-BDD8-494A-BD11-4C4B1AB1DE90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169" name="Text Box 63">
          <a:extLst>
            <a:ext uri="{FF2B5EF4-FFF2-40B4-BE49-F238E27FC236}">
              <a16:creationId xmlns:a16="http://schemas.microsoft.com/office/drawing/2014/main" id="{2E15932C-6C28-4CFB-87A3-528D6968CFAB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170" name="Text Box 32">
          <a:extLst>
            <a:ext uri="{FF2B5EF4-FFF2-40B4-BE49-F238E27FC236}">
              <a16:creationId xmlns:a16="http://schemas.microsoft.com/office/drawing/2014/main" id="{811A2E00-5B19-45B9-A993-212DAD290707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171" name="Text Box 63">
          <a:extLst>
            <a:ext uri="{FF2B5EF4-FFF2-40B4-BE49-F238E27FC236}">
              <a16:creationId xmlns:a16="http://schemas.microsoft.com/office/drawing/2014/main" id="{E5268CBF-7563-43E2-A5B3-65BE43EE736D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172" name="Text Box 32">
          <a:extLst>
            <a:ext uri="{FF2B5EF4-FFF2-40B4-BE49-F238E27FC236}">
              <a16:creationId xmlns:a16="http://schemas.microsoft.com/office/drawing/2014/main" id="{F526F5C4-2C60-46BC-A49C-4149FC6D45EE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173" name="Text Box 63">
          <a:extLst>
            <a:ext uri="{FF2B5EF4-FFF2-40B4-BE49-F238E27FC236}">
              <a16:creationId xmlns:a16="http://schemas.microsoft.com/office/drawing/2014/main" id="{750784C5-AD47-4584-8A56-1FB71BC6BE00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174" name="Text Box 32">
          <a:extLst>
            <a:ext uri="{FF2B5EF4-FFF2-40B4-BE49-F238E27FC236}">
              <a16:creationId xmlns:a16="http://schemas.microsoft.com/office/drawing/2014/main" id="{3EC866A5-1238-4642-9A96-24AB275DADAA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175" name="Text Box 63">
          <a:extLst>
            <a:ext uri="{FF2B5EF4-FFF2-40B4-BE49-F238E27FC236}">
              <a16:creationId xmlns:a16="http://schemas.microsoft.com/office/drawing/2014/main" id="{FF34EFC0-7DB3-4783-901D-6CCE3F9408A1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176" name="Text Box 32">
          <a:extLst>
            <a:ext uri="{FF2B5EF4-FFF2-40B4-BE49-F238E27FC236}">
              <a16:creationId xmlns:a16="http://schemas.microsoft.com/office/drawing/2014/main" id="{F9761FD4-575A-4B89-B45B-A03358D6CE59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177" name="Text Box 63">
          <a:extLst>
            <a:ext uri="{FF2B5EF4-FFF2-40B4-BE49-F238E27FC236}">
              <a16:creationId xmlns:a16="http://schemas.microsoft.com/office/drawing/2014/main" id="{48BC8351-1742-40AB-9B79-F070712C0A72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178" name="Text Box 32">
          <a:extLst>
            <a:ext uri="{FF2B5EF4-FFF2-40B4-BE49-F238E27FC236}">
              <a16:creationId xmlns:a16="http://schemas.microsoft.com/office/drawing/2014/main" id="{5823D061-50CE-4073-A715-D172627C9B94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179" name="Text Box 63">
          <a:extLst>
            <a:ext uri="{FF2B5EF4-FFF2-40B4-BE49-F238E27FC236}">
              <a16:creationId xmlns:a16="http://schemas.microsoft.com/office/drawing/2014/main" id="{17FB966F-40E2-4EFA-B85C-F18EB84CEA8E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180" name="Text Box 32">
          <a:extLst>
            <a:ext uri="{FF2B5EF4-FFF2-40B4-BE49-F238E27FC236}">
              <a16:creationId xmlns:a16="http://schemas.microsoft.com/office/drawing/2014/main" id="{A70B505A-19C8-4C48-9C28-96141E85EB92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181" name="Text Box 63">
          <a:extLst>
            <a:ext uri="{FF2B5EF4-FFF2-40B4-BE49-F238E27FC236}">
              <a16:creationId xmlns:a16="http://schemas.microsoft.com/office/drawing/2014/main" id="{B267446A-03A9-43DF-9C67-6F2A3F362DAC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182" name="Text Box 32">
          <a:extLst>
            <a:ext uri="{FF2B5EF4-FFF2-40B4-BE49-F238E27FC236}">
              <a16:creationId xmlns:a16="http://schemas.microsoft.com/office/drawing/2014/main" id="{CD392C5F-2CD3-4139-9B2C-A32445510A9E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183" name="Text Box 63">
          <a:extLst>
            <a:ext uri="{FF2B5EF4-FFF2-40B4-BE49-F238E27FC236}">
              <a16:creationId xmlns:a16="http://schemas.microsoft.com/office/drawing/2014/main" id="{41BBB700-4079-4F30-8AB9-2E3BBD133F4D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184" name="Text Box 32">
          <a:extLst>
            <a:ext uri="{FF2B5EF4-FFF2-40B4-BE49-F238E27FC236}">
              <a16:creationId xmlns:a16="http://schemas.microsoft.com/office/drawing/2014/main" id="{004319F9-655F-44B9-95DB-5C9DDF49361F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185" name="Text Box 63">
          <a:extLst>
            <a:ext uri="{FF2B5EF4-FFF2-40B4-BE49-F238E27FC236}">
              <a16:creationId xmlns:a16="http://schemas.microsoft.com/office/drawing/2014/main" id="{C0876029-CDBA-4E32-95D8-C2FF9BB3EC42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186" name="Text Box 32">
          <a:extLst>
            <a:ext uri="{FF2B5EF4-FFF2-40B4-BE49-F238E27FC236}">
              <a16:creationId xmlns:a16="http://schemas.microsoft.com/office/drawing/2014/main" id="{619F95DB-455F-4AA5-8ED9-4F75AF32435C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187" name="Text Box 63">
          <a:extLst>
            <a:ext uri="{FF2B5EF4-FFF2-40B4-BE49-F238E27FC236}">
              <a16:creationId xmlns:a16="http://schemas.microsoft.com/office/drawing/2014/main" id="{8AE9DFE6-8F1F-438F-BD91-42D1D8C32949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188" name="Text Box 32">
          <a:extLst>
            <a:ext uri="{FF2B5EF4-FFF2-40B4-BE49-F238E27FC236}">
              <a16:creationId xmlns:a16="http://schemas.microsoft.com/office/drawing/2014/main" id="{4D970897-850A-49AE-9CED-E0E2723D8E9C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189" name="Text Box 63">
          <a:extLst>
            <a:ext uri="{FF2B5EF4-FFF2-40B4-BE49-F238E27FC236}">
              <a16:creationId xmlns:a16="http://schemas.microsoft.com/office/drawing/2014/main" id="{B4B7DE10-85D2-4036-ADF7-94A93B5E91AF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190" name="Text Box 32">
          <a:extLst>
            <a:ext uri="{FF2B5EF4-FFF2-40B4-BE49-F238E27FC236}">
              <a16:creationId xmlns:a16="http://schemas.microsoft.com/office/drawing/2014/main" id="{38BD4C6B-E200-4A2D-8475-4F09E239992A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191" name="Text Box 63">
          <a:extLst>
            <a:ext uri="{FF2B5EF4-FFF2-40B4-BE49-F238E27FC236}">
              <a16:creationId xmlns:a16="http://schemas.microsoft.com/office/drawing/2014/main" id="{90786C67-205F-4E30-A5AB-81A181CB20DB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192" name="Text Box 32">
          <a:extLst>
            <a:ext uri="{FF2B5EF4-FFF2-40B4-BE49-F238E27FC236}">
              <a16:creationId xmlns:a16="http://schemas.microsoft.com/office/drawing/2014/main" id="{7204269F-DA2F-42B3-98A0-6B1DA564E985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193" name="Text Box 63">
          <a:extLst>
            <a:ext uri="{FF2B5EF4-FFF2-40B4-BE49-F238E27FC236}">
              <a16:creationId xmlns:a16="http://schemas.microsoft.com/office/drawing/2014/main" id="{605B5EEF-D748-4A45-BC3A-3C335C18E454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194" name="Text Box 32">
          <a:extLst>
            <a:ext uri="{FF2B5EF4-FFF2-40B4-BE49-F238E27FC236}">
              <a16:creationId xmlns:a16="http://schemas.microsoft.com/office/drawing/2014/main" id="{9D711642-ACF8-43E0-A10B-837A1AB366D2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195" name="Text Box 63">
          <a:extLst>
            <a:ext uri="{FF2B5EF4-FFF2-40B4-BE49-F238E27FC236}">
              <a16:creationId xmlns:a16="http://schemas.microsoft.com/office/drawing/2014/main" id="{2EA44D28-7DB1-4EBF-B17E-1E82618DB731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196" name="Text Box 32">
          <a:extLst>
            <a:ext uri="{FF2B5EF4-FFF2-40B4-BE49-F238E27FC236}">
              <a16:creationId xmlns:a16="http://schemas.microsoft.com/office/drawing/2014/main" id="{5B43EB0B-779C-4B83-A4D9-E1A531549C4E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197" name="Text Box 63">
          <a:extLst>
            <a:ext uri="{FF2B5EF4-FFF2-40B4-BE49-F238E27FC236}">
              <a16:creationId xmlns:a16="http://schemas.microsoft.com/office/drawing/2014/main" id="{08AE6400-4BB6-4710-AD3D-9408E9D32A53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198" name="Text Box 32">
          <a:extLst>
            <a:ext uri="{FF2B5EF4-FFF2-40B4-BE49-F238E27FC236}">
              <a16:creationId xmlns:a16="http://schemas.microsoft.com/office/drawing/2014/main" id="{0D0F2C44-CF69-46F6-848E-B7DCF4D87C8D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199" name="Text Box 63">
          <a:extLst>
            <a:ext uri="{FF2B5EF4-FFF2-40B4-BE49-F238E27FC236}">
              <a16:creationId xmlns:a16="http://schemas.microsoft.com/office/drawing/2014/main" id="{50CF356C-DB1B-4627-8DA1-8A65BEA953E5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00" name="Text Box 32">
          <a:extLst>
            <a:ext uri="{FF2B5EF4-FFF2-40B4-BE49-F238E27FC236}">
              <a16:creationId xmlns:a16="http://schemas.microsoft.com/office/drawing/2014/main" id="{421132D2-EE3D-4568-BFF1-077052129D75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01" name="Text Box 63">
          <a:extLst>
            <a:ext uri="{FF2B5EF4-FFF2-40B4-BE49-F238E27FC236}">
              <a16:creationId xmlns:a16="http://schemas.microsoft.com/office/drawing/2014/main" id="{6AB08E0F-8388-4DC6-A5FE-A1A873F8DAC1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02" name="Text Box 32">
          <a:extLst>
            <a:ext uri="{FF2B5EF4-FFF2-40B4-BE49-F238E27FC236}">
              <a16:creationId xmlns:a16="http://schemas.microsoft.com/office/drawing/2014/main" id="{666B8833-38DC-4872-B280-79A667DC7306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03" name="Text Box 63">
          <a:extLst>
            <a:ext uri="{FF2B5EF4-FFF2-40B4-BE49-F238E27FC236}">
              <a16:creationId xmlns:a16="http://schemas.microsoft.com/office/drawing/2014/main" id="{4C6FB9BC-49CE-4840-ADB8-88CB2373EBBE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04" name="Text Box 32">
          <a:extLst>
            <a:ext uri="{FF2B5EF4-FFF2-40B4-BE49-F238E27FC236}">
              <a16:creationId xmlns:a16="http://schemas.microsoft.com/office/drawing/2014/main" id="{DA91F7D5-8565-4456-B2B3-0367C27817F6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05" name="Text Box 63">
          <a:extLst>
            <a:ext uri="{FF2B5EF4-FFF2-40B4-BE49-F238E27FC236}">
              <a16:creationId xmlns:a16="http://schemas.microsoft.com/office/drawing/2014/main" id="{BBAF48C3-DDF2-44DA-B164-3DCB16832758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06" name="Text Box 32">
          <a:extLst>
            <a:ext uri="{FF2B5EF4-FFF2-40B4-BE49-F238E27FC236}">
              <a16:creationId xmlns:a16="http://schemas.microsoft.com/office/drawing/2014/main" id="{1EA6AE4C-ADB1-48EE-9FDA-3B98D909A3BC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07" name="Text Box 63">
          <a:extLst>
            <a:ext uri="{FF2B5EF4-FFF2-40B4-BE49-F238E27FC236}">
              <a16:creationId xmlns:a16="http://schemas.microsoft.com/office/drawing/2014/main" id="{03CF59D8-54EE-4C33-9934-C9BB1D570BC1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08" name="Text Box 32">
          <a:extLst>
            <a:ext uri="{FF2B5EF4-FFF2-40B4-BE49-F238E27FC236}">
              <a16:creationId xmlns:a16="http://schemas.microsoft.com/office/drawing/2014/main" id="{50E8E931-95C9-403F-B257-1DA45BF12907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09" name="Text Box 63">
          <a:extLst>
            <a:ext uri="{FF2B5EF4-FFF2-40B4-BE49-F238E27FC236}">
              <a16:creationId xmlns:a16="http://schemas.microsoft.com/office/drawing/2014/main" id="{6A051831-3F19-4F9B-A1B3-C66B3F3CBDE7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10" name="Text Box 32">
          <a:extLst>
            <a:ext uri="{FF2B5EF4-FFF2-40B4-BE49-F238E27FC236}">
              <a16:creationId xmlns:a16="http://schemas.microsoft.com/office/drawing/2014/main" id="{7CDCFF8A-AF06-4D0A-9A1D-3A753832FFC7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11" name="Text Box 63">
          <a:extLst>
            <a:ext uri="{FF2B5EF4-FFF2-40B4-BE49-F238E27FC236}">
              <a16:creationId xmlns:a16="http://schemas.microsoft.com/office/drawing/2014/main" id="{2CDA3AA6-6287-42CE-9C98-8BED927BA4AB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12" name="Text Box 32">
          <a:extLst>
            <a:ext uri="{FF2B5EF4-FFF2-40B4-BE49-F238E27FC236}">
              <a16:creationId xmlns:a16="http://schemas.microsoft.com/office/drawing/2014/main" id="{26A66F50-C412-4BCB-9616-FA6D40492076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13" name="Text Box 63">
          <a:extLst>
            <a:ext uri="{FF2B5EF4-FFF2-40B4-BE49-F238E27FC236}">
              <a16:creationId xmlns:a16="http://schemas.microsoft.com/office/drawing/2014/main" id="{82EB3D34-AA92-4D1C-B42D-3D813E884170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14" name="Text Box 32">
          <a:extLst>
            <a:ext uri="{FF2B5EF4-FFF2-40B4-BE49-F238E27FC236}">
              <a16:creationId xmlns:a16="http://schemas.microsoft.com/office/drawing/2014/main" id="{BC8687B0-2BDD-4FE5-879B-D5E5B5E67CEA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15" name="Text Box 63">
          <a:extLst>
            <a:ext uri="{FF2B5EF4-FFF2-40B4-BE49-F238E27FC236}">
              <a16:creationId xmlns:a16="http://schemas.microsoft.com/office/drawing/2014/main" id="{DBE3CEF8-925C-403B-A18E-6BF0B4D8ED1F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16" name="Text Box 32">
          <a:extLst>
            <a:ext uri="{FF2B5EF4-FFF2-40B4-BE49-F238E27FC236}">
              <a16:creationId xmlns:a16="http://schemas.microsoft.com/office/drawing/2014/main" id="{17197E8C-174E-4BE5-845F-9009259C228A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17" name="Text Box 63">
          <a:extLst>
            <a:ext uri="{FF2B5EF4-FFF2-40B4-BE49-F238E27FC236}">
              <a16:creationId xmlns:a16="http://schemas.microsoft.com/office/drawing/2014/main" id="{7E0526BB-8614-4FF8-A0D5-D674CF3F4ABF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18" name="Text Box 32">
          <a:extLst>
            <a:ext uri="{FF2B5EF4-FFF2-40B4-BE49-F238E27FC236}">
              <a16:creationId xmlns:a16="http://schemas.microsoft.com/office/drawing/2014/main" id="{16A2664C-8121-423C-8E90-61329D1F18DF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19" name="Text Box 63">
          <a:extLst>
            <a:ext uri="{FF2B5EF4-FFF2-40B4-BE49-F238E27FC236}">
              <a16:creationId xmlns:a16="http://schemas.microsoft.com/office/drawing/2014/main" id="{F10C6E22-116B-4988-8CDD-653BA74BFA03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20" name="Text Box 32">
          <a:extLst>
            <a:ext uri="{FF2B5EF4-FFF2-40B4-BE49-F238E27FC236}">
              <a16:creationId xmlns:a16="http://schemas.microsoft.com/office/drawing/2014/main" id="{ECEEEFD9-27AB-4D1B-A86C-32CB005CA10B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21" name="Text Box 63">
          <a:extLst>
            <a:ext uri="{FF2B5EF4-FFF2-40B4-BE49-F238E27FC236}">
              <a16:creationId xmlns:a16="http://schemas.microsoft.com/office/drawing/2014/main" id="{1DF5B0ED-C349-4B79-8E91-C95768D4FA1D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22" name="Text Box 32">
          <a:extLst>
            <a:ext uri="{FF2B5EF4-FFF2-40B4-BE49-F238E27FC236}">
              <a16:creationId xmlns:a16="http://schemas.microsoft.com/office/drawing/2014/main" id="{99940FC7-41FD-40FD-8BF9-94EE1D2063D7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23" name="Text Box 63">
          <a:extLst>
            <a:ext uri="{FF2B5EF4-FFF2-40B4-BE49-F238E27FC236}">
              <a16:creationId xmlns:a16="http://schemas.microsoft.com/office/drawing/2014/main" id="{136A99FF-4091-4B75-A395-17E7DA1C769A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24" name="Text Box 32">
          <a:extLst>
            <a:ext uri="{FF2B5EF4-FFF2-40B4-BE49-F238E27FC236}">
              <a16:creationId xmlns:a16="http://schemas.microsoft.com/office/drawing/2014/main" id="{72F8B9D9-951B-4C59-A432-AE8BDF689A86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25" name="Text Box 63">
          <a:extLst>
            <a:ext uri="{FF2B5EF4-FFF2-40B4-BE49-F238E27FC236}">
              <a16:creationId xmlns:a16="http://schemas.microsoft.com/office/drawing/2014/main" id="{C6ACC7CE-9B46-4E90-9192-2AB43620665D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26" name="Text Box 32">
          <a:extLst>
            <a:ext uri="{FF2B5EF4-FFF2-40B4-BE49-F238E27FC236}">
              <a16:creationId xmlns:a16="http://schemas.microsoft.com/office/drawing/2014/main" id="{646D4287-C4AE-47B8-B8F1-985FD6C5AF19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27" name="Text Box 63">
          <a:extLst>
            <a:ext uri="{FF2B5EF4-FFF2-40B4-BE49-F238E27FC236}">
              <a16:creationId xmlns:a16="http://schemas.microsoft.com/office/drawing/2014/main" id="{273C1FB0-7DAA-4222-943A-E95120D164CB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28" name="Text Box 32">
          <a:extLst>
            <a:ext uri="{FF2B5EF4-FFF2-40B4-BE49-F238E27FC236}">
              <a16:creationId xmlns:a16="http://schemas.microsoft.com/office/drawing/2014/main" id="{00D0B003-EF38-4B84-8D3A-2DD53F96B7CE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29" name="Text Box 63">
          <a:extLst>
            <a:ext uri="{FF2B5EF4-FFF2-40B4-BE49-F238E27FC236}">
              <a16:creationId xmlns:a16="http://schemas.microsoft.com/office/drawing/2014/main" id="{3CBBA2F3-B31A-4D4E-9BD6-6BE8C66F3277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30" name="Text Box 32">
          <a:extLst>
            <a:ext uri="{FF2B5EF4-FFF2-40B4-BE49-F238E27FC236}">
              <a16:creationId xmlns:a16="http://schemas.microsoft.com/office/drawing/2014/main" id="{59E19DD6-4F5F-47F4-89B7-C52BBA69AC10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31" name="Text Box 63">
          <a:extLst>
            <a:ext uri="{FF2B5EF4-FFF2-40B4-BE49-F238E27FC236}">
              <a16:creationId xmlns:a16="http://schemas.microsoft.com/office/drawing/2014/main" id="{0A744B49-C73F-44B6-BA96-CD07DE6BE39E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32" name="Text Box 32">
          <a:extLst>
            <a:ext uri="{FF2B5EF4-FFF2-40B4-BE49-F238E27FC236}">
              <a16:creationId xmlns:a16="http://schemas.microsoft.com/office/drawing/2014/main" id="{8EC08AA7-1511-4807-99BD-335734276CA2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33" name="Text Box 63">
          <a:extLst>
            <a:ext uri="{FF2B5EF4-FFF2-40B4-BE49-F238E27FC236}">
              <a16:creationId xmlns:a16="http://schemas.microsoft.com/office/drawing/2014/main" id="{BABDFAFE-5C5E-4A9D-A2AE-C99115260041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34" name="Text Box 32">
          <a:extLst>
            <a:ext uri="{FF2B5EF4-FFF2-40B4-BE49-F238E27FC236}">
              <a16:creationId xmlns:a16="http://schemas.microsoft.com/office/drawing/2014/main" id="{0EC130F7-0D4C-482E-91B9-8B0427410012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35" name="Text Box 63">
          <a:extLst>
            <a:ext uri="{FF2B5EF4-FFF2-40B4-BE49-F238E27FC236}">
              <a16:creationId xmlns:a16="http://schemas.microsoft.com/office/drawing/2014/main" id="{EEECADFF-645A-44EA-B132-F71A3042A2F7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36" name="Text Box 32">
          <a:extLst>
            <a:ext uri="{FF2B5EF4-FFF2-40B4-BE49-F238E27FC236}">
              <a16:creationId xmlns:a16="http://schemas.microsoft.com/office/drawing/2014/main" id="{C77621ED-8248-40D2-A200-D529E5325815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37" name="Text Box 63">
          <a:extLst>
            <a:ext uri="{FF2B5EF4-FFF2-40B4-BE49-F238E27FC236}">
              <a16:creationId xmlns:a16="http://schemas.microsoft.com/office/drawing/2014/main" id="{444D094F-8AB0-49F2-A13C-9A6D913B1E97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38" name="Text Box 32">
          <a:extLst>
            <a:ext uri="{FF2B5EF4-FFF2-40B4-BE49-F238E27FC236}">
              <a16:creationId xmlns:a16="http://schemas.microsoft.com/office/drawing/2014/main" id="{947714E6-D635-4A39-A81D-EB4684FD80EA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39" name="Text Box 63">
          <a:extLst>
            <a:ext uri="{FF2B5EF4-FFF2-40B4-BE49-F238E27FC236}">
              <a16:creationId xmlns:a16="http://schemas.microsoft.com/office/drawing/2014/main" id="{CEC3ED04-90AE-4CC0-A0A8-CBE0652CFF2C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40" name="Text Box 32">
          <a:extLst>
            <a:ext uri="{FF2B5EF4-FFF2-40B4-BE49-F238E27FC236}">
              <a16:creationId xmlns:a16="http://schemas.microsoft.com/office/drawing/2014/main" id="{FB1AAD8B-09A9-4959-BB1C-E43571F735C1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41" name="Text Box 63">
          <a:extLst>
            <a:ext uri="{FF2B5EF4-FFF2-40B4-BE49-F238E27FC236}">
              <a16:creationId xmlns:a16="http://schemas.microsoft.com/office/drawing/2014/main" id="{4333BC02-85CB-4B39-9330-FA86D5F59798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42" name="Text Box 32">
          <a:extLst>
            <a:ext uri="{FF2B5EF4-FFF2-40B4-BE49-F238E27FC236}">
              <a16:creationId xmlns:a16="http://schemas.microsoft.com/office/drawing/2014/main" id="{5BB457E2-EB43-448E-8B05-9EFF886399C0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43" name="Text Box 63">
          <a:extLst>
            <a:ext uri="{FF2B5EF4-FFF2-40B4-BE49-F238E27FC236}">
              <a16:creationId xmlns:a16="http://schemas.microsoft.com/office/drawing/2014/main" id="{646D2316-6B26-41DB-B340-323CFB572B66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44" name="Text Box 32">
          <a:extLst>
            <a:ext uri="{FF2B5EF4-FFF2-40B4-BE49-F238E27FC236}">
              <a16:creationId xmlns:a16="http://schemas.microsoft.com/office/drawing/2014/main" id="{8CB9C616-5855-4236-8832-F23FC4294F8E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45" name="Text Box 63">
          <a:extLst>
            <a:ext uri="{FF2B5EF4-FFF2-40B4-BE49-F238E27FC236}">
              <a16:creationId xmlns:a16="http://schemas.microsoft.com/office/drawing/2014/main" id="{B33A4A70-CA07-4D31-8F75-F796CC362391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46" name="Text Box 32">
          <a:extLst>
            <a:ext uri="{FF2B5EF4-FFF2-40B4-BE49-F238E27FC236}">
              <a16:creationId xmlns:a16="http://schemas.microsoft.com/office/drawing/2014/main" id="{B1499F76-2B91-44D5-99BF-FCDED66C9015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47" name="Text Box 63">
          <a:extLst>
            <a:ext uri="{FF2B5EF4-FFF2-40B4-BE49-F238E27FC236}">
              <a16:creationId xmlns:a16="http://schemas.microsoft.com/office/drawing/2014/main" id="{13113E95-B293-4BF0-BAC3-E63E3091486F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48" name="Text Box 32">
          <a:extLst>
            <a:ext uri="{FF2B5EF4-FFF2-40B4-BE49-F238E27FC236}">
              <a16:creationId xmlns:a16="http://schemas.microsoft.com/office/drawing/2014/main" id="{3993176B-E33A-4924-8918-293B2FD377A9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49" name="Text Box 63">
          <a:extLst>
            <a:ext uri="{FF2B5EF4-FFF2-40B4-BE49-F238E27FC236}">
              <a16:creationId xmlns:a16="http://schemas.microsoft.com/office/drawing/2014/main" id="{4BBDABB6-9A31-4E95-92CA-96A3E3A5AC0C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50" name="Text Box 32">
          <a:extLst>
            <a:ext uri="{FF2B5EF4-FFF2-40B4-BE49-F238E27FC236}">
              <a16:creationId xmlns:a16="http://schemas.microsoft.com/office/drawing/2014/main" id="{6FDB0CF6-95AD-46CD-A531-34389D59BE87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51" name="Text Box 63">
          <a:extLst>
            <a:ext uri="{FF2B5EF4-FFF2-40B4-BE49-F238E27FC236}">
              <a16:creationId xmlns:a16="http://schemas.microsoft.com/office/drawing/2014/main" id="{31987D2A-8FDF-4447-9FAA-28F875F00818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52" name="Text Box 32">
          <a:extLst>
            <a:ext uri="{FF2B5EF4-FFF2-40B4-BE49-F238E27FC236}">
              <a16:creationId xmlns:a16="http://schemas.microsoft.com/office/drawing/2014/main" id="{1987FCBD-E779-4DBB-8A43-D34272AE511A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53" name="Text Box 63">
          <a:extLst>
            <a:ext uri="{FF2B5EF4-FFF2-40B4-BE49-F238E27FC236}">
              <a16:creationId xmlns:a16="http://schemas.microsoft.com/office/drawing/2014/main" id="{3C7C1E24-475E-4334-8357-9A9F023618EF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54" name="Text Box 32">
          <a:extLst>
            <a:ext uri="{FF2B5EF4-FFF2-40B4-BE49-F238E27FC236}">
              <a16:creationId xmlns:a16="http://schemas.microsoft.com/office/drawing/2014/main" id="{3ABF4F83-1FAB-4E00-BE54-77F44BFAB0F3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55" name="Text Box 63">
          <a:extLst>
            <a:ext uri="{FF2B5EF4-FFF2-40B4-BE49-F238E27FC236}">
              <a16:creationId xmlns:a16="http://schemas.microsoft.com/office/drawing/2014/main" id="{1AB84DB6-F420-4BC0-8ACD-F032B630312C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56" name="Text Box 32">
          <a:extLst>
            <a:ext uri="{FF2B5EF4-FFF2-40B4-BE49-F238E27FC236}">
              <a16:creationId xmlns:a16="http://schemas.microsoft.com/office/drawing/2014/main" id="{290A1BB6-BF85-4FFE-A627-DCE180C710BF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57" name="Text Box 63">
          <a:extLst>
            <a:ext uri="{FF2B5EF4-FFF2-40B4-BE49-F238E27FC236}">
              <a16:creationId xmlns:a16="http://schemas.microsoft.com/office/drawing/2014/main" id="{861A1BCD-3A05-4CC5-ADD0-861412CA83DE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58" name="Text Box 32">
          <a:extLst>
            <a:ext uri="{FF2B5EF4-FFF2-40B4-BE49-F238E27FC236}">
              <a16:creationId xmlns:a16="http://schemas.microsoft.com/office/drawing/2014/main" id="{00B2A39F-E323-4CBC-BBD6-8A3D4037BA75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59" name="Text Box 63">
          <a:extLst>
            <a:ext uri="{FF2B5EF4-FFF2-40B4-BE49-F238E27FC236}">
              <a16:creationId xmlns:a16="http://schemas.microsoft.com/office/drawing/2014/main" id="{A97A2C75-6B81-40F3-BBDB-B4669B0046E6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60" name="Text Box 32">
          <a:extLst>
            <a:ext uri="{FF2B5EF4-FFF2-40B4-BE49-F238E27FC236}">
              <a16:creationId xmlns:a16="http://schemas.microsoft.com/office/drawing/2014/main" id="{7E60DC2E-9027-4223-A0F7-A38E6E82DC43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61" name="Text Box 63">
          <a:extLst>
            <a:ext uri="{FF2B5EF4-FFF2-40B4-BE49-F238E27FC236}">
              <a16:creationId xmlns:a16="http://schemas.microsoft.com/office/drawing/2014/main" id="{F5026A28-83AB-4A3E-993A-119B6FAD4457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62" name="Text Box 32">
          <a:extLst>
            <a:ext uri="{FF2B5EF4-FFF2-40B4-BE49-F238E27FC236}">
              <a16:creationId xmlns:a16="http://schemas.microsoft.com/office/drawing/2014/main" id="{6070814E-39FC-4A1A-9FA3-5F2E5A463D94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63" name="Text Box 63">
          <a:extLst>
            <a:ext uri="{FF2B5EF4-FFF2-40B4-BE49-F238E27FC236}">
              <a16:creationId xmlns:a16="http://schemas.microsoft.com/office/drawing/2014/main" id="{F532D6A4-74DB-4631-BFB1-12EB4E2CD624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64" name="Text Box 32">
          <a:extLst>
            <a:ext uri="{FF2B5EF4-FFF2-40B4-BE49-F238E27FC236}">
              <a16:creationId xmlns:a16="http://schemas.microsoft.com/office/drawing/2014/main" id="{42950E81-A1F0-49C8-BF36-C980DF729A8A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65" name="Text Box 63">
          <a:extLst>
            <a:ext uri="{FF2B5EF4-FFF2-40B4-BE49-F238E27FC236}">
              <a16:creationId xmlns:a16="http://schemas.microsoft.com/office/drawing/2014/main" id="{1C2567D9-785D-4D38-AAF3-BD3D2F6A45F8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66" name="Text Box 32">
          <a:extLst>
            <a:ext uri="{FF2B5EF4-FFF2-40B4-BE49-F238E27FC236}">
              <a16:creationId xmlns:a16="http://schemas.microsoft.com/office/drawing/2014/main" id="{3A4EB1B0-9173-42F4-8D93-9D633D1FF77E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67" name="Text Box 63">
          <a:extLst>
            <a:ext uri="{FF2B5EF4-FFF2-40B4-BE49-F238E27FC236}">
              <a16:creationId xmlns:a16="http://schemas.microsoft.com/office/drawing/2014/main" id="{AFFE2EDD-C812-4A7F-87D0-0FE2A5BF9997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68" name="Text Box 32">
          <a:extLst>
            <a:ext uri="{FF2B5EF4-FFF2-40B4-BE49-F238E27FC236}">
              <a16:creationId xmlns:a16="http://schemas.microsoft.com/office/drawing/2014/main" id="{304F1DD8-5786-4C8D-B5FD-85EAF315DF05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69" name="Text Box 63">
          <a:extLst>
            <a:ext uri="{FF2B5EF4-FFF2-40B4-BE49-F238E27FC236}">
              <a16:creationId xmlns:a16="http://schemas.microsoft.com/office/drawing/2014/main" id="{484C045D-AFD2-4E9B-B8CE-7A43092CC8B9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70" name="Text Box 32">
          <a:extLst>
            <a:ext uri="{FF2B5EF4-FFF2-40B4-BE49-F238E27FC236}">
              <a16:creationId xmlns:a16="http://schemas.microsoft.com/office/drawing/2014/main" id="{A3BC9CE7-95D3-440F-8569-F844A5323972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71" name="Text Box 63">
          <a:extLst>
            <a:ext uri="{FF2B5EF4-FFF2-40B4-BE49-F238E27FC236}">
              <a16:creationId xmlns:a16="http://schemas.microsoft.com/office/drawing/2014/main" id="{CBB03783-DDA1-4532-985B-0DFB4A43873D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72" name="Text Box 32">
          <a:extLst>
            <a:ext uri="{FF2B5EF4-FFF2-40B4-BE49-F238E27FC236}">
              <a16:creationId xmlns:a16="http://schemas.microsoft.com/office/drawing/2014/main" id="{EB71BBC4-8219-4BF0-BE05-3CF34AACAB03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73" name="Text Box 63">
          <a:extLst>
            <a:ext uri="{FF2B5EF4-FFF2-40B4-BE49-F238E27FC236}">
              <a16:creationId xmlns:a16="http://schemas.microsoft.com/office/drawing/2014/main" id="{63A8C3AF-B60A-4242-BBEE-F56164D8F475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74" name="Text Box 32">
          <a:extLst>
            <a:ext uri="{FF2B5EF4-FFF2-40B4-BE49-F238E27FC236}">
              <a16:creationId xmlns:a16="http://schemas.microsoft.com/office/drawing/2014/main" id="{5DB5F1CB-1360-4370-B5FB-0EB738ECA7E2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75" name="Text Box 63">
          <a:extLst>
            <a:ext uri="{FF2B5EF4-FFF2-40B4-BE49-F238E27FC236}">
              <a16:creationId xmlns:a16="http://schemas.microsoft.com/office/drawing/2014/main" id="{B75B9157-382A-45B7-8A7C-2823ADB05A51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76" name="Text Box 32">
          <a:extLst>
            <a:ext uri="{FF2B5EF4-FFF2-40B4-BE49-F238E27FC236}">
              <a16:creationId xmlns:a16="http://schemas.microsoft.com/office/drawing/2014/main" id="{A62CC574-618A-4AD3-B1FE-A7E85728A0E3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77" name="Text Box 63">
          <a:extLst>
            <a:ext uri="{FF2B5EF4-FFF2-40B4-BE49-F238E27FC236}">
              <a16:creationId xmlns:a16="http://schemas.microsoft.com/office/drawing/2014/main" id="{B2B84C00-B0C4-4BD7-86B0-F782CB2A8B4C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78" name="Text Box 32">
          <a:extLst>
            <a:ext uri="{FF2B5EF4-FFF2-40B4-BE49-F238E27FC236}">
              <a16:creationId xmlns:a16="http://schemas.microsoft.com/office/drawing/2014/main" id="{8C35125C-8030-4FEA-9A42-E49B4380DC8B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79" name="Text Box 63">
          <a:extLst>
            <a:ext uri="{FF2B5EF4-FFF2-40B4-BE49-F238E27FC236}">
              <a16:creationId xmlns:a16="http://schemas.microsoft.com/office/drawing/2014/main" id="{4FFA5985-9FB7-4BA6-9283-89BB2177F590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80" name="Text Box 32">
          <a:extLst>
            <a:ext uri="{FF2B5EF4-FFF2-40B4-BE49-F238E27FC236}">
              <a16:creationId xmlns:a16="http://schemas.microsoft.com/office/drawing/2014/main" id="{50195CC4-E463-4866-9B45-FAFE55B4C5A1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81" name="Text Box 63">
          <a:extLst>
            <a:ext uri="{FF2B5EF4-FFF2-40B4-BE49-F238E27FC236}">
              <a16:creationId xmlns:a16="http://schemas.microsoft.com/office/drawing/2014/main" id="{9F2F412D-CF0B-457B-A2CF-E705C96F4F09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82" name="Text Box 32">
          <a:extLst>
            <a:ext uri="{FF2B5EF4-FFF2-40B4-BE49-F238E27FC236}">
              <a16:creationId xmlns:a16="http://schemas.microsoft.com/office/drawing/2014/main" id="{4BBE1ACF-60AA-4394-A336-89A12357DD67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83" name="Text Box 63">
          <a:extLst>
            <a:ext uri="{FF2B5EF4-FFF2-40B4-BE49-F238E27FC236}">
              <a16:creationId xmlns:a16="http://schemas.microsoft.com/office/drawing/2014/main" id="{DC684D51-2D94-4617-99C7-2028550B3551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84" name="Text Box 32">
          <a:extLst>
            <a:ext uri="{FF2B5EF4-FFF2-40B4-BE49-F238E27FC236}">
              <a16:creationId xmlns:a16="http://schemas.microsoft.com/office/drawing/2014/main" id="{E1DB3E8E-6BCB-4048-8204-D0F67144ADDC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85" name="Text Box 63">
          <a:extLst>
            <a:ext uri="{FF2B5EF4-FFF2-40B4-BE49-F238E27FC236}">
              <a16:creationId xmlns:a16="http://schemas.microsoft.com/office/drawing/2014/main" id="{E54F5F48-0DDF-4DCE-A792-6C98CDEBE40E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86" name="Text Box 32">
          <a:extLst>
            <a:ext uri="{FF2B5EF4-FFF2-40B4-BE49-F238E27FC236}">
              <a16:creationId xmlns:a16="http://schemas.microsoft.com/office/drawing/2014/main" id="{0AE3BA7D-C00B-4D79-AF79-D4935D66F4DF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87" name="Text Box 63">
          <a:extLst>
            <a:ext uri="{FF2B5EF4-FFF2-40B4-BE49-F238E27FC236}">
              <a16:creationId xmlns:a16="http://schemas.microsoft.com/office/drawing/2014/main" id="{5ABC3B9D-0E8D-4340-93FB-10524065542E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88" name="Text Box 32">
          <a:extLst>
            <a:ext uri="{FF2B5EF4-FFF2-40B4-BE49-F238E27FC236}">
              <a16:creationId xmlns:a16="http://schemas.microsoft.com/office/drawing/2014/main" id="{200B219B-327B-4E7E-949D-9563E940F309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89" name="Text Box 63">
          <a:extLst>
            <a:ext uri="{FF2B5EF4-FFF2-40B4-BE49-F238E27FC236}">
              <a16:creationId xmlns:a16="http://schemas.microsoft.com/office/drawing/2014/main" id="{E91E1516-D59B-4421-BEED-2BC5CF239ED9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90" name="Text Box 32">
          <a:extLst>
            <a:ext uri="{FF2B5EF4-FFF2-40B4-BE49-F238E27FC236}">
              <a16:creationId xmlns:a16="http://schemas.microsoft.com/office/drawing/2014/main" id="{8461BC49-98E4-4D07-9961-311400F3D6E2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91" name="Text Box 63">
          <a:extLst>
            <a:ext uri="{FF2B5EF4-FFF2-40B4-BE49-F238E27FC236}">
              <a16:creationId xmlns:a16="http://schemas.microsoft.com/office/drawing/2014/main" id="{20503BB3-C163-4605-A1FA-F2F8CD17A780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92" name="Text Box 32">
          <a:extLst>
            <a:ext uri="{FF2B5EF4-FFF2-40B4-BE49-F238E27FC236}">
              <a16:creationId xmlns:a16="http://schemas.microsoft.com/office/drawing/2014/main" id="{9A4E879C-5DC5-428C-B9FC-337817D91611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93" name="Text Box 63">
          <a:extLst>
            <a:ext uri="{FF2B5EF4-FFF2-40B4-BE49-F238E27FC236}">
              <a16:creationId xmlns:a16="http://schemas.microsoft.com/office/drawing/2014/main" id="{6B421729-DFFE-4129-A8F5-0ADCF5DB6950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94" name="Text Box 32">
          <a:extLst>
            <a:ext uri="{FF2B5EF4-FFF2-40B4-BE49-F238E27FC236}">
              <a16:creationId xmlns:a16="http://schemas.microsoft.com/office/drawing/2014/main" id="{398B5262-F9F0-4A08-B01D-AED57B0104EE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95" name="Text Box 63">
          <a:extLst>
            <a:ext uri="{FF2B5EF4-FFF2-40B4-BE49-F238E27FC236}">
              <a16:creationId xmlns:a16="http://schemas.microsoft.com/office/drawing/2014/main" id="{E2DDA244-5997-43A9-A7F7-393CEF5253F4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96" name="Text Box 32">
          <a:extLst>
            <a:ext uri="{FF2B5EF4-FFF2-40B4-BE49-F238E27FC236}">
              <a16:creationId xmlns:a16="http://schemas.microsoft.com/office/drawing/2014/main" id="{18BEFD25-078C-41F9-B9D6-94ACB5033B9F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97" name="Text Box 63">
          <a:extLst>
            <a:ext uri="{FF2B5EF4-FFF2-40B4-BE49-F238E27FC236}">
              <a16:creationId xmlns:a16="http://schemas.microsoft.com/office/drawing/2014/main" id="{06BE48B2-909D-43BC-97A0-3453E9051828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98" name="Text Box 32">
          <a:extLst>
            <a:ext uri="{FF2B5EF4-FFF2-40B4-BE49-F238E27FC236}">
              <a16:creationId xmlns:a16="http://schemas.microsoft.com/office/drawing/2014/main" id="{2DE03EFD-2277-480E-BF28-1FF7347AF91D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299" name="Text Box 63">
          <a:extLst>
            <a:ext uri="{FF2B5EF4-FFF2-40B4-BE49-F238E27FC236}">
              <a16:creationId xmlns:a16="http://schemas.microsoft.com/office/drawing/2014/main" id="{2277FE17-2CA7-4187-AE59-B435E7C50462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00" name="Text Box 32">
          <a:extLst>
            <a:ext uri="{FF2B5EF4-FFF2-40B4-BE49-F238E27FC236}">
              <a16:creationId xmlns:a16="http://schemas.microsoft.com/office/drawing/2014/main" id="{4611B16D-8406-4869-864E-9DDACAD61FED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01" name="Text Box 63">
          <a:extLst>
            <a:ext uri="{FF2B5EF4-FFF2-40B4-BE49-F238E27FC236}">
              <a16:creationId xmlns:a16="http://schemas.microsoft.com/office/drawing/2014/main" id="{40E66FF0-2813-4CC3-86D7-46A4C6788554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02" name="Text Box 32">
          <a:extLst>
            <a:ext uri="{FF2B5EF4-FFF2-40B4-BE49-F238E27FC236}">
              <a16:creationId xmlns:a16="http://schemas.microsoft.com/office/drawing/2014/main" id="{15FA85EC-A5C4-4439-A7B6-6206ACAEDC54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03" name="Text Box 63">
          <a:extLst>
            <a:ext uri="{FF2B5EF4-FFF2-40B4-BE49-F238E27FC236}">
              <a16:creationId xmlns:a16="http://schemas.microsoft.com/office/drawing/2014/main" id="{50F3C415-B77D-4FDA-95F8-302137CA6BE1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04" name="Text Box 32">
          <a:extLst>
            <a:ext uri="{FF2B5EF4-FFF2-40B4-BE49-F238E27FC236}">
              <a16:creationId xmlns:a16="http://schemas.microsoft.com/office/drawing/2014/main" id="{4CCF42AF-2ED5-4509-BE32-CD1A28741FDC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05" name="Text Box 63">
          <a:extLst>
            <a:ext uri="{FF2B5EF4-FFF2-40B4-BE49-F238E27FC236}">
              <a16:creationId xmlns:a16="http://schemas.microsoft.com/office/drawing/2014/main" id="{6AD51AE1-A325-459E-B08C-AE3134A84EFA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06" name="Text Box 32">
          <a:extLst>
            <a:ext uri="{FF2B5EF4-FFF2-40B4-BE49-F238E27FC236}">
              <a16:creationId xmlns:a16="http://schemas.microsoft.com/office/drawing/2014/main" id="{A9B2675E-BFD1-4A2E-92A3-78A1F360CC9B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07" name="Text Box 63">
          <a:extLst>
            <a:ext uri="{FF2B5EF4-FFF2-40B4-BE49-F238E27FC236}">
              <a16:creationId xmlns:a16="http://schemas.microsoft.com/office/drawing/2014/main" id="{8F869302-CC49-417D-A6E8-ED50DEDBAA73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08" name="Text Box 32">
          <a:extLst>
            <a:ext uri="{FF2B5EF4-FFF2-40B4-BE49-F238E27FC236}">
              <a16:creationId xmlns:a16="http://schemas.microsoft.com/office/drawing/2014/main" id="{B114778E-D034-4C7E-9AEF-FEBC8795AA1C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09" name="Text Box 63">
          <a:extLst>
            <a:ext uri="{FF2B5EF4-FFF2-40B4-BE49-F238E27FC236}">
              <a16:creationId xmlns:a16="http://schemas.microsoft.com/office/drawing/2014/main" id="{0E64E47D-D7B9-408A-A736-878855ED7BE2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10" name="Text Box 32">
          <a:extLst>
            <a:ext uri="{FF2B5EF4-FFF2-40B4-BE49-F238E27FC236}">
              <a16:creationId xmlns:a16="http://schemas.microsoft.com/office/drawing/2014/main" id="{FD553F0C-1ADA-448B-B8A5-3ED3F208234F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11" name="Text Box 63">
          <a:extLst>
            <a:ext uri="{FF2B5EF4-FFF2-40B4-BE49-F238E27FC236}">
              <a16:creationId xmlns:a16="http://schemas.microsoft.com/office/drawing/2014/main" id="{B6EF1D40-431F-4368-8CCE-B6EFF69F3F5D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12" name="Text Box 32">
          <a:extLst>
            <a:ext uri="{FF2B5EF4-FFF2-40B4-BE49-F238E27FC236}">
              <a16:creationId xmlns:a16="http://schemas.microsoft.com/office/drawing/2014/main" id="{4A071B20-5A5D-4A1F-80C1-55FE4775DF0E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13" name="Text Box 63">
          <a:extLst>
            <a:ext uri="{FF2B5EF4-FFF2-40B4-BE49-F238E27FC236}">
              <a16:creationId xmlns:a16="http://schemas.microsoft.com/office/drawing/2014/main" id="{970944C8-9C9A-40C6-8764-D33B7B867724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14" name="Text Box 32">
          <a:extLst>
            <a:ext uri="{FF2B5EF4-FFF2-40B4-BE49-F238E27FC236}">
              <a16:creationId xmlns:a16="http://schemas.microsoft.com/office/drawing/2014/main" id="{C79AD4AF-6B89-40DC-8DE5-8DC83935FA63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15" name="Text Box 63">
          <a:extLst>
            <a:ext uri="{FF2B5EF4-FFF2-40B4-BE49-F238E27FC236}">
              <a16:creationId xmlns:a16="http://schemas.microsoft.com/office/drawing/2014/main" id="{FFFE5E1D-50AD-4C93-B6DC-8538CA42FC22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16" name="Text Box 32">
          <a:extLst>
            <a:ext uri="{FF2B5EF4-FFF2-40B4-BE49-F238E27FC236}">
              <a16:creationId xmlns:a16="http://schemas.microsoft.com/office/drawing/2014/main" id="{241E169E-FD87-4D8C-80D2-853A3CC7B35B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17" name="Text Box 63">
          <a:extLst>
            <a:ext uri="{FF2B5EF4-FFF2-40B4-BE49-F238E27FC236}">
              <a16:creationId xmlns:a16="http://schemas.microsoft.com/office/drawing/2014/main" id="{C9B9B4F9-6DAC-4FDF-AD88-14D01703B108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18" name="Text Box 32">
          <a:extLst>
            <a:ext uri="{FF2B5EF4-FFF2-40B4-BE49-F238E27FC236}">
              <a16:creationId xmlns:a16="http://schemas.microsoft.com/office/drawing/2014/main" id="{9328699F-0111-4748-8978-FC3179BBE8CA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19" name="Text Box 63">
          <a:extLst>
            <a:ext uri="{FF2B5EF4-FFF2-40B4-BE49-F238E27FC236}">
              <a16:creationId xmlns:a16="http://schemas.microsoft.com/office/drawing/2014/main" id="{56BA16B9-31AF-4303-A4E9-B6071CA664FA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20" name="Text Box 32">
          <a:extLst>
            <a:ext uri="{FF2B5EF4-FFF2-40B4-BE49-F238E27FC236}">
              <a16:creationId xmlns:a16="http://schemas.microsoft.com/office/drawing/2014/main" id="{63F89E12-31D2-496C-827B-6BAEA75DFF67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21" name="Text Box 63">
          <a:extLst>
            <a:ext uri="{FF2B5EF4-FFF2-40B4-BE49-F238E27FC236}">
              <a16:creationId xmlns:a16="http://schemas.microsoft.com/office/drawing/2014/main" id="{85F37FE9-D8C7-48E3-97FE-C5D98FA86D83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22" name="Text Box 32">
          <a:extLst>
            <a:ext uri="{FF2B5EF4-FFF2-40B4-BE49-F238E27FC236}">
              <a16:creationId xmlns:a16="http://schemas.microsoft.com/office/drawing/2014/main" id="{518C7078-D40D-40D8-B44D-A1B3D24C99CC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23" name="Text Box 63">
          <a:extLst>
            <a:ext uri="{FF2B5EF4-FFF2-40B4-BE49-F238E27FC236}">
              <a16:creationId xmlns:a16="http://schemas.microsoft.com/office/drawing/2014/main" id="{CA58A83C-C6CD-45D3-9727-7F377A3ABE12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24" name="Text Box 32">
          <a:extLst>
            <a:ext uri="{FF2B5EF4-FFF2-40B4-BE49-F238E27FC236}">
              <a16:creationId xmlns:a16="http://schemas.microsoft.com/office/drawing/2014/main" id="{B145BB19-7585-4449-81FA-8BD911F5E059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25" name="Text Box 63">
          <a:extLst>
            <a:ext uri="{FF2B5EF4-FFF2-40B4-BE49-F238E27FC236}">
              <a16:creationId xmlns:a16="http://schemas.microsoft.com/office/drawing/2014/main" id="{E6756206-746D-4267-89AD-A1EB9E64F238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26" name="Text Box 32">
          <a:extLst>
            <a:ext uri="{FF2B5EF4-FFF2-40B4-BE49-F238E27FC236}">
              <a16:creationId xmlns:a16="http://schemas.microsoft.com/office/drawing/2014/main" id="{3FBE42B3-A42A-405C-905E-9D1134BDEDCE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27" name="Text Box 63">
          <a:extLst>
            <a:ext uri="{FF2B5EF4-FFF2-40B4-BE49-F238E27FC236}">
              <a16:creationId xmlns:a16="http://schemas.microsoft.com/office/drawing/2014/main" id="{62BC6D2E-2B66-4BEC-9450-E38203E18D79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28" name="Text Box 32">
          <a:extLst>
            <a:ext uri="{FF2B5EF4-FFF2-40B4-BE49-F238E27FC236}">
              <a16:creationId xmlns:a16="http://schemas.microsoft.com/office/drawing/2014/main" id="{ECF88E74-801E-46B5-8F64-750604C2D715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29" name="Text Box 63">
          <a:extLst>
            <a:ext uri="{FF2B5EF4-FFF2-40B4-BE49-F238E27FC236}">
              <a16:creationId xmlns:a16="http://schemas.microsoft.com/office/drawing/2014/main" id="{E90D5128-0BF0-43F0-B78D-D0DAFAF75CB9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30" name="Text Box 32">
          <a:extLst>
            <a:ext uri="{FF2B5EF4-FFF2-40B4-BE49-F238E27FC236}">
              <a16:creationId xmlns:a16="http://schemas.microsoft.com/office/drawing/2014/main" id="{C54A1919-797F-49E5-963B-56BE80B5FBDC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31" name="Text Box 63">
          <a:extLst>
            <a:ext uri="{FF2B5EF4-FFF2-40B4-BE49-F238E27FC236}">
              <a16:creationId xmlns:a16="http://schemas.microsoft.com/office/drawing/2014/main" id="{ED79AD71-92BB-475E-B569-35CC1BCBBF4A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32" name="Text Box 32">
          <a:extLst>
            <a:ext uri="{FF2B5EF4-FFF2-40B4-BE49-F238E27FC236}">
              <a16:creationId xmlns:a16="http://schemas.microsoft.com/office/drawing/2014/main" id="{9D6EECDC-6D99-4EFE-A5A9-A5F843A090B1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33" name="Text Box 63">
          <a:extLst>
            <a:ext uri="{FF2B5EF4-FFF2-40B4-BE49-F238E27FC236}">
              <a16:creationId xmlns:a16="http://schemas.microsoft.com/office/drawing/2014/main" id="{45326CA6-26C6-4332-B620-3708675626DB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34" name="Text Box 32">
          <a:extLst>
            <a:ext uri="{FF2B5EF4-FFF2-40B4-BE49-F238E27FC236}">
              <a16:creationId xmlns:a16="http://schemas.microsoft.com/office/drawing/2014/main" id="{D91BF8C5-A7F6-419A-B654-DB5093B57511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35" name="Text Box 63">
          <a:extLst>
            <a:ext uri="{FF2B5EF4-FFF2-40B4-BE49-F238E27FC236}">
              <a16:creationId xmlns:a16="http://schemas.microsoft.com/office/drawing/2014/main" id="{E14B3478-38B7-449B-8721-D3521A006B8D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36" name="Text Box 32">
          <a:extLst>
            <a:ext uri="{FF2B5EF4-FFF2-40B4-BE49-F238E27FC236}">
              <a16:creationId xmlns:a16="http://schemas.microsoft.com/office/drawing/2014/main" id="{B6825090-2804-4E31-A10D-132E885C1139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37" name="Text Box 63">
          <a:extLst>
            <a:ext uri="{FF2B5EF4-FFF2-40B4-BE49-F238E27FC236}">
              <a16:creationId xmlns:a16="http://schemas.microsoft.com/office/drawing/2014/main" id="{18A5B680-2F2A-4783-A9F5-09936370ABF5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38" name="Text Box 32">
          <a:extLst>
            <a:ext uri="{FF2B5EF4-FFF2-40B4-BE49-F238E27FC236}">
              <a16:creationId xmlns:a16="http://schemas.microsoft.com/office/drawing/2014/main" id="{D9E64134-DA25-4BE8-8CF5-E665568E6900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39" name="Text Box 63">
          <a:extLst>
            <a:ext uri="{FF2B5EF4-FFF2-40B4-BE49-F238E27FC236}">
              <a16:creationId xmlns:a16="http://schemas.microsoft.com/office/drawing/2014/main" id="{AD5924D8-2B62-4726-A8E4-7F066EEA46F3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40" name="Text Box 32">
          <a:extLst>
            <a:ext uri="{FF2B5EF4-FFF2-40B4-BE49-F238E27FC236}">
              <a16:creationId xmlns:a16="http://schemas.microsoft.com/office/drawing/2014/main" id="{0C98A2DD-83B3-49C8-A0ED-8F0CB39DA3DC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41" name="Text Box 63">
          <a:extLst>
            <a:ext uri="{FF2B5EF4-FFF2-40B4-BE49-F238E27FC236}">
              <a16:creationId xmlns:a16="http://schemas.microsoft.com/office/drawing/2014/main" id="{0CDD5B80-E86A-45AB-A733-832432DD52E3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42" name="Text Box 32">
          <a:extLst>
            <a:ext uri="{FF2B5EF4-FFF2-40B4-BE49-F238E27FC236}">
              <a16:creationId xmlns:a16="http://schemas.microsoft.com/office/drawing/2014/main" id="{042881EB-0FDA-405D-837C-FA687DEDA1B5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43" name="Text Box 63">
          <a:extLst>
            <a:ext uri="{FF2B5EF4-FFF2-40B4-BE49-F238E27FC236}">
              <a16:creationId xmlns:a16="http://schemas.microsoft.com/office/drawing/2014/main" id="{74DDAF66-1BAF-4C7B-BAB5-D2AD657B0371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44" name="Text Box 32">
          <a:extLst>
            <a:ext uri="{FF2B5EF4-FFF2-40B4-BE49-F238E27FC236}">
              <a16:creationId xmlns:a16="http://schemas.microsoft.com/office/drawing/2014/main" id="{6903B89A-6C69-41B0-A47C-644F292EDA3B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45" name="Text Box 63">
          <a:extLst>
            <a:ext uri="{FF2B5EF4-FFF2-40B4-BE49-F238E27FC236}">
              <a16:creationId xmlns:a16="http://schemas.microsoft.com/office/drawing/2014/main" id="{2C640507-D226-4A37-AC8F-452F751A023F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46" name="Text Box 32">
          <a:extLst>
            <a:ext uri="{FF2B5EF4-FFF2-40B4-BE49-F238E27FC236}">
              <a16:creationId xmlns:a16="http://schemas.microsoft.com/office/drawing/2014/main" id="{0E17D2E1-61B0-418F-90F8-BFECAA16A035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47" name="Text Box 63">
          <a:extLst>
            <a:ext uri="{FF2B5EF4-FFF2-40B4-BE49-F238E27FC236}">
              <a16:creationId xmlns:a16="http://schemas.microsoft.com/office/drawing/2014/main" id="{4B150C23-8AC3-4016-B94F-92753CF4949F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48" name="Text Box 32">
          <a:extLst>
            <a:ext uri="{FF2B5EF4-FFF2-40B4-BE49-F238E27FC236}">
              <a16:creationId xmlns:a16="http://schemas.microsoft.com/office/drawing/2014/main" id="{AA2BFB57-E9BF-445E-B51D-53D6D0329D1D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49" name="Text Box 63">
          <a:extLst>
            <a:ext uri="{FF2B5EF4-FFF2-40B4-BE49-F238E27FC236}">
              <a16:creationId xmlns:a16="http://schemas.microsoft.com/office/drawing/2014/main" id="{2615E7A2-539C-4561-96B9-EBEE12E57CC4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50" name="Text Box 32">
          <a:extLst>
            <a:ext uri="{FF2B5EF4-FFF2-40B4-BE49-F238E27FC236}">
              <a16:creationId xmlns:a16="http://schemas.microsoft.com/office/drawing/2014/main" id="{FB176C5B-CE55-4B08-80DB-5516050ACC25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51" name="Text Box 63">
          <a:extLst>
            <a:ext uri="{FF2B5EF4-FFF2-40B4-BE49-F238E27FC236}">
              <a16:creationId xmlns:a16="http://schemas.microsoft.com/office/drawing/2014/main" id="{390731FD-9D92-4244-B944-BAB25865651F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52" name="Text Box 32">
          <a:extLst>
            <a:ext uri="{FF2B5EF4-FFF2-40B4-BE49-F238E27FC236}">
              <a16:creationId xmlns:a16="http://schemas.microsoft.com/office/drawing/2014/main" id="{78A0BEAC-C2FD-4029-9C3A-91BA096B873E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53" name="Text Box 63">
          <a:extLst>
            <a:ext uri="{FF2B5EF4-FFF2-40B4-BE49-F238E27FC236}">
              <a16:creationId xmlns:a16="http://schemas.microsoft.com/office/drawing/2014/main" id="{B182C688-D93E-4A95-AC83-27D7619FB4DA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54" name="Text Box 32">
          <a:extLst>
            <a:ext uri="{FF2B5EF4-FFF2-40B4-BE49-F238E27FC236}">
              <a16:creationId xmlns:a16="http://schemas.microsoft.com/office/drawing/2014/main" id="{72AFBC78-F8D2-4686-BEFB-56BB4B2881D4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55" name="Text Box 63">
          <a:extLst>
            <a:ext uri="{FF2B5EF4-FFF2-40B4-BE49-F238E27FC236}">
              <a16:creationId xmlns:a16="http://schemas.microsoft.com/office/drawing/2014/main" id="{C06F9438-D2B3-45E3-8A38-6C9632927450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56" name="Text Box 32">
          <a:extLst>
            <a:ext uri="{FF2B5EF4-FFF2-40B4-BE49-F238E27FC236}">
              <a16:creationId xmlns:a16="http://schemas.microsoft.com/office/drawing/2014/main" id="{CA9B0064-1EA2-438F-A090-BEA45E098929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57" name="Text Box 63">
          <a:extLst>
            <a:ext uri="{FF2B5EF4-FFF2-40B4-BE49-F238E27FC236}">
              <a16:creationId xmlns:a16="http://schemas.microsoft.com/office/drawing/2014/main" id="{EFADBE72-B665-459C-BE40-9FA586A8DA19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58" name="Text Box 32">
          <a:extLst>
            <a:ext uri="{FF2B5EF4-FFF2-40B4-BE49-F238E27FC236}">
              <a16:creationId xmlns:a16="http://schemas.microsoft.com/office/drawing/2014/main" id="{417C2D35-A406-476D-BB4E-CA4628F0988D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59" name="Text Box 63">
          <a:extLst>
            <a:ext uri="{FF2B5EF4-FFF2-40B4-BE49-F238E27FC236}">
              <a16:creationId xmlns:a16="http://schemas.microsoft.com/office/drawing/2014/main" id="{774AA052-0B92-46A1-AE65-5A31C1B55A3A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60" name="Text Box 32">
          <a:extLst>
            <a:ext uri="{FF2B5EF4-FFF2-40B4-BE49-F238E27FC236}">
              <a16:creationId xmlns:a16="http://schemas.microsoft.com/office/drawing/2014/main" id="{50D01DC0-3F1A-4D14-B922-FA1D4F69026E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61" name="Text Box 63">
          <a:extLst>
            <a:ext uri="{FF2B5EF4-FFF2-40B4-BE49-F238E27FC236}">
              <a16:creationId xmlns:a16="http://schemas.microsoft.com/office/drawing/2014/main" id="{286ABC21-D9DB-4CC8-B3D7-6A55A48FB2ED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62" name="Text Box 32">
          <a:extLst>
            <a:ext uri="{FF2B5EF4-FFF2-40B4-BE49-F238E27FC236}">
              <a16:creationId xmlns:a16="http://schemas.microsoft.com/office/drawing/2014/main" id="{1E6E7168-D8D4-493F-B557-EADF77D2508F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63" name="Text Box 63">
          <a:extLst>
            <a:ext uri="{FF2B5EF4-FFF2-40B4-BE49-F238E27FC236}">
              <a16:creationId xmlns:a16="http://schemas.microsoft.com/office/drawing/2014/main" id="{74EFB29A-3DA8-4207-94FA-48F18846E4F6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64" name="Text Box 32">
          <a:extLst>
            <a:ext uri="{FF2B5EF4-FFF2-40B4-BE49-F238E27FC236}">
              <a16:creationId xmlns:a16="http://schemas.microsoft.com/office/drawing/2014/main" id="{44AC75C1-B1C5-4A44-A96C-0B1A6A9AC7ED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65" name="Text Box 63">
          <a:extLst>
            <a:ext uri="{FF2B5EF4-FFF2-40B4-BE49-F238E27FC236}">
              <a16:creationId xmlns:a16="http://schemas.microsoft.com/office/drawing/2014/main" id="{E95801C9-33B0-4075-8D54-D5C3694617D4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66" name="Text Box 32">
          <a:extLst>
            <a:ext uri="{FF2B5EF4-FFF2-40B4-BE49-F238E27FC236}">
              <a16:creationId xmlns:a16="http://schemas.microsoft.com/office/drawing/2014/main" id="{CAEE18FF-D7D7-433B-8372-7967DD1A2E23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67" name="Text Box 63">
          <a:extLst>
            <a:ext uri="{FF2B5EF4-FFF2-40B4-BE49-F238E27FC236}">
              <a16:creationId xmlns:a16="http://schemas.microsoft.com/office/drawing/2014/main" id="{AB48F71C-4705-4C1F-ACD5-3E10EADC5958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68" name="Text Box 32">
          <a:extLst>
            <a:ext uri="{FF2B5EF4-FFF2-40B4-BE49-F238E27FC236}">
              <a16:creationId xmlns:a16="http://schemas.microsoft.com/office/drawing/2014/main" id="{2BA04B2F-27A6-44B9-B2A7-A33AE6319F81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69" name="Text Box 63">
          <a:extLst>
            <a:ext uri="{FF2B5EF4-FFF2-40B4-BE49-F238E27FC236}">
              <a16:creationId xmlns:a16="http://schemas.microsoft.com/office/drawing/2014/main" id="{5B8A4B34-03C5-4F1F-A2DE-FAD52D2DDC06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70" name="Text Box 32">
          <a:extLst>
            <a:ext uri="{FF2B5EF4-FFF2-40B4-BE49-F238E27FC236}">
              <a16:creationId xmlns:a16="http://schemas.microsoft.com/office/drawing/2014/main" id="{817C1020-228C-4858-975F-7C66C8072FC8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71" name="Text Box 63">
          <a:extLst>
            <a:ext uri="{FF2B5EF4-FFF2-40B4-BE49-F238E27FC236}">
              <a16:creationId xmlns:a16="http://schemas.microsoft.com/office/drawing/2014/main" id="{97D033A1-D20A-4D55-B1A2-1E09716B633F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72" name="Text Box 32">
          <a:extLst>
            <a:ext uri="{FF2B5EF4-FFF2-40B4-BE49-F238E27FC236}">
              <a16:creationId xmlns:a16="http://schemas.microsoft.com/office/drawing/2014/main" id="{2B9EDBEA-788E-49D2-A456-60F2E4ED3DFA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73" name="Text Box 63">
          <a:extLst>
            <a:ext uri="{FF2B5EF4-FFF2-40B4-BE49-F238E27FC236}">
              <a16:creationId xmlns:a16="http://schemas.microsoft.com/office/drawing/2014/main" id="{BCDD65F8-69C9-417F-8342-CDAFAA31872C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74" name="Text Box 32">
          <a:extLst>
            <a:ext uri="{FF2B5EF4-FFF2-40B4-BE49-F238E27FC236}">
              <a16:creationId xmlns:a16="http://schemas.microsoft.com/office/drawing/2014/main" id="{D9557739-F405-4AAF-9E04-140B30DBF036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75" name="Text Box 63">
          <a:extLst>
            <a:ext uri="{FF2B5EF4-FFF2-40B4-BE49-F238E27FC236}">
              <a16:creationId xmlns:a16="http://schemas.microsoft.com/office/drawing/2014/main" id="{E7B4D2EC-A624-4D0D-A086-63C794AC0C39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76" name="Text Box 32">
          <a:extLst>
            <a:ext uri="{FF2B5EF4-FFF2-40B4-BE49-F238E27FC236}">
              <a16:creationId xmlns:a16="http://schemas.microsoft.com/office/drawing/2014/main" id="{0302F406-21EE-4A35-BF45-B7F40913759F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77" name="Text Box 63">
          <a:extLst>
            <a:ext uri="{FF2B5EF4-FFF2-40B4-BE49-F238E27FC236}">
              <a16:creationId xmlns:a16="http://schemas.microsoft.com/office/drawing/2014/main" id="{797EFFCA-0EA4-4127-B98E-AA750DE3B522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78" name="Text Box 32">
          <a:extLst>
            <a:ext uri="{FF2B5EF4-FFF2-40B4-BE49-F238E27FC236}">
              <a16:creationId xmlns:a16="http://schemas.microsoft.com/office/drawing/2014/main" id="{875BFB3C-4997-4308-91DF-E562628F59FA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79" name="Text Box 63">
          <a:extLst>
            <a:ext uri="{FF2B5EF4-FFF2-40B4-BE49-F238E27FC236}">
              <a16:creationId xmlns:a16="http://schemas.microsoft.com/office/drawing/2014/main" id="{CC09DEB9-ADC9-4D15-B5AD-4046F147980A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80" name="Text Box 32">
          <a:extLst>
            <a:ext uri="{FF2B5EF4-FFF2-40B4-BE49-F238E27FC236}">
              <a16:creationId xmlns:a16="http://schemas.microsoft.com/office/drawing/2014/main" id="{7C339C16-3C4F-471C-B182-4DF9D71CD273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81" name="Text Box 63">
          <a:extLst>
            <a:ext uri="{FF2B5EF4-FFF2-40B4-BE49-F238E27FC236}">
              <a16:creationId xmlns:a16="http://schemas.microsoft.com/office/drawing/2014/main" id="{6AC2F81F-8B2B-4035-94A1-50C055CE4C89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82" name="Text Box 32">
          <a:extLst>
            <a:ext uri="{FF2B5EF4-FFF2-40B4-BE49-F238E27FC236}">
              <a16:creationId xmlns:a16="http://schemas.microsoft.com/office/drawing/2014/main" id="{938D8AF0-7598-4B77-A69C-76108E346478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83" name="Text Box 63">
          <a:extLst>
            <a:ext uri="{FF2B5EF4-FFF2-40B4-BE49-F238E27FC236}">
              <a16:creationId xmlns:a16="http://schemas.microsoft.com/office/drawing/2014/main" id="{2DA59672-2C68-4425-87F8-93631AD392EA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84" name="Text Box 32">
          <a:extLst>
            <a:ext uri="{FF2B5EF4-FFF2-40B4-BE49-F238E27FC236}">
              <a16:creationId xmlns:a16="http://schemas.microsoft.com/office/drawing/2014/main" id="{7C6EFCB3-8846-4AE0-B799-92E563B00C6C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85" name="Text Box 63">
          <a:extLst>
            <a:ext uri="{FF2B5EF4-FFF2-40B4-BE49-F238E27FC236}">
              <a16:creationId xmlns:a16="http://schemas.microsoft.com/office/drawing/2014/main" id="{24D204A7-EBC0-4AF4-8AD0-F770D4171C6D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86" name="Text Box 32">
          <a:extLst>
            <a:ext uri="{FF2B5EF4-FFF2-40B4-BE49-F238E27FC236}">
              <a16:creationId xmlns:a16="http://schemas.microsoft.com/office/drawing/2014/main" id="{321DD22B-F285-4BFA-9F00-5DBE2ACC345C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87" name="Text Box 63">
          <a:extLst>
            <a:ext uri="{FF2B5EF4-FFF2-40B4-BE49-F238E27FC236}">
              <a16:creationId xmlns:a16="http://schemas.microsoft.com/office/drawing/2014/main" id="{70CD7909-AF88-4E1D-A674-76971A6DB6B5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88" name="Text Box 32">
          <a:extLst>
            <a:ext uri="{FF2B5EF4-FFF2-40B4-BE49-F238E27FC236}">
              <a16:creationId xmlns:a16="http://schemas.microsoft.com/office/drawing/2014/main" id="{30D50F15-21A5-4D19-90DD-8A6DEEFA0181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89" name="Text Box 63">
          <a:extLst>
            <a:ext uri="{FF2B5EF4-FFF2-40B4-BE49-F238E27FC236}">
              <a16:creationId xmlns:a16="http://schemas.microsoft.com/office/drawing/2014/main" id="{521C9510-8312-438A-A579-9E4966F7572D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90" name="Text Box 32">
          <a:extLst>
            <a:ext uri="{FF2B5EF4-FFF2-40B4-BE49-F238E27FC236}">
              <a16:creationId xmlns:a16="http://schemas.microsoft.com/office/drawing/2014/main" id="{25E0CC5F-8951-4603-A70D-A85944400BD1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91" name="Text Box 63">
          <a:extLst>
            <a:ext uri="{FF2B5EF4-FFF2-40B4-BE49-F238E27FC236}">
              <a16:creationId xmlns:a16="http://schemas.microsoft.com/office/drawing/2014/main" id="{D2F2E9E2-56D6-471E-AF42-02538F8D1D38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92" name="Text Box 32">
          <a:extLst>
            <a:ext uri="{FF2B5EF4-FFF2-40B4-BE49-F238E27FC236}">
              <a16:creationId xmlns:a16="http://schemas.microsoft.com/office/drawing/2014/main" id="{D8CE7E17-9C76-4E22-A9BB-F12AF2ABE7A6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93" name="Text Box 63">
          <a:extLst>
            <a:ext uri="{FF2B5EF4-FFF2-40B4-BE49-F238E27FC236}">
              <a16:creationId xmlns:a16="http://schemas.microsoft.com/office/drawing/2014/main" id="{A2A54FD1-DDB4-4B17-B20F-4B4DE4CC2786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94" name="Text Box 32">
          <a:extLst>
            <a:ext uri="{FF2B5EF4-FFF2-40B4-BE49-F238E27FC236}">
              <a16:creationId xmlns:a16="http://schemas.microsoft.com/office/drawing/2014/main" id="{63424405-BADC-4504-BEF8-01CEAD4A33C5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95" name="Text Box 63">
          <a:extLst>
            <a:ext uri="{FF2B5EF4-FFF2-40B4-BE49-F238E27FC236}">
              <a16:creationId xmlns:a16="http://schemas.microsoft.com/office/drawing/2014/main" id="{CEF7A554-F9F5-4425-B369-E15025C21763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96" name="Text Box 32">
          <a:extLst>
            <a:ext uri="{FF2B5EF4-FFF2-40B4-BE49-F238E27FC236}">
              <a16:creationId xmlns:a16="http://schemas.microsoft.com/office/drawing/2014/main" id="{FCB21512-ED16-433B-B0CC-840A4FAFD218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97" name="Text Box 63">
          <a:extLst>
            <a:ext uri="{FF2B5EF4-FFF2-40B4-BE49-F238E27FC236}">
              <a16:creationId xmlns:a16="http://schemas.microsoft.com/office/drawing/2014/main" id="{8C71A733-E360-4CE9-81D1-1EE2E3C8B87C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98" name="Text Box 32">
          <a:extLst>
            <a:ext uri="{FF2B5EF4-FFF2-40B4-BE49-F238E27FC236}">
              <a16:creationId xmlns:a16="http://schemas.microsoft.com/office/drawing/2014/main" id="{302C4A94-3499-4740-BC38-2FFE5D08B457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399" name="Text Box 63">
          <a:extLst>
            <a:ext uri="{FF2B5EF4-FFF2-40B4-BE49-F238E27FC236}">
              <a16:creationId xmlns:a16="http://schemas.microsoft.com/office/drawing/2014/main" id="{D727DE8F-EA57-4406-9FEA-BF1730D9D1A0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00" name="Text Box 32">
          <a:extLst>
            <a:ext uri="{FF2B5EF4-FFF2-40B4-BE49-F238E27FC236}">
              <a16:creationId xmlns:a16="http://schemas.microsoft.com/office/drawing/2014/main" id="{D283E8E1-7B01-42A4-A829-76E9EAF6289D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01" name="Text Box 63">
          <a:extLst>
            <a:ext uri="{FF2B5EF4-FFF2-40B4-BE49-F238E27FC236}">
              <a16:creationId xmlns:a16="http://schemas.microsoft.com/office/drawing/2014/main" id="{7B186A41-0F65-4F5B-A806-4FD9377C0E9C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02" name="Text Box 32">
          <a:extLst>
            <a:ext uri="{FF2B5EF4-FFF2-40B4-BE49-F238E27FC236}">
              <a16:creationId xmlns:a16="http://schemas.microsoft.com/office/drawing/2014/main" id="{36D1CBED-35E0-4C76-B237-F6F3F30EBC7F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03" name="Text Box 63">
          <a:extLst>
            <a:ext uri="{FF2B5EF4-FFF2-40B4-BE49-F238E27FC236}">
              <a16:creationId xmlns:a16="http://schemas.microsoft.com/office/drawing/2014/main" id="{634B3AFB-B007-45E3-BA29-57B2CEB51204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04" name="Text Box 32">
          <a:extLst>
            <a:ext uri="{FF2B5EF4-FFF2-40B4-BE49-F238E27FC236}">
              <a16:creationId xmlns:a16="http://schemas.microsoft.com/office/drawing/2014/main" id="{9E77ACBB-6681-4A3D-BC43-1AF0738190DE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05" name="Text Box 63">
          <a:extLst>
            <a:ext uri="{FF2B5EF4-FFF2-40B4-BE49-F238E27FC236}">
              <a16:creationId xmlns:a16="http://schemas.microsoft.com/office/drawing/2014/main" id="{13A06C1B-89E5-446B-A2A7-80D2909853B2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06" name="Text Box 32">
          <a:extLst>
            <a:ext uri="{FF2B5EF4-FFF2-40B4-BE49-F238E27FC236}">
              <a16:creationId xmlns:a16="http://schemas.microsoft.com/office/drawing/2014/main" id="{4A3FB493-BFF8-4410-982F-557C9A8325E1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07" name="Text Box 63">
          <a:extLst>
            <a:ext uri="{FF2B5EF4-FFF2-40B4-BE49-F238E27FC236}">
              <a16:creationId xmlns:a16="http://schemas.microsoft.com/office/drawing/2014/main" id="{16463BC1-AD75-4B93-9B7C-1736348726C0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08" name="Text Box 32">
          <a:extLst>
            <a:ext uri="{FF2B5EF4-FFF2-40B4-BE49-F238E27FC236}">
              <a16:creationId xmlns:a16="http://schemas.microsoft.com/office/drawing/2014/main" id="{0BC9FC47-CA88-4A59-ADCD-ACEC44892243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09" name="Text Box 63">
          <a:extLst>
            <a:ext uri="{FF2B5EF4-FFF2-40B4-BE49-F238E27FC236}">
              <a16:creationId xmlns:a16="http://schemas.microsoft.com/office/drawing/2014/main" id="{744F6C05-CA81-4C02-A408-C976B7E15119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10" name="Text Box 32">
          <a:extLst>
            <a:ext uri="{FF2B5EF4-FFF2-40B4-BE49-F238E27FC236}">
              <a16:creationId xmlns:a16="http://schemas.microsoft.com/office/drawing/2014/main" id="{377445E6-93B2-4757-ADDE-4B2ADB52480A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11" name="Text Box 63">
          <a:extLst>
            <a:ext uri="{FF2B5EF4-FFF2-40B4-BE49-F238E27FC236}">
              <a16:creationId xmlns:a16="http://schemas.microsoft.com/office/drawing/2014/main" id="{14F5AD10-D3C1-4C17-9DC6-D216611D8517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12" name="Text Box 32">
          <a:extLst>
            <a:ext uri="{FF2B5EF4-FFF2-40B4-BE49-F238E27FC236}">
              <a16:creationId xmlns:a16="http://schemas.microsoft.com/office/drawing/2014/main" id="{4297C9DC-4ADF-4451-B511-4120180B78B0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13" name="Text Box 63">
          <a:extLst>
            <a:ext uri="{FF2B5EF4-FFF2-40B4-BE49-F238E27FC236}">
              <a16:creationId xmlns:a16="http://schemas.microsoft.com/office/drawing/2014/main" id="{47C92618-01AA-4989-84E1-D01E6B38A86A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14" name="Text Box 32">
          <a:extLst>
            <a:ext uri="{FF2B5EF4-FFF2-40B4-BE49-F238E27FC236}">
              <a16:creationId xmlns:a16="http://schemas.microsoft.com/office/drawing/2014/main" id="{DFA8C5FE-42D8-4175-BFF3-318AE68EF8DA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15" name="Text Box 63">
          <a:extLst>
            <a:ext uri="{FF2B5EF4-FFF2-40B4-BE49-F238E27FC236}">
              <a16:creationId xmlns:a16="http://schemas.microsoft.com/office/drawing/2014/main" id="{C1947BF0-86C2-499D-96BA-DE9AD8CC7CF4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16" name="Text Box 32">
          <a:extLst>
            <a:ext uri="{FF2B5EF4-FFF2-40B4-BE49-F238E27FC236}">
              <a16:creationId xmlns:a16="http://schemas.microsoft.com/office/drawing/2014/main" id="{AEFCA99A-E1AF-4E57-80C9-C55815B3E647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17" name="Text Box 63">
          <a:extLst>
            <a:ext uri="{FF2B5EF4-FFF2-40B4-BE49-F238E27FC236}">
              <a16:creationId xmlns:a16="http://schemas.microsoft.com/office/drawing/2014/main" id="{F42E7999-E391-4383-A310-26A0B7BD212F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18" name="Text Box 32">
          <a:extLst>
            <a:ext uri="{FF2B5EF4-FFF2-40B4-BE49-F238E27FC236}">
              <a16:creationId xmlns:a16="http://schemas.microsoft.com/office/drawing/2014/main" id="{216CC498-459E-4FF8-9488-2272BCA5DB03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19" name="Text Box 63">
          <a:extLst>
            <a:ext uri="{FF2B5EF4-FFF2-40B4-BE49-F238E27FC236}">
              <a16:creationId xmlns:a16="http://schemas.microsoft.com/office/drawing/2014/main" id="{26A8294B-11EC-43D6-A1AD-DF89660F8BFD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20" name="Text Box 32">
          <a:extLst>
            <a:ext uri="{FF2B5EF4-FFF2-40B4-BE49-F238E27FC236}">
              <a16:creationId xmlns:a16="http://schemas.microsoft.com/office/drawing/2014/main" id="{3525F41A-9EAF-48AB-B468-7F04A8F79CCB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21" name="Text Box 63">
          <a:extLst>
            <a:ext uri="{FF2B5EF4-FFF2-40B4-BE49-F238E27FC236}">
              <a16:creationId xmlns:a16="http://schemas.microsoft.com/office/drawing/2014/main" id="{E120F986-C90D-4943-98FB-66EE56ADAFFE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22" name="Text Box 32">
          <a:extLst>
            <a:ext uri="{FF2B5EF4-FFF2-40B4-BE49-F238E27FC236}">
              <a16:creationId xmlns:a16="http://schemas.microsoft.com/office/drawing/2014/main" id="{699BE81F-3E89-4A22-A822-8F79C86B2AB3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23" name="Text Box 63">
          <a:extLst>
            <a:ext uri="{FF2B5EF4-FFF2-40B4-BE49-F238E27FC236}">
              <a16:creationId xmlns:a16="http://schemas.microsoft.com/office/drawing/2014/main" id="{B9D5E275-1ED4-4DD6-89D5-82840CDEBE20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24" name="Text Box 32">
          <a:extLst>
            <a:ext uri="{FF2B5EF4-FFF2-40B4-BE49-F238E27FC236}">
              <a16:creationId xmlns:a16="http://schemas.microsoft.com/office/drawing/2014/main" id="{98AC4C01-E91F-4B0C-B733-CC89A6C9EBFD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25" name="Text Box 63">
          <a:extLst>
            <a:ext uri="{FF2B5EF4-FFF2-40B4-BE49-F238E27FC236}">
              <a16:creationId xmlns:a16="http://schemas.microsoft.com/office/drawing/2014/main" id="{9C145C82-FE86-4C17-A181-3011EB8F6AF8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26" name="Text Box 32">
          <a:extLst>
            <a:ext uri="{FF2B5EF4-FFF2-40B4-BE49-F238E27FC236}">
              <a16:creationId xmlns:a16="http://schemas.microsoft.com/office/drawing/2014/main" id="{2E2729A9-37A5-4F1D-B554-0AECD26E83BD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27" name="Text Box 63">
          <a:extLst>
            <a:ext uri="{FF2B5EF4-FFF2-40B4-BE49-F238E27FC236}">
              <a16:creationId xmlns:a16="http://schemas.microsoft.com/office/drawing/2014/main" id="{7165D439-4601-4E68-9261-205628EF0571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28" name="Text Box 32">
          <a:extLst>
            <a:ext uri="{FF2B5EF4-FFF2-40B4-BE49-F238E27FC236}">
              <a16:creationId xmlns:a16="http://schemas.microsoft.com/office/drawing/2014/main" id="{BF7EFBA3-E027-4E26-9375-1D4738FA02F7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29" name="Text Box 63">
          <a:extLst>
            <a:ext uri="{FF2B5EF4-FFF2-40B4-BE49-F238E27FC236}">
              <a16:creationId xmlns:a16="http://schemas.microsoft.com/office/drawing/2014/main" id="{F8508E86-7A17-492A-96D7-C6EF79DAA7F9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30" name="Text Box 32">
          <a:extLst>
            <a:ext uri="{FF2B5EF4-FFF2-40B4-BE49-F238E27FC236}">
              <a16:creationId xmlns:a16="http://schemas.microsoft.com/office/drawing/2014/main" id="{219AE92D-7C5A-4D58-BF28-B206846251C7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31" name="Text Box 63">
          <a:extLst>
            <a:ext uri="{FF2B5EF4-FFF2-40B4-BE49-F238E27FC236}">
              <a16:creationId xmlns:a16="http://schemas.microsoft.com/office/drawing/2014/main" id="{22F99592-BD4C-47DE-A5CF-288EE4ED9AD8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32" name="Text Box 32">
          <a:extLst>
            <a:ext uri="{FF2B5EF4-FFF2-40B4-BE49-F238E27FC236}">
              <a16:creationId xmlns:a16="http://schemas.microsoft.com/office/drawing/2014/main" id="{D5E1180C-4307-4DDC-9FD5-E416FD22127A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33" name="Text Box 63">
          <a:extLst>
            <a:ext uri="{FF2B5EF4-FFF2-40B4-BE49-F238E27FC236}">
              <a16:creationId xmlns:a16="http://schemas.microsoft.com/office/drawing/2014/main" id="{94104049-6390-4FCC-8764-3872AD9C48CE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34" name="Text Box 32">
          <a:extLst>
            <a:ext uri="{FF2B5EF4-FFF2-40B4-BE49-F238E27FC236}">
              <a16:creationId xmlns:a16="http://schemas.microsoft.com/office/drawing/2014/main" id="{88889C39-306F-43FC-B2CE-12BEFE77DF5B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35" name="Text Box 63">
          <a:extLst>
            <a:ext uri="{FF2B5EF4-FFF2-40B4-BE49-F238E27FC236}">
              <a16:creationId xmlns:a16="http://schemas.microsoft.com/office/drawing/2014/main" id="{BC3F92DA-EBC2-4E62-ABC3-E33DABDDDE4E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36" name="Text Box 32">
          <a:extLst>
            <a:ext uri="{FF2B5EF4-FFF2-40B4-BE49-F238E27FC236}">
              <a16:creationId xmlns:a16="http://schemas.microsoft.com/office/drawing/2014/main" id="{4A7E44F2-1B18-4705-A684-C6EDAD9F22F7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37" name="Text Box 63">
          <a:extLst>
            <a:ext uri="{FF2B5EF4-FFF2-40B4-BE49-F238E27FC236}">
              <a16:creationId xmlns:a16="http://schemas.microsoft.com/office/drawing/2014/main" id="{72EA62B6-82D6-41CE-BCDF-5B6012C2D501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38" name="Text Box 32">
          <a:extLst>
            <a:ext uri="{FF2B5EF4-FFF2-40B4-BE49-F238E27FC236}">
              <a16:creationId xmlns:a16="http://schemas.microsoft.com/office/drawing/2014/main" id="{5CC24B08-DCFF-45C6-B625-9FE52E875AC3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39" name="Text Box 63">
          <a:extLst>
            <a:ext uri="{FF2B5EF4-FFF2-40B4-BE49-F238E27FC236}">
              <a16:creationId xmlns:a16="http://schemas.microsoft.com/office/drawing/2014/main" id="{8805C3B2-DC6A-46AB-B627-080BF540EFCC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40" name="Text Box 32">
          <a:extLst>
            <a:ext uri="{FF2B5EF4-FFF2-40B4-BE49-F238E27FC236}">
              <a16:creationId xmlns:a16="http://schemas.microsoft.com/office/drawing/2014/main" id="{9CD94F4B-0828-4191-AA9B-41404DEEA0E1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41" name="Text Box 63">
          <a:extLst>
            <a:ext uri="{FF2B5EF4-FFF2-40B4-BE49-F238E27FC236}">
              <a16:creationId xmlns:a16="http://schemas.microsoft.com/office/drawing/2014/main" id="{6B86F2EA-AB91-4B40-B847-497C15017C4C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42" name="Text Box 32">
          <a:extLst>
            <a:ext uri="{FF2B5EF4-FFF2-40B4-BE49-F238E27FC236}">
              <a16:creationId xmlns:a16="http://schemas.microsoft.com/office/drawing/2014/main" id="{F16F91D6-CF43-422D-A876-A490AC613712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43" name="Text Box 63">
          <a:extLst>
            <a:ext uri="{FF2B5EF4-FFF2-40B4-BE49-F238E27FC236}">
              <a16:creationId xmlns:a16="http://schemas.microsoft.com/office/drawing/2014/main" id="{5A19E1B5-2DB6-4F3D-BF7C-F7DED7961B36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44" name="Text Box 32">
          <a:extLst>
            <a:ext uri="{FF2B5EF4-FFF2-40B4-BE49-F238E27FC236}">
              <a16:creationId xmlns:a16="http://schemas.microsoft.com/office/drawing/2014/main" id="{C2499734-F9A2-4098-977D-CCDDEEE080D1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45" name="Text Box 63">
          <a:extLst>
            <a:ext uri="{FF2B5EF4-FFF2-40B4-BE49-F238E27FC236}">
              <a16:creationId xmlns:a16="http://schemas.microsoft.com/office/drawing/2014/main" id="{6E72EDEA-CC5A-4F59-8E75-2CAA142501D5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46" name="Text Box 32">
          <a:extLst>
            <a:ext uri="{FF2B5EF4-FFF2-40B4-BE49-F238E27FC236}">
              <a16:creationId xmlns:a16="http://schemas.microsoft.com/office/drawing/2014/main" id="{F483E18A-89DE-4CD5-86E5-24083B0374EB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47" name="Text Box 63">
          <a:extLst>
            <a:ext uri="{FF2B5EF4-FFF2-40B4-BE49-F238E27FC236}">
              <a16:creationId xmlns:a16="http://schemas.microsoft.com/office/drawing/2014/main" id="{A8458E1F-DD3D-4160-9501-DC4840D5356A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48" name="Text Box 32">
          <a:extLst>
            <a:ext uri="{FF2B5EF4-FFF2-40B4-BE49-F238E27FC236}">
              <a16:creationId xmlns:a16="http://schemas.microsoft.com/office/drawing/2014/main" id="{A3229DB5-DF62-49D1-A001-8A9A1208746E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49" name="Text Box 63">
          <a:extLst>
            <a:ext uri="{FF2B5EF4-FFF2-40B4-BE49-F238E27FC236}">
              <a16:creationId xmlns:a16="http://schemas.microsoft.com/office/drawing/2014/main" id="{F4674029-C5B0-4281-A270-ECA2947C1DC7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50" name="Text Box 32">
          <a:extLst>
            <a:ext uri="{FF2B5EF4-FFF2-40B4-BE49-F238E27FC236}">
              <a16:creationId xmlns:a16="http://schemas.microsoft.com/office/drawing/2014/main" id="{468276F7-618A-4968-A914-D36CE57F4C66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51" name="Text Box 63">
          <a:extLst>
            <a:ext uri="{FF2B5EF4-FFF2-40B4-BE49-F238E27FC236}">
              <a16:creationId xmlns:a16="http://schemas.microsoft.com/office/drawing/2014/main" id="{AED4D764-15E3-4229-8748-6B9FC586A8B1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52" name="Text Box 32">
          <a:extLst>
            <a:ext uri="{FF2B5EF4-FFF2-40B4-BE49-F238E27FC236}">
              <a16:creationId xmlns:a16="http://schemas.microsoft.com/office/drawing/2014/main" id="{30C2FEFE-5162-4917-9698-A6BD21CA9C93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53" name="Text Box 63">
          <a:extLst>
            <a:ext uri="{FF2B5EF4-FFF2-40B4-BE49-F238E27FC236}">
              <a16:creationId xmlns:a16="http://schemas.microsoft.com/office/drawing/2014/main" id="{B3814951-239A-4290-A478-BCF62DF92AD8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54" name="Text Box 32">
          <a:extLst>
            <a:ext uri="{FF2B5EF4-FFF2-40B4-BE49-F238E27FC236}">
              <a16:creationId xmlns:a16="http://schemas.microsoft.com/office/drawing/2014/main" id="{1D8FFA1F-F99A-4E69-85FB-7A3C8550A7B5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55" name="Text Box 63">
          <a:extLst>
            <a:ext uri="{FF2B5EF4-FFF2-40B4-BE49-F238E27FC236}">
              <a16:creationId xmlns:a16="http://schemas.microsoft.com/office/drawing/2014/main" id="{0B62DA22-D2D9-4FFF-AFC0-F92F7611E94D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56" name="Text Box 32">
          <a:extLst>
            <a:ext uri="{FF2B5EF4-FFF2-40B4-BE49-F238E27FC236}">
              <a16:creationId xmlns:a16="http://schemas.microsoft.com/office/drawing/2014/main" id="{8588D28F-36C4-4008-B6B3-30CD21BC5F88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57" name="Text Box 63">
          <a:extLst>
            <a:ext uri="{FF2B5EF4-FFF2-40B4-BE49-F238E27FC236}">
              <a16:creationId xmlns:a16="http://schemas.microsoft.com/office/drawing/2014/main" id="{89BD109E-4BEC-4FB1-A712-8B81A4647AA5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58" name="Text Box 32">
          <a:extLst>
            <a:ext uri="{FF2B5EF4-FFF2-40B4-BE49-F238E27FC236}">
              <a16:creationId xmlns:a16="http://schemas.microsoft.com/office/drawing/2014/main" id="{757C5548-9BA2-4232-988A-E7A39DE39E1E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59" name="Text Box 63">
          <a:extLst>
            <a:ext uri="{FF2B5EF4-FFF2-40B4-BE49-F238E27FC236}">
              <a16:creationId xmlns:a16="http://schemas.microsoft.com/office/drawing/2014/main" id="{2E3BCF29-77F2-4C86-AF5E-0C8E0E2CC9F8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60" name="Text Box 32">
          <a:extLst>
            <a:ext uri="{FF2B5EF4-FFF2-40B4-BE49-F238E27FC236}">
              <a16:creationId xmlns:a16="http://schemas.microsoft.com/office/drawing/2014/main" id="{98918A3D-C714-4405-91A5-C844A1B63563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61" name="Text Box 63">
          <a:extLst>
            <a:ext uri="{FF2B5EF4-FFF2-40B4-BE49-F238E27FC236}">
              <a16:creationId xmlns:a16="http://schemas.microsoft.com/office/drawing/2014/main" id="{04AD38F1-AD78-4165-9AA1-7CC15CDD426E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62" name="Text Box 32">
          <a:extLst>
            <a:ext uri="{FF2B5EF4-FFF2-40B4-BE49-F238E27FC236}">
              <a16:creationId xmlns:a16="http://schemas.microsoft.com/office/drawing/2014/main" id="{A4DFB5CA-1B42-42B0-BF20-2EA6064A6A5B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63" name="Text Box 63">
          <a:extLst>
            <a:ext uri="{FF2B5EF4-FFF2-40B4-BE49-F238E27FC236}">
              <a16:creationId xmlns:a16="http://schemas.microsoft.com/office/drawing/2014/main" id="{94DBDF51-C1DD-4844-B4B0-51941DC9387F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64" name="Text Box 32">
          <a:extLst>
            <a:ext uri="{FF2B5EF4-FFF2-40B4-BE49-F238E27FC236}">
              <a16:creationId xmlns:a16="http://schemas.microsoft.com/office/drawing/2014/main" id="{605AEF64-121B-4738-B011-9A58CE77EA10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65" name="Text Box 63">
          <a:extLst>
            <a:ext uri="{FF2B5EF4-FFF2-40B4-BE49-F238E27FC236}">
              <a16:creationId xmlns:a16="http://schemas.microsoft.com/office/drawing/2014/main" id="{6605F69F-B02B-4A62-8A19-6D14BADCADCB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66" name="Text Box 32">
          <a:extLst>
            <a:ext uri="{FF2B5EF4-FFF2-40B4-BE49-F238E27FC236}">
              <a16:creationId xmlns:a16="http://schemas.microsoft.com/office/drawing/2014/main" id="{F3D0211C-07F9-4FE4-8A04-E090597E0322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67" name="Text Box 63">
          <a:extLst>
            <a:ext uri="{FF2B5EF4-FFF2-40B4-BE49-F238E27FC236}">
              <a16:creationId xmlns:a16="http://schemas.microsoft.com/office/drawing/2014/main" id="{6FD7C770-7557-4DCD-BF16-E54122DEEEA3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68" name="Text Box 32">
          <a:extLst>
            <a:ext uri="{FF2B5EF4-FFF2-40B4-BE49-F238E27FC236}">
              <a16:creationId xmlns:a16="http://schemas.microsoft.com/office/drawing/2014/main" id="{96E56212-00E3-44B8-9ECC-153B4EFB94F5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69" name="Text Box 63">
          <a:extLst>
            <a:ext uri="{FF2B5EF4-FFF2-40B4-BE49-F238E27FC236}">
              <a16:creationId xmlns:a16="http://schemas.microsoft.com/office/drawing/2014/main" id="{AB9613C1-38C0-4978-9165-FEF0A83C5DCE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70" name="Text Box 32">
          <a:extLst>
            <a:ext uri="{FF2B5EF4-FFF2-40B4-BE49-F238E27FC236}">
              <a16:creationId xmlns:a16="http://schemas.microsoft.com/office/drawing/2014/main" id="{4C740B52-9E9D-4222-B642-2744393C63F0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71" name="Text Box 63">
          <a:extLst>
            <a:ext uri="{FF2B5EF4-FFF2-40B4-BE49-F238E27FC236}">
              <a16:creationId xmlns:a16="http://schemas.microsoft.com/office/drawing/2014/main" id="{43742382-0923-45CF-AAD9-009E58972DF4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72" name="Text Box 32">
          <a:extLst>
            <a:ext uri="{FF2B5EF4-FFF2-40B4-BE49-F238E27FC236}">
              <a16:creationId xmlns:a16="http://schemas.microsoft.com/office/drawing/2014/main" id="{0A4A3549-A363-4BAE-8318-6F7C85C50AC4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73" name="Text Box 63">
          <a:extLst>
            <a:ext uri="{FF2B5EF4-FFF2-40B4-BE49-F238E27FC236}">
              <a16:creationId xmlns:a16="http://schemas.microsoft.com/office/drawing/2014/main" id="{7C24C440-59B6-48C6-925D-D346AE3D9790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74" name="Text Box 32">
          <a:extLst>
            <a:ext uri="{FF2B5EF4-FFF2-40B4-BE49-F238E27FC236}">
              <a16:creationId xmlns:a16="http://schemas.microsoft.com/office/drawing/2014/main" id="{D71B6708-FAC5-469E-AAC8-392288BF4A8D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75" name="Text Box 63">
          <a:extLst>
            <a:ext uri="{FF2B5EF4-FFF2-40B4-BE49-F238E27FC236}">
              <a16:creationId xmlns:a16="http://schemas.microsoft.com/office/drawing/2014/main" id="{803CACDB-85B5-4007-BF6E-2A7EE201E98C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76" name="Text Box 32">
          <a:extLst>
            <a:ext uri="{FF2B5EF4-FFF2-40B4-BE49-F238E27FC236}">
              <a16:creationId xmlns:a16="http://schemas.microsoft.com/office/drawing/2014/main" id="{C35E159B-0611-4E9F-A7AD-51000ACD8451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77" name="Text Box 63">
          <a:extLst>
            <a:ext uri="{FF2B5EF4-FFF2-40B4-BE49-F238E27FC236}">
              <a16:creationId xmlns:a16="http://schemas.microsoft.com/office/drawing/2014/main" id="{1300DE9C-8F06-4B82-8625-334F8E84361B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78" name="Text Box 32">
          <a:extLst>
            <a:ext uri="{FF2B5EF4-FFF2-40B4-BE49-F238E27FC236}">
              <a16:creationId xmlns:a16="http://schemas.microsoft.com/office/drawing/2014/main" id="{D5477793-9C0A-4527-B803-C36AE57152ED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79" name="Text Box 63">
          <a:extLst>
            <a:ext uri="{FF2B5EF4-FFF2-40B4-BE49-F238E27FC236}">
              <a16:creationId xmlns:a16="http://schemas.microsoft.com/office/drawing/2014/main" id="{DDDBF25D-FB9B-4A7C-ADD2-67CF9B8180F3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80" name="Text Box 32">
          <a:extLst>
            <a:ext uri="{FF2B5EF4-FFF2-40B4-BE49-F238E27FC236}">
              <a16:creationId xmlns:a16="http://schemas.microsoft.com/office/drawing/2014/main" id="{7780A662-CB45-4D81-8CBC-DE0FCFA50551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81" name="Text Box 63">
          <a:extLst>
            <a:ext uri="{FF2B5EF4-FFF2-40B4-BE49-F238E27FC236}">
              <a16:creationId xmlns:a16="http://schemas.microsoft.com/office/drawing/2014/main" id="{6507786B-2DBD-4E09-95FA-9ABC2DC2BC02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82" name="Text Box 32">
          <a:extLst>
            <a:ext uri="{FF2B5EF4-FFF2-40B4-BE49-F238E27FC236}">
              <a16:creationId xmlns:a16="http://schemas.microsoft.com/office/drawing/2014/main" id="{F9585080-A8E8-43B5-BF67-181E4F9879F4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83" name="Text Box 63">
          <a:extLst>
            <a:ext uri="{FF2B5EF4-FFF2-40B4-BE49-F238E27FC236}">
              <a16:creationId xmlns:a16="http://schemas.microsoft.com/office/drawing/2014/main" id="{71C4305C-4DD2-4BE4-8196-170D80CB00D4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84" name="Text Box 32">
          <a:extLst>
            <a:ext uri="{FF2B5EF4-FFF2-40B4-BE49-F238E27FC236}">
              <a16:creationId xmlns:a16="http://schemas.microsoft.com/office/drawing/2014/main" id="{98FD9683-6A67-47E4-BE32-44CCA5B2ECB7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85" name="Text Box 63">
          <a:extLst>
            <a:ext uri="{FF2B5EF4-FFF2-40B4-BE49-F238E27FC236}">
              <a16:creationId xmlns:a16="http://schemas.microsoft.com/office/drawing/2014/main" id="{B422225D-8BBF-4EF8-A956-80A1D633F43A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86" name="Text Box 32">
          <a:extLst>
            <a:ext uri="{FF2B5EF4-FFF2-40B4-BE49-F238E27FC236}">
              <a16:creationId xmlns:a16="http://schemas.microsoft.com/office/drawing/2014/main" id="{DA36D0E5-8D95-4878-B47D-238A80D4DF65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87" name="Text Box 63">
          <a:extLst>
            <a:ext uri="{FF2B5EF4-FFF2-40B4-BE49-F238E27FC236}">
              <a16:creationId xmlns:a16="http://schemas.microsoft.com/office/drawing/2014/main" id="{B38F783B-E5E8-47BF-911E-71E6ABDE7CA2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88" name="Text Box 32">
          <a:extLst>
            <a:ext uri="{FF2B5EF4-FFF2-40B4-BE49-F238E27FC236}">
              <a16:creationId xmlns:a16="http://schemas.microsoft.com/office/drawing/2014/main" id="{FE8C4098-A10D-4EAD-9015-D1A0619FF8A5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89" name="Text Box 63">
          <a:extLst>
            <a:ext uri="{FF2B5EF4-FFF2-40B4-BE49-F238E27FC236}">
              <a16:creationId xmlns:a16="http://schemas.microsoft.com/office/drawing/2014/main" id="{727EC056-C66F-4A1F-94AA-983FAF313161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90" name="Text Box 32">
          <a:extLst>
            <a:ext uri="{FF2B5EF4-FFF2-40B4-BE49-F238E27FC236}">
              <a16:creationId xmlns:a16="http://schemas.microsoft.com/office/drawing/2014/main" id="{26119CF3-99F1-4F9A-AF98-A1F7C9413326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91" name="Text Box 63">
          <a:extLst>
            <a:ext uri="{FF2B5EF4-FFF2-40B4-BE49-F238E27FC236}">
              <a16:creationId xmlns:a16="http://schemas.microsoft.com/office/drawing/2014/main" id="{B46DC4A7-FBF3-4421-9C93-6AF62A4C6D88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92" name="Text Box 32">
          <a:extLst>
            <a:ext uri="{FF2B5EF4-FFF2-40B4-BE49-F238E27FC236}">
              <a16:creationId xmlns:a16="http://schemas.microsoft.com/office/drawing/2014/main" id="{74EB2E4C-5FF7-4BA0-AEFF-2FB9EE15BE8A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93" name="Text Box 63">
          <a:extLst>
            <a:ext uri="{FF2B5EF4-FFF2-40B4-BE49-F238E27FC236}">
              <a16:creationId xmlns:a16="http://schemas.microsoft.com/office/drawing/2014/main" id="{48AB514D-2BCF-4AF0-85E3-AD1125556A0E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94" name="Text Box 32">
          <a:extLst>
            <a:ext uri="{FF2B5EF4-FFF2-40B4-BE49-F238E27FC236}">
              <a16:creationId xmlns:a16="http://schemas.microsoft.com/office/drawing/2014/main" id="{B7A0B0EC-CCD7-42A2-9976-0574C21DF0AE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95" name="Text Box 63">
          <a:extLst>
            <a:ext uri="{FF2B5EF4-FFF2-40B4-BE49-F238E27FC236}">
              <a16:creationId xmlns:a16="http://schemas.microsoft.com/office/drawing/2014/main" id="{813D85BA-6CB1-4D36-8528-8002B5090AAA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96" name="Text Box 32">
          <a:extLst>
            <a:ext uri="{FF2B5EF4-FFF2-40B4-BE49-F238E27FC236}">
              <a16:creationId xmlns:a16="http://schemas.microsoft.com/office/drawing/2014/main" id="{C123D338-EA3A-4952-B2F8-6B7BAC63DA82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97" name="Text Box 63">
          <a:extLst>
            <a:ext uri="{FF2B5EF4-FFF2-40B4-BE49-F238E27FC236}">
              <a16:creationId xmlns:a16="http://schemas.microsoft.com/office/drawing/2014/main" id="{4C7D86D2-F09C-44E1-92C0-34806EA74C1B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98" name="Text Box 32">
          <a:extLst>
            <a:ext uri="{FF2B5EF4-FFF2-40B4-BE49-F238E27FC236}">
              <a16:creationId xmlns:a16="http://schemas.microsoft.com/office/drawing/2014/main" id="{BA49DD54-64A4-4684-B53B-C3124A5A8EDE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499" name="Text Box 63">
          <a:extLst>
            <a:ext uri="{FF2B5EF4-FFF2-40B4-BE49-F238E27FC236}">
              <a16:creationId xmlns:a16="http://schemas.microsoft.com/office/drawing/2014/main" id="{5B18EFFE-BB18-4E6E-ACB5-C49A10D0BBBF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500" name="Text Box 32">
          <a:extLst>
            <a:ext uri="{FF2B5EF4-FFF2-40B4-BE49-F238E27FC236}">
              <a16:creationId xmlns:a16="http://schemas.microsoft.com/office/drawing/2014/main" id="{9B6EE7A8-6BD6-4155-9E94-5BE7000E8B6F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501" name="Text Box 63">
          <a:extLst>
            <a:ext uri="{FF2B5EF4-FFF2-40B4-BE49-F238E27FC236}">
              <a16:creationId xmlns:a16="http://schemas.microsoft.com/office/drawing/2014/main" id="{4EA8658D-A9DE-4648-BAEF-161D9125B5CC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502" name="Text Box 32">
          <a:extLst>
            <a:ext uri="{FF2B5EF4-FFF2-40B4-BE49-F238E27FC236}">
              <a16:creationId xmlns:a16="http://schemas.microsoft.com/office/drawing/2014/main" id="{92C85C01-784B-4EDA-A960-D969F03A9960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503" name="Text Box 63">
          <a:extLst>
            <a:ext uri="{FF2B5EF4-FFF2-40B4-BE49-F238E27FC236}">
              <a16:creationId xmlns:a16="http://schemas.microsoft.com/office/drawing/2014/main" id="{7AD78651-50BB-4679-B3BD-506754FBF651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504" name="Text Box 32">
          <a:extLst>
            <a:ext uri="{FF2B5EF4-FFF2-40B4-BE49-F238E27FC236}">
              <a16:creationId xmlns:a16="http://schemas.microsoft.com/office/drawing/2014/main" id="{4E92BC89-F81E-49A7-8EF3-F2CCC86C0317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505" name="Text Box 63">
          <a:extLst>
            <a:ext uri="{FF2B5EF4-FFF2-40B4-BE49-F238E27FC236}">
              <a16:creationId xmlns:a16="http://schemas.microsoft.com/office/drawing/2014/main" id="{1D2A0F20-3655-49D4-94E0-8B4D4CF515CC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506" name="Text Box 32">
          <a:extLst>
            <a:ext uri="{FF2B5EF4-FFF2-40B4-BE49-F238E27FC236}">
              <a16:creationId xmlns:a16="http://schemas.microsoft.com/office/drawing/2014/main" id="{F895E275-A61E-42F2-889F-DC96BDE67292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507" name="Text Box 63">
          <a:extLst>
            <a:ext uri="{FF2B5EF4-FFF2-40B4-BE49-F238E27FC236}">
              <a16:creationId xmlns:a16="http://schemas.microsoft.com/office/drawing/2014/main" id="{E90F6E09-4F06-4A97-9098-205080069A1C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508" name="Text Box 32">
          <a:extLst>
            <a:ext uri="{FF2B5EF4-FFF2-40B4-BE49-F238E27FC236}">
              <a16:creationId xmlns:a16="http://schemas.microsoft.com/office/drawing/2014/main" id="{7A3AD4A6-1880-4A97-9A85-94A2B74D2768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509" name="Text Box 63">
          <a:extLst>
            <a:ext uri="{FF2B5EF4-FFF2-40B4-BE49-F238E27FC236}">
              <a16:creationId xmlns:a16="http://schemas.microsoft.com/office/drawing/2014/main" id="{817A9087-C8D2-4820-BFA7-1F403D6D0EC1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510" name="Text Box 32">
          <a:extLst>
            <a:ext uri="{FF2B5EF4-FFF2-40B4-BE49-F238E27FC236}">
              <a16:creationId xmlns:a16="http://schemas.microsoft.com/office/drawing/2014/main" id="{8C6BEFB2-6B1F-4D60-B0DC-11C0496A598C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511" name="Text Box 63">
          <a:extLst>
            <a:ext uri="{FF2B5EF4-FFF2-40B4-BE49-F238E27FC236}">
              <a16:creationId xmlns:a16="http://schemas.microsoft.com/office/drawing/2014/main" id="{630FD3AD-06C3-4DD8-B6B4-D6863C4ED992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512" name="Text Box 32">
          <a:extLst>
            <a:ext uri="{FF2B5EF4-FFF2-40B4-BE49-F238E27FC236}">
              <a16:creationId xmlns:a16="http://schemas.microsoft.com/office/drawing/2014/main" id="{FB230F4E-A2E8-4B6B-A655-002DBDFD9F03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513" name="Text Box 63">
          <a:extLst>
            <a:ext uri="{FF2B5EF4-FFF2-40B4-BE49-F238E27FC236}">
              <a16:creationId xmlns:a16="http://schemas.microsoft.com/office/drawing/2014/main" id="{C5F6DCA3-1FC7-48F5-BE18-FF44FD2FCAB2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514" name="Text Box 32">
          <a:extLst>
            <a:ext uri="{FF2B5EF4-FFF2-40B4-BE49-F238E27FC236}">
              <a16:creationId xmlns:a16="http://schemas.microsoft.com/office/drawing/2014/main" id="{6441B5D7-4161-4180-AE57-F2C30A9C42CC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515" name="Text Box 63">
          <a:extLst>
            <a:ext uri="{FF2B5EF4-FFF2-40B4-BE49-F238E27FC236}">
              <a16:creationId xmlns:a16="http://schemas.microsoft.com/office/drawing/2014/main" id="{A89F1F12-46AE-4F5E-B0F9-35555673A4DF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516" name="Text Box 32">
          <a:extLst>
            <a:ext uri="{FF2B5EF4-FFF2-40B4-BE49-F238E27FC236}">
              <a16:creationId xmlns:a16="http://schemas.microsoft.com/office/drawing/2014/main" id="{4B18DDD6-9881-4E77-BE6A-0CBAF5641847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517" name="Text Box 63">
          <a:extLst>
            <a:ext uri="{FF2B5EF4-FFF2-40B4-BE49-F238E27FC236}">
              <a16:creationId xmlns:a16="http://schemas.microsoft.com/office/drawing/2014/main" id="{3C023860-8124-447D-A6EC-55D8E407DF2F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518" name="Text Box 32">
          <a:extLst>
            <a:ext uri="{FF2B5EF4-FFF2-40B4-BE49-F238E27FC236}">
              <a16:creationId xmlns:a16="http://schemas.microsoft.com/office/drawing/2014/main" id="{883D7746-2FE3-412B-B884-54C7200FED18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519" name="Text Box 63">
          <a:extLst>
            <a:ext uri="{FF2B5EF4-FFF2-40B4-BE49-F238E27FC236}">
              <a16:creationId xmlns:a16="http://schemas.microsoft.com/office/drawing/2014/main" id="{43390983-4514-415C-9096-82E9077EED5E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520" name="Text Box 32">
          <a:extLst>
            <a:ext uri="{FF2B5EF4-FFF2-40B4-BE49-F238E27FC236}">
              <a16:creationId xmlns:a16="http://schemas.microsoft.com/office/drawing/2014/main" id="{1EB3C39C-43BD-4458-972F-8D3D821F61D0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521" name="Text Box 63">
          <a:extLst>
            <a:ext uri="{FF2B5EF4-FFF2-40B4-BE49-F238E27FC236}">
              <a16:creationId xmlns:a16="http://schemas.microsoft.com/office/drawing/2014/main" id="{E587FEB0-C1A4-4AE4-B0D4-0E06EB4CC20A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522" name="Text Box 32">
          <a:extLst>
            <a:ext uri="{FF2B5EF4-FFF2-40B4-BE49-F238E27FC236}">
              <a16:creationId xmlns:a16="http://schemas.microsoft.com/office/drawing/2014/main" id="{EA07D583-12D0-47BE-87AB-7DF699CF572C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523" name="Text Box 63">
          <a:extLst>
            <a:ext uri="{FF2B5EF4-FFF2-40B4-BE49-F238E27FC236}">
              <a16:creationId xmlns:a16="http://schemas.microsoft.com/office/drawing/2014/main" id="{DCE14F5D-6E40-491B-9409-6B7CA6F5B528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524" name="Text Box 32">
          <a:extLst>
            <a:ext uri="{FF2B5EF4-FFF2-40B4-BE49-F238E27FC236}">
              <a16:creationId xmlns:a16="http://schemas.microsoft.com/office/drawing/2014/main" id="{62DE1124-584D-4C0D-93B7-F84CF6ABA9B7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684</xdr:row>
      <xdr:rowOff>0</xdr:rowOff>
    </xdr:from>
    <xdr:to>
      <xdr:col>1</xdr:col>
      <xdr:colOff>2438400</xdr:colOff>
      <xdr:row>684</xdr:row>
      <xdr:rowOff>114300</xdr:rowOff>
    </xdr:to>
    <xdr:sp macro="" textlink="">
      <xdr:nvSpPr>
        <xdr:cNvPr id="1525" name="Text Box 63">
          <a:extLst>
            <a:ext uri="{FF2B5EF4-FFF2-40B4-BE49-F238E27FC236}">
              <a16:creationId xmlns:a16="http://schemas.microsoft.com/office/drawing/2014/main" id="{9C539EB8-71BA-4B15-9186-B78AE9222148}"/>
            </a:ext>
          </a:extLst>
        </xdr:cNvPr>
        <xdr:cNvSpPr txBox="1">
          <a:spLocks noChangeArrowheads="1"/>
        </xdr:cNvSpPr>
      </xdr:nvSpPr>
      <xdr:spPr bwMode="auto">
        <a:xfrm>
          <a:off x="3009900" y="157410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26" name="Text Box 8">
          <a:extLst>
            <a:ext uri="{FF2B5EF4-FFF2-40B4-BE49-F238E27FC236}">
              <a16:creationId xmlns:a16="http://schemas.microsoft.com/office/drawing/2014/main" id="{1D55A516-450C-4F3A-B935-7A5DDD351248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27" name="Text Box 9">
          <a:extLst>
            <a:ext uri="{FF2B5EF4-FFF2-40B4-BE49-F238E27FC236}">
              <a16:creationId xmlns:a16="http://schemas.microsoft.com/office/drawing/2014/main" id="{69BFB2F1-99D1-4C91-87EF-706E1D2B72FD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28" name="Text Box 8">
          <a:extLst>
            <a:ext uri="{FF2B5EF4-FFF2-40B4-BE49-F238E27FC236}">
              <a16:creationId xmlns:a16="http://schemas.microsoft.com/office/drawing/2014/main" id="{D55E78D3-1BEE-47CD-82D0-23EF87D3084A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29" name="Text Box 9">
          <a:extLst>
            <a:ext uri="{FF2B5EF4-FFF2-40B4-BE49-F238E27FC236}">
              <a16:creationId xmlns:a16="http://schemas.microsoft.com/office/drawing/2014/main" id="{EAD3CC8D-4681-4911-AC97-AC7FBC63D04E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30" name="Text Box 8">
          <a:extLst>
            <a:ext uri="{FF2B5EF4-FFF2-40B4-BE49-F238E27FC236}">
              <a16:creationId xmlns:a16="http://schemas.microsoft.com/office/drawing/2014/main" id="{9D1F2CBF-6F91-46FE-8555-BAA1F90264EA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31" name="Text Box 9">
          <a:extLst>
            <a:ext uri="{FF2B5EF4-FFF2-40B4-BE49-F238E27FC236}">
              <a16:creationId xmlns:a16="http://schemas.microsoft.com/office/drawing/2014/main" id="{65B5DD19-0799-418F-BC44-5B5C3A28685D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32" name="Text Box 8">
          <a:extLst>
            <a:ext uri="{FF2B5EF4-FFF2-40B4-BE49-F238E27FC236}">
              <a16:creationId xmlns:a16="http://schemas.microsoft.com/office/drawing/2014/main" id="{4E63D74F-45F5-4D0D-AD74-BC20785816BA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33" name="Text Box 9">
          <a:extLst>
            <a:ext uri="{FF2B5EF4-FFF2-40B4-BE49-F238E27FC236}">
              <a16:creationId xmlns:a16="http://schemas.microsoft.com/office/drawing/2014/main" id="{6B6D2A3D-38FA-45FF-9C73-22A5349A49EC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34" name="Text Box 8">
          <a:extLst>
            <a:ext uri="{FF2B5EF4-FFF2-40B4-BE49-F238E27FC236}">
              <a16:creationId xmlns:a16="http://schemas.microsoft.com/office/drawing/2014/main" id="{CEDBB18E-DD38-4EFD-8220-BC4DA0F74C9C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35" name="Text Box 9">
          <a:extLst>
            <a:ext uri="{FF2B5EF4-FFF2-40B4-BE49-F238E27FC236}">
              <a16:creationId xmlns:a16="http://schemas.microsoft.com/office/drawing/2014/main" id="{20B286AE-FA99-48CA-8A41-BFE8AA610942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36" name="Text Box 8">
          <a:extLst>
            <a:ext uri="{FF2B5EF4-FFF2-40B4-BE49-F238E27FC236}">
              <a16:creationId xmlns:a16="http://schemas.microsoft.com/office/drawing/2014/main" id="{CFB40DD8-9C80-4F59-A9FE-898EBEE0F7BC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37" name="Text Box 9">
          <a:extLst>
            <a:ext uri="{FF2B5EF4-FFF2-40B4-BE49-F238E27FC236}">
              <a16:creationId xmlns:a16="http://schemas.microsoft.com/office/drawing/2014/main" id="{1B104693-CF50-4B7E-B73D-402A3428A625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38" name="Text Box 8">
          <a:extLst>
            <a:ext uri="{FF2B5EF4-FFF2-40B4-BE49-F238E27FC236}">
              <a16:creationId xmlns:a16="http://schemas.microsoft.com/office/drawing/2014/main" id="{D42BA03C-EF65-4B55-A933-F1CC11561A6C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39" name="Text Box 9">
          <a:extLst>
            <a:ext uri="{FF2B5EF4-FFF2-40B4-BE49-F238E27FC236}">
              <a16:creationId xmlns:a16="http://schemas.microsoft.com/office/drawing/2014/main" id="{5100DCD8-1570-46EA-96BC-BDAAE88120A8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40" name="Text Box 8">
          <a:extLst>
            <a:ext uri="{FF2B5EF4-FFF2-40B4-BE49-F238E27FC236}">
              <a16:creationId xmlns:a16="http://schemas.microsoft.com/office/drawing/2014/main" id="{581E8291-1D96-408C-8173-9392E73089F4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41" name="Text Box 9">
          <a:extLst>
            <a:ext uri="{FF2B5EF4-FFF2-40B4-BE49-F238E27FC236}">
              <a16:creationId xmlns:a16="http://schemas.microsoft.com/office/drawing/2014/main" id="{BE185EFB-40F7-4B28-8CE1-E09538299D43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42" name="Text Box 8">
          <a:extLst>
            <a:ext uri="{FF2B5EF4-FFF2-40B4-BE49-F238E27FC236}">
              <a16:creationId xmlns:a16="http://schemas.microsoft.com/office/drawing/2014/main" id="{0E7D61E2-197B-4AC8-9867-5514556B1F7D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43" name="Text Box 9">
          <a:extLst>
            <a:ext uri="{FF2B5EF4-FFF2-40B4-BE49-F238E27FC236}">
              <a16:creationId xmlns:a16="http://schemas.microsoft.com/office/drawing/2014/main" id="{96ABA0C2-185C-4DEB-B957-86783352A171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44" name="Text Box 8">
          <a:extLst>
            <a:ext uri="{FF2B5EF4-FFF2-40B4-BE49-F238E27FC236}">
              <a16:creationId xmlns:a16="http://schemas.microsoft.com/office/drawing/2014/main" id="{67AF3C9B-EF4D-4A89-816E-3943BFE3C2FE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45" name="Text Box 9">
          <a:extLst>
            <a:ext uri="{FF2B5EF4-FFF2-40B4-BE49-F238E27FC236}">
              <a16:creationId xmlns:a16="http://schemas.microsoft.com/office/drawing/2014/main" id="{67CA1113-9478-444E-9223-5E9D072BB949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46" name="Text Box 8">
          <a:extLst>
            <a:ext uri="{FF2B5EF4-FFF2-40B4-BE49-F238E27FC236}">
              <a16:creationId xmlns:a16="http://schemas.microsoft.com/office/drawing/2014/main" id="{33FC9BBD-B099-4450-A1E3-39DD45A24129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47" name="Text Box 9">
          <a:extLst>
            <a:ext uri="{FF2B5EF4-FFF2-40B4-BE49-F238E27FC236}">
              <a16:creationId xmlns:a16="http://schemas.microsoft.com/office/drawing/2014/main" id="{0C6FABCC-D6B8-4C28-B3D8-FDE231D1FACB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48" name="Text Box 8">
          <a:extLst>
            <a:ext uri="{FF2B5EF4-FFF2-40B4-BE49-F238E27FC236}">
              <a16:creationId xmlns:a16="http://schemas.microsoft.com/office/drawing/2014/main" id="{3C156841-169D-4C50-BD7E-266C03C6DA3D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49" name="Text Box 9">
          <a:extLst>
            <a:ext uri="{FF2B5EF4-FFF2-40B4-BE49-F238E27FC236}">
              <a16:creationId xmlns:a16="http://schemas.microsoft.com/office/drawing/2014/main" id="{02154DB8-5D2E-43DD-871A-5220FAEE71F2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50" name="Text Box 8">
          <a:extLst>
            <a:ext uri="{FF2B5EF4-FFF2-40B4-BE49-F238E27FC236}">
              <a16:creationId xmlns:a16="http://schemas.microsoft.com/office/drawing/2014/main" id="{6BA5011D-0FF4-48CC-AD97-ACEE1A4F131D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51" name="Text Box 9">
          <a:extLst>
            <a:ext uri="{FF2B5EF4-FFF2-40B4-BE49-F238E27FC236}">
              <a16:creationId xmlns:a16="http://schemas.microsoft.com/office/drawing/2014/main" id="{F3014D05-D425-44CA-AF7C-E1D57D2462A6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52" name="Text Box 8">
          <a:extLst>
            <a:ext uri="{FF2B5EF4-FFF2-40B4-BE49-F238E27FC236}">
              <a16:creationId xmlns:a16="http://schemas.microsoft.com/office/drawing/2014/main" id="{1F5306C4-E0BA-4518-804E-C32980F6B7B0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53" name="Text Box 9">
          <a:extLst>
            <a:ext uri="{FF2B5EF4-FFF2-40B4-BE49-F238E27FC236}">
              <a16:creationId xmlns:a16="http://schemas.microsoft.com/office/drawing/2014/main" id="{09AF1823-610C-464F-97CF-785C2935D38F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54" name="Text Box 8">
          <a:extLst>
            <a:ext uri="{FF2B5EF4-FFF2-40B4-BE49-F238E27FC236}">
              <a16:creationId xmlns:a16="http://schemas.microsoft.com/office/drawing/2014/main" id="{1FC29DAB-AFFD-46B3-A7BC-C6BDB1AC1335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55" name="Text Box 9">
          <a:extLst>
            <a:ext uri="{FF2B5EF4-FFF2-40B4-BE49-F238E27FC236}">
              <a16:creationId xmlns:a16="http://schemas.microsoft.com/office/drawing/2014/main" id="{AA9850CB-9F63-41B4-99A9-93F1726CC82D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56" name="Text Box 8">
          <a:extLst>
            <a:ext uri="{FF2B5EF4-FFF2-40B4-BE49-F238E27FC236}">
              <a16:creationId xmlns:a16="http://schemas.microsoft.com/office/drawing/2014/main" id="{3CFCEC07-E408-4441-9673-BB2125BC8CA5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57" name="Text Box 9">
          <a:extLst>
            <a:ext uri="{FF2B5EF4-FFF2-40B4-BE49-F238E27FC236}">
              <a16:creationId xmlns:a16="http://schemas.microsoft.com/office/drawing/2014/main" id="{A54E6554-F620-4CF6-AADE-4AE50665D05A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58" name="Text Box 8">
          <a:extLst>
            <a:ext uri="{FF2B5EF4-FFF2-40B4-BE49-F238E27FC236}">
              <a16:creationId xmlns:a16="http://schemas.microsoft.com/office/drawing/2014/main" id="{A2009F2E-EA2F-44D2-8145-2E84AD4B9881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59" name="Text Box 9">
          <a:extLst>
            <a:ext uri="{FF2B5EF4-FFF2-40B4-BE49-F238E27FC236}">
              <a16:creationId xmlns:a16="http://schemas.microsoft.com/office/drawing/2014/main" id="{E722D892-2488-4159-9738-207AA116B8B4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60" name="Text Box 8">
          <a:extLst>
            <a:ext uri="{FF2B5EF4-FFF2-40B4-BE49-F238E27FC236}">
              <a16:creationId xmlns:a16="http://schemas.microsoft.com/office/drawing/2014/main" id="{27BC132D-1CC0-4E2E-9A7C-8296505D2DC4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61" name="Text Box 9">
          <a:extLst>
            <a:ext uri="{FF2B5EF4-FFF2-40B4-BE49-F238E27FC236}">
              <a16:creationId xmlns:a16="http://schemas.microsoft.com/office/drawing/2014/main" id="{FEAD74C9-66C9-4A7D-8665-F134B6611100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62" name="Text Box 8">
          <a:extLst>
            <a:ext uri="{FF2B5EF4-FFF2-40B4-BE49-F238E27FC236}">
              <a16:creationId xmlns:a16="http://schemas.microsoft.com/office/drawing/2014/main" id="{0B7C3CF0-AC3E-4DD6-A131-58023224EAB8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63" name="Text Box 9">
          <a:extLst>
            <a:ext uri="{FF2B5EF4-FFF2-40B4-BE49-F238E27FC236}">
              <a16:creationId xmlns:a16="http://schemas.microsoft.com/office/drawing/2014/main" id="{DC33B5FA-04CA-4950-BCC4-FAA28D6105A9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64" name="Text Box 8">
          <a:extLst>
            <a:ext uri="{FF2B5EF4-FFF2-40B4-BE49-F238E27FC236}">
              <a16:creationId xmlns:a16="http://schemas.microsoft.com/office/drawing/2014/main" id="{CA35584E-36B8-4E06-9478-5E8FAC25C58B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65" name="Text Box 9">
          <a:extLst>
            <a:ext uri="{FF2B5EF4-FFF2-40B4-BE49-F238E27FC236}">
              <a16:creationId xmlns:a16="http://schemas.microsoft.com/office/drawing/2014/main" id="{534DC4DA-3545-477B-BE82-FDBDCBB12C0C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66" name="Text Box 8">
          <a:extLst>
            <a:ext uri="{FF2B5EF4-FFF2-40B4-BE49-F238E27FC236}">
              <a16:creationId xmlns:a16="http://schemas.microsoft.com/office/drawing/2014/main" id="{D157F0D1-AC00-4507-8928-AD3EDF04BE38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67" name="Text Box 9">
          <a:extLst>
            <a:ext uri="{FF2B5EF4-FFF2-40B4-BE49-F238E27FC236}">
              <a16:creationId xmlns:a16="http://schemas.microsoft.com/office/drawing/2014/main" id="{75FFE82A-EE33-401E-9E7E-ACC7A37D5473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68" name="Text Box 8">
          <a:extLst>
            <a:ext uri="{FF2B5EF4-FFF2-40B4-BE49-F238E27FC236}">
              <a16:creationId xmlns:a16="http://schemas.microsoft.com/office/drawing/2014/main" id="{751E4D62-4C09-41CC-BB6C-15F9D5872624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69" name="Text Box 9">
          <a:extLst>
            <a:ext uri="{FF2B5EF4-FFF2-40B4-BE49-F238E27FC236}">
              <a16:creationId xmlns:a16="http://schemas.microsoft.com/office/drawing/2014/main" id="{FEBD1660-3765-49F6-8272-5689664ACB3A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70" name="Text Box 8">
          <a:extLst>
            <a:ext uri="{FF2B5EF4-FFF2-40B4-BE49-F238E27FC236}">
              <a16:creationId xmlns:a16="http://schemas.microsoft.com/office/drawing/2014/main" id="{C7FD4EFC-CF2C-415A-8B81-5F60F67F17A0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71" name="Text Box 9">
          <a:extLst>
            <a:ext uri="{FF2B5EF4-FFF2-40B4-BE49-F238E27FC236}">
              <a16:creationId xmlns:a16="http://schemas.microsoft.com/office/drawing/2014/main" id="{4ABA9D0B-E094-43F5-8ED3-57E559393E5C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72" name="Text Box 8">
          <a:extLst>
            <a:ext uri="{FF2B5EF4-FFF2-40B4-BE49-F238E27FC236}">
              <a16:creationId xmlns:a16="http://schemas.microsoft.com/office/drawing/2014/main" id="{75973375-0182-4A3C-978B-DD50783532D6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73" name="Text Box 9">
          <a:extLst>
            <a:ext uri="{FF2B5EF4-FFF2-40B4-BE49-F238E27FC236}">
              <a16:creationId xmlns:a16="http://schemas.microsoft.com/office/drawing/2014/main" id="{1D8C896F-9C3A-417F-BE92-2B210F192DFD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74" name="Text Box 8">
          <a:extLst>
            <a:ext uri="{FF2B5EF4-FFF2-40B4-BE49-F238E27FC236}">
              <a16:creationId xmlns:a16="http://schemas.microsoft.com/office/drawing/2014/main" id="{E55B19C9-0BC7-4656-A482-CAC9787F826B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75" name="Text Box 9">
          <a:extLst>
            <a:ext uri="{FF2B5EF4-FFF2-40B4-BE49-F238E27FC236}">
              <a16:creationId xmlns:a16="http://schemas.microsoft.com/office/drawing/2014/main" id="{561FD8A9-EABD-42AB-8D65-E5292BFD738E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76" name="Text Box 8">
          <a:extLst>
            <a:ext uri="{FF2B5EF4-FFF2-40B4-BE49-F238E27FC236}">
              <a16:creationId xmlns:a16="http://schemas.microsoft.com/office/drawing/2014/main" id="{AACF3D8D-261D-43CD-ACFD-E9E682A9E93B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77" name="Text Box 9">
          <a:extLst>
            <a:ext uri="{FF2B5EF4-FFF2-40B4-BE49-F238E27FC236}">
              <a16:creationId xmlns:a16="http://schemas.microsoft.com/office/drawing/2014/main" id="{82BCBABD-E972-41DD-A808-4A8F013339B0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78" name="Text Box 8">
          <a:extLst>
            <a:ext uri="{FF2B5EF4-FFF2-40B4-BE49-F238E27FC236}">
              <a16:creationId xmlns:a16="http://schemas.microsoft.com/office/drawing/2014/main" id="{CF8459EA-5DB3-478C-A0F8-CAE051ABB556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79" name="Text Box 9">
          <a:extLst>
            <a:ext uri="{FF2B5EF4-FFF2-40B4-BE49-F238E27FC236}">
              <a16:creationId xmlns:a16="http://schemas.microsoft.com/office/drawing/2014/main" id="{89391A11-6F5D-4026-AA7D-7FDC73213450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80" name="Text Box 8">
          <a:extLst>
            <a:ext uri="{FF2B5EF4-FFF2-40B4-BE49-F238E27FC236}">
              <a16:creationId xmlns:a16="http://schemas.microsoft.com/office/drawing/2014/main" id="{9E632B5B-27ED-4DB8-8E13-2E1E2F6A6A40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81" name="Text Box 9">
          <a:extLst>
            <a:ext uri="{FF2B5EF4-FFF2-40B4-BE49-F238E27FC236}">
              <a16:creationId xmlns:a16="http://schemas.microsoft.com/office/drawing/2014/main" id="{F31AA8AE-05D0-47C2-A037-D406F89D3742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82" name="Text Box 8">
          <a:extLst>
            <a:ext uri="{FF2B5EF4-FFF2-40B4-BE49-F238E27FC236}">
              <a16:creationId xmlns:a16="http://schemas.microsoft.com/office/drawing/2014/main" id="{92D46A74-D6D2-4B8A-AB53-00C7033BC801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83" name="Text Box 9">
          <a:extLst>
            <a:ext uri="{FF2B5EF4-FFF2-40B4-BE49-F238E27FC236}">
              <a16:creationId xmlns:a16="http://schemas.microsoft.com/office/drawing/2014/main" id="{4F408742-EBDA-4B21-92B9-CDEED50DB581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84" name="Text Box 8">
          <a:extLst>
            <a:ext uri="{FF2B5EF4-FFF2-40B4-BE49-F238E27FC236}">
              <a16:creationId xmlns:a16="http://schemas.microsoft.com/office/drawing/2014/main" id="{9F9221A0-6681-4B55-81DB-6E174543CF6E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85" name="Text Box 9">
          <a:extLst>
            <a:ext uri="{FF2B5EF4-FFF2-40B4-BE49-F238E27FC236}">
              <a16:creationId xmlns:a16="http://schemas.microsoft.com/office/drawing/2014/main" id="{31775A26-EC21-4B72-99BA-45076281E3B8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86" name="Text Box 8">
          <a:extLst>
            <a:ext uri="{FF2B5EF4-FFF2-40B4-BE49-F238E27FC236}">
              <a16:creationId xmlns:a16="http://schemas.microsoft.com/office/drawing/2014/main" id="{46B195BA-5F7D-4561-B281-148CACDC97C5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87" name="Text Box 9">
          <a:extLst>
            <a:ext uri="{FF2B5EF4-FFF2-40B4-BE49-F238E27FC236}">
              <a16:creationId xmlns:a16="http://schemas.microsoft.com/office/drawing/2014/main" id="{5F67C74A-26E5-4D81-89C2-93DB6BC65365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88" name="Text Box 8">
          <a:extLst>
            <a:ext uri="{FF2B5EF4-FFF2-40B4-BE49-F238E27FC236}">
              <a16:creationId xmlns:a16="http://schemas.microsoft.com/office/drawing/2014/main" id="{3719296A-7521-419A-95FF-87820B807B1F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89" name="Text Box 9">
          <a:extLst>
            <a:ext uri="{FF2B5EF4-FFF2-40B4-BE49-F238E27FC236}">
              <a16:creationId xmlns:a16="http://schemas.microsoft.com/office/drawing/2014/main" id="{B316E611-9772-4314-975E-9BF3861E90CA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90" name="Text Box 8">
          <a:extLst>
            <a:ext uri="{FF2B5EF4-FFF2-40B4-BE49-F238E27FC236}">
              <a16:creationId xmlns:a16="http://schemas.microsoft.com/office/drawing/2014/main" id="{9CC8E462-01A7-4808-99A7-06D39C500AAC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91" name="Text Box 9">
          <a:extLst>
            <a:ext uri="{FF2B5EF4-FFF2-40B4-BE49-F238E27FC236}">
              <a16:creationId xmlns:a16="http://schemas.microsoft.com/office/drawing/2014/main" id="{3506357A-FA79-47E8-8294-26B37DBE0876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92" name="Text Box 8">
          <a:extLst>
            <a:ext uri="{FF2B5EF4-FFF2-40B4-BE49-F238E27FC236}">
              <a16:creationId xmlns:a16="http://schemas.microsoft.com/office/drawing/2014/main" id="{5CF01991-0012-4164-9E59-88E986D35B94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93" name="Text Box 9">
          <a:extLst>
            <a:ext uri="{FF2B5EF4-FFF2-40B4-BE49-F238E27FC236}">
              <a16:creationId xmlns:a16="http://schemas.microsoft.com/office/drawing/2014/main" id="{5AE58ECB-1D0B-470D-95CE-AA28305DFB7F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94" name="Text Box 8">
          <a:extLst>
            <a:ext uri="{FF2B5EF4-FFF2-40B4-BE49-F238E27FC236}">
              <a16:creationId xmlns:a16="http://schemas.microsoft.com/office/drawing/2014/main" id="{6B5CF360-44C6-4935-A7AD-9790B372C632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95" name="Text Box 9">
          <a:extLst>
            <a:ext uri="{FF2B5EF4-FFF2-40B4-BE49-F238E27FC236}">
              <a16:creationId xmlns:a16="http://schemas.microsoft.com/office/drawing/2014/main" id="{3968FE03-B850-4A5B-B841-60B9B7D53D82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96" name="Text Box 8">
          <a:extLst>
            <a:ext uri="{FF2B5EF4-FFF2-40B4-BE49-F238E27FC236}">
              <a16:creationId xmlns:a16="http://schemas.microsoft.com/office/drawing/2014/main" id="{C9983A68-0D6C-4821-B3A1-977F322815FD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684</xdr:row>
      <xdr:rowOff>0</xdr:rowOff>
    </xdr:from>
    <xdr:to>
      <xdr:col>1</xdr:col>
      <xdr:colOff>1304925</xdr:colOff>
      <xdr:row>685</xdr:row>
      <xdr:rowOff>1</xdr:rowOff>
    </xdr:to>
    <xdr:sp macro="" textlink="">
      <xdr:nvSpPr>
        <xdr:cNvPr id="1597" name="Text Box 9">
          <a:extLst>
            <a:ext uri="{FF2B5EF4-FFF2-40B4-BE49-F238E27FC236}">
              <a16:creationId xmlns:a16="http://schemas.microsoft.com/office/drawing/2014/main" id="{2F754713-9BA9-4055-B135-EC23BD937E3A}"/>
            </a:ext>
          </a:extLst>
        </xdr:cNvPr>
        <xdr:cNvSpPr txBox="1">
          <a:spLocks noChangeArrowheads="1"/>
        </xdr:cNvSpPr>
      </xdr:nvSpPr>
      <xdr:spPr bwMode="auto">
        <a:xfrm>
          <a:off x="1876425" y="1574101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96906</xdr:colOff>
      <xdr:row>0</xdr:row>
      <xdr:rowOff>99392</xdr:rowOff>
    </xdr:from>
    <xdr:to>
      <xdr:col>1</xdr:col>
      <xdr:colOff>323021</xdr:colOff>
      <xdr:row>4</xdr:row>
      <xdr:rowOff>123205</xdr:rowOff>
    </xdr:to>
    <xdr:pic>
      <xdr:nvPicPr>
        <xdr:cNvPr id="1598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06" y="99392"/>
          <a:ext cx="797615" cy="78581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599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600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601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602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1603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604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605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606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607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608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609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610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611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612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613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1614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1615" name="Text Box 9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616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617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618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619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620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621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622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623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624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625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1626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627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628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629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630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631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632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633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634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635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636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1637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1638" name="Text Box 9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639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640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641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642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152400</xdr:rowOff>
    </xdr:to>
    <xdr:sp macro="" textlink="">
      <xdr:nvSpPr>
        <xdr:cNvPr id="1643" name="Text Box 8"/>
        <xdr:cNvSpPr txBox="1">
          <a:spLocks noChangeArrowheads="1"/>
        </xdr:cNvSpPr>
      </xdr:nvSpPr>
      <xdr:spPr bwMode="auto">
        <a:xfrm>
          <a:off x="4562475" y="1221581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152400</xdr:rowOff>
    </xdr:to>
    <xdr:sp macro="" textlink="">
      <xdr:nvSpPr>
        <xdr:cNvPr id="1644" name="Text Box 9"/>
        <xdr:cNvSpPr txBox="1">
          <a:spLocks noChangeArrowheads="1"/>
        </xdr:cNvSpPr>
      </xdr:nvSpPr>
      <xdr:spPr bwMode="auto">
        <a:xfrm>
          <a:off x="4562475" y="1221581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152400</xdr:rowOff>
    </xdr:to>
    <xdr:sp macro="" textlink="">
      <xdr:nvSpPr>
        <xdr:cNvPr id="1645" name="Text Box 8"/>
        <xdr:cNvSpPr txBox="1">
          <a:spLocks noChangeArrowheads="1"/>
        </xdr:cNvSpPr>
      </xdr:nvSpPr>
      <xdr:spPr bwMode="auto">
        <a:xfrm>
          <a:off x="4562475" y="1221581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152400</xdr:rowOff>
    </xdr:to>
    <xdr:sp macro="" textlink="">
      <xdr:nvSpPr>
        <xdr:cNvPr id="1646" name="Text Box 9"/>
        <xdr:cNvSpPr txBox="1">
          <a:spLocks noChangeArrowheads="1"/>
        </xdr:cNvSpPr>
      </xdr:nvSpPr>
      <xdr:spPr bwMode="auto">
        <a:xfrm>
          <a:off x="4562475" y="1221581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1647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648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649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650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651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652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653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654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655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656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657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1658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1659" name="Text Box 9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660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661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662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663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664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665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666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667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668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669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670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671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672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673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674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675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676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677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678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679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680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681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682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683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684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685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686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687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688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689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690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691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692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693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694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695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696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697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698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699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00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01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02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03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04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05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06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07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08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09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710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711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712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713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14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15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16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17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18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19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20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21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22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23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24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25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26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27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28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29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30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31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32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33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34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35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36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37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38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39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740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741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742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743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1744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45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46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47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48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49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50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51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52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53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54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1755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1756" name="Text Box 9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757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758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759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760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1761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62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63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64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65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66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67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68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69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70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71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1772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1773" name="Text Box 9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1774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75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76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77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78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79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80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81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82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83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84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1785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1786" name="Text Box 9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787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788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789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790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91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92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93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794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795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796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797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798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799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800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801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802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03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04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05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06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07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08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09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10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11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12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13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14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15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816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817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818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819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20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21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22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23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24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25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26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27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28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29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30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31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32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833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834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835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836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37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38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39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40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41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42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43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44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45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46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47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48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49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50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51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52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53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54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55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56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57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58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59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60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61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62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863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864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865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866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1867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68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69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70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71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72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73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74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75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76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77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1878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1879" name="Text Box 9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880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881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882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883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1884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85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86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87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88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89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90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91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92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93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94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1895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1896" name="Text Box 9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1897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98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899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900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901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902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903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904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905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906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907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1908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1909" name="Text Box 9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710</xdr:row>
      <xdr:rowOff>0</xdr:rowOff>
    </xdr:from>
    <xdr:to>
      <xdr:col>1</xdr:col>
      <xdr:colOff>1304925</xdr:colOff>
      <xdr:row>710</xdr:row>
      <xdr:rowOff>304800</xdr:rowOff>
    </xdr:to>
    <xdr:sp macro="" textlink="">
      <xdr:nvSpPr>
        <xdr:cNvPr id="1910" name="Text Box 8"/>
        <xdr:cNvSpPr txBox="1">
          <a:spLocks noChangeArrowheads="1"/>
        </xdr:cNvSpPr>
      </xdr:nvSpPr>
      <xdr:spPr bwMode="auto">
        <a:xfrm>
          <a:off x="1838325" y="1221581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710</xdr:row>
      <xdr:rowOff>0</xdr:rowOff>
    </xdr:from>
    <xdr:to>
      <xdr:col>1</xdr:col>
      <xdr:colOff>1304925</xdr:colOff>
      <xdr:row>710</xdr:row>
      <xdr:rowOff>304800</xdr:rowOff>
    </xdr:to>
    <xdr:sp macro="" textlink="">
      <xdr:nvSpPr>
        <xdr:cNvPr id="1911" name="Text Box 9"/>
        <xdr:cNvSpPr txBox="1">
          <a:spLocks noChangeArrowheads="1"/>
        </xdr:cNvSpPr>
      </xdr:nvSpPr>
      <xdr:spPr bwMode="auto">
        <a:xfrm>
          <a:off x="1838325" y="1221581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710</xdr:row>
      <xdr:rowOff>0</xdr:rowOff>
    </xdr:from>
    <xdr:to>
      <xdr:col>1</xdr:col>
      <xdr:colOff>1304925</xdr:colOff>
      <xdr:row>710</xdr:row>
      <xdr:rowOff>304800</xdr:rowOff>
    </xdr:to>
    <xdr:sp macro="" textlink="">
      <xdr:nvSpPr>
        <xdr:cNvPr id="1912" name="Text Box 8"/>
        <xdr:cNvSpPr txBox="1">
          <a:spLocks noChangeArrowheads="1"/>
        </xdr:cNvSpPr>
      </xdr:nvSpPr>
      <xdr:spPr bwMode="auto">
        <a:xfrm>
          <a:off x="1838325" y="1221581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710</xdr:row>
      <xdr:rowOff>0</xdr:rowOff>
    </xdr:from>
    <xdr:to>
      <xdr:col>1</xdr:col>
      <xdr:colOff>1304925</xdr:colOff>
      <xdr:row>710</xdr:row>
      <xdr:rowOff>304800</xdr:rowOff>
    </xdr:to>
    <xdr:sp macro="" textlink="">
      <xdr:nvSpPr>
        <xdr:cNvPr id="1913" name="Text Box 9"/>
        <xdr:cNvSpPr txBox="1">
          <a:spLocks noChangeArrowheads="1"/>
        </xdr:cNvSpPr>
      </xdr:nvSpPr>
      <xdr:spPr bwMode="auto">
        <a:xfrm>
          <a:off x="1838325" y="1221581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710</xdr:row>
      <xdr:rowOff>0</xdr:rowOff>
    </xdr:from>
    <xdr:to>
      <xdr:col>1</xdr:col>
      <xdr:colOff>1304925</xdr:colOff>
      <xdr:row>710</xdr:row>
      <xdr:rowOff>304800</xdr:rowOff>
    </xdr:to>
    <xdr:sp macro="" textlink="">
      <xdr:nvSpPr>
        <xdr:cNvPr id="1914" name="Text Box 8"/>
        <xdr:cNvSpPr txBox="1">
          <a:spLocks noChangeArrowheads="1"/>
        </xdr:cNvSpPr>
      </xdr:nvSpPr>
      <xdr:spPr bwMode="auto">
        <a:xfrm>
          <a:off x="1838325" y="1221581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710</xdr:row>
      <xdr:rowOff>0</xdr:rowOff>
    </xdr:from>
    <xdr:to>
      <xdr:col>1</xdr:col>
      <xdr:colOff>1304925</xdr:colOff>
      <xdr:row>710</xdr:row>
      <xdr:rowOff>304800</xdr:rowOff>
    </xdr:to>
    <xdr:sp macro="" textlink="">
      <xdr:nvSpPr>
        <xdr:cNvPr id="1915" name="Text Box 9"/>
        <xdr:cNvSpPr txBox="1">
          <a:spLocks noChangeArrowheads="1"/>
        </xdr:cNvSpPr>
      </xdr:nvSpPr>
      <xdr:spPr bwMode="auto">
        <a:xfrm>
          <a:off x="1838325" y="1221581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710</xdr:row>
      <xdr:rowOff>0</xdr:rowOff>
    </xdr:from>
    <xdr:to>
      <xdr:col>1</xdr:col>
      <xdr:colOff>1304925</xdr:colOff>
      <xdr:row>710</xdr:row>
      <xdr:rowOff>304800</xdr:rowOff>
    </xdr:to>
    <xdr:sp macro="" textlink="">
      <xdr:nvSpPr>
        <xdr:cNvPr id="1916" name="Text Box 8"/>
        <xdr:cNvSpPr txBox="1">
          <a:spLocks noChangeArrowheads="1"/>
        </xdr:cNvSpPr>
      </xdr:nvSpPr>
      <xdr:spPr bwMode="auto">
        <a:xfrm>
          <a:off x="1838325" y="1221581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710</xdr:row>
      <xdr:rowOff>0</xdr:rowOff>
    </xdr:from>
    <xdr:to>
      <xdr:col>1</xdr:col>
      <xdr:colOff>1304925</xdr:colOff>
      <xdr:row>710</xdr:row>
      <xdr:rowOff>304800</xdr:rowOff>
    </xdr:to>
    <xdr:sp macro="" textlink="">
      <xdr:nvSpPr>
        <xdr:cNvPr id="1917" name="Text Box 9"/>
        <xdr:cNvSpPr txBox="1">
          <a:spLocks noChangeArrowheads="1"/>
        </xdr:cNvSpPr>
      </xdr:nvSpPr>
      <xdr:spPr bwMode="auto">
        <a:xfrm>
          <a:off x="1838325" y="1221581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710</xdr:row>
      <xdr:rowOff>0</xdr:rowOff>
    </xdr:from>
    <xdr:to>
      <xdr:col>1</xdr:col>
      <xdr:colOff>1304925</xdr:colOff>
      <xdr:row>710</xdr:row>
      <xdr:rowOff>304800</xdr:rowOff>
    </xdr:to>
    <xdr:sp macro="" textlink="">
      <xdr:nvSpPr>
        <xdr:cNvPr id="1918" name="Text Box 8"/>
        <xdr:cNvSpPr txBox="1">
          <a:spLocks noChangeArrowheads="1"/>
        </xdr:cNvSpPr>
      </xdr:nvSpPr>
      <xdr:spPr bwMode="auto">
        <a:xfrm>
          <a:off x="1838325" y="1221581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710</xdr:row>
      <xdr:rowOff>0</xdr:rowOff>
    </xdr:from>
    <xdr:to>
      <xdr:col>1</xdr:col>
      <xdr:colOff>1304925</xdr:colOff>
      <xdr:row>710</xdr:row>
      <xdr:rowOff>304800</xdr:rowOff>
    </xdr:to>
    <xdr:sp macro="" textlink="">
      <xdr:nvSpPr>
        <xdr:cNvPr id="1919" name="Text Box 9"/>
        <xdr:cNvSpPr txBox="1">
          <a:spLocks noChangeArrowheads="1"/>
        </xdr:cNvSpPr>
      </xdr:nvSpPr>
      <xdr:spPr bwMode="auto">
        <a:xfrm>
          <a:off x="1838325" y="1221581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710</xdr:row>
      <xdr:rowOff>0</xdr:rowOff>
    </xdr:from>
    <xdr:to>
      <xdr:col>1</xdr:col>
      <xdr:colOff>1304925</xdr:colOff>
      <xdr:row>710</xdr:row>
      <xdr:rowOff>304800</xdr:rowOff>
    </xdr:to>
    <xdr:sp macro="" textlink="">
      <xdr:nvSpPr>
        <xdr:cNvPr id="1920" name="Text Box 8"/>
        <xdr:cNvSpPr txBox="1">
          <a:spLocks noChangeArrowheads="1"/>
        </xdr:cNvSpPr>
      </xdr:nvSpPr>
      <xdr:spPr bwMode="auto">
        <a:xfrm>
          <a:off x="1838325" y="1221581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710</xdr:row>
      <xdr:rowOff>0</xdr:rowOff>
    </xdr:from>
    <xdr:to>
      <xdr:col>1</xdr:col>
      <xdr:colOff>1304925</xdr:colOff>
      <xdr:row>710</xdr:row>
      <xdr:rowOff>304800</xdr:rowOff>
    </xdr:to>
    <xdr:sp macro="" textlink="">
      <xdr:nvSpPr>
        <xdr:cNvPr id="1921" name="Text Box 9"/>
        <xdr:cNvSpPr txBox="1">
          <a:spLocks noChangeArrowheads="1"/>
        </xdr:cNvSpPr>
      </xdr:nvSpPr>
      <xdr:spPr bwMode="auto">
        <a:xfrm>
          <a:off x="1838325" y="1221581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710</xdr:row>
      <xdr:rowOff>0</xdr:rowOff>
    </xdr:from>
    <xdr:to>
      <xdr:col>1</xdr:col>
      <xdr:colOff>104775</xdr:colOff>
      <xdr:row>710</xdr:row>
      <xdr:rowOff>142875</xdr:rowOff>
    </xdr:to>
    <xdr:sp macro="" textlink="">
      <xdr:nvSpPr>
        <xdr:cNvPr id="1922" name="Text Box 8"/>
        <xdr:cNvSpPr txBox="1">
          <a:spLocks noChangeArrowheads="1"/>
        </xdr:cNvSpPr>
      </xdr:nvSpPr>
      <xdr:spPr bwMode="auto">
        <a:xfrm>
          <a:off x="533400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710</xdr:row>
      <xdr:rowOff>0</xdr:rowOff>
    </xdr:from>
    <xdr:to>
      <xdr:col>1</xdr:col>
      <xdr:colOff>104775</xdr:colOff>
      <xdr:row>710</xdr:row>
      <xdr:rowOff>142875</xdr:rowOff>
    </xdr:to>
    <xdr:sp macro="" textlink="">
      <xdr:nvSpPr>
        <xdr:cNvPr id="1923" name="Text Box 9"/>
        <xdr:cNvSpPr txBox="1">
          <a:spLocks noChangeArrowheads="1"/>
        </xdr:cNvSpPr>
      </xdr:nvSpPr>
      <xdr:spPr bwMode="auto">
        <a:xfrm>
          <a:off x="533400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924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925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926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927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1928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929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930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931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932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933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934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935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936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937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938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1939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1940" name="Text Box 9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941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942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943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944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945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946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947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948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949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950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1951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952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953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954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955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956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957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958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959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960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961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1962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1963" name="Text Box 9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964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965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966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967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152400</xdr:rowOff>
    </xdr:to>
    <xdr:sp macro="" textlink="">
      <xdr:nvSpPr>
        <xdr:cNvPr id="1968" name="Text Box 8"/>
        <xdr:cNvSpPr txBox="1">
          <a:spLocks noChangeArrowheads="1"/>
        </xdr:cNvSpPr>
      </xdr:nvSpPr>
      <xdr:spPr bwMode="auto">
        <a:xfrm>
          <a:off x="4562475" y="1221581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152400</xdr:rowOff>
    </xdr:to>
    <xdr:sp macro="" textlink="">
      <xdr:nvSpPr>
        <xdr:cNvPr id="1969" name="Text Box 9"/>
        <xdr:cNvSpPr txBox="1">
          <a:spLocks noChangeArrowheads="1"/>
        </xdr:cNvSpPr>
      </xdr:nvSpPr>
      <xdr:spPr bwMode="auto">
        <a:xfrm>
          <a:off x="4562475" y="1221581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152400</xdr:rowOff>
    </xdr:to>
    <xdr:sp macro="" textlink="">
      <xdr:nvSpPr>
        <xdr:cNvPr id="1970" name="Text Box 8"/>
        <xdr:cNvSpPr txBox="1">
          <a:spLocks noChangeArrowheads="1"/>
        </xdr:cNvSpPr>
      </xdr:nvSpPr>
      <xdr:spPr bwMode="auto">
        <a:xfrm>
          <a:off x="4562475" y="1221581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152400</xdr:rowOff>
    </xdr:to>
    <xdr:sp macro="" textlink="">
      <xdr:nvSpPr>
        <xdr:cNvPr id="1971" name="Text Box 9"/>
        <xdr:cNvSpPr txBox="1">
          <a:spLocks noChangeArrowheads="1"/>
        </xdr:cNvSpPr>
      </xdr:nvSpPr>
      <xdr:spPr bwMode="auto">
        <a:xfrm>
          <a:off x="4562475" y="1221581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1972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973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974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975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976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977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978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979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980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981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982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1983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1984" name="Text Box 9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985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986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987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988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989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990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991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992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993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994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995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1996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997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998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1999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2000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2001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2002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2003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2004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05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06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07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08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09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10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11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12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13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14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15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16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17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2018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2019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2020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2021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22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23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24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25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26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27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28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29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30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31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32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33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34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2035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2036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2037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2038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39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40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41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42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43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44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45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46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47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48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49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50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51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52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53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54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55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56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57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58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59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60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61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62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63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64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2065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2066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2067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2068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069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70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71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72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73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74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75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76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77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78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79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080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081" name="Text Box 9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2082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2083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2084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2085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086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87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88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89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90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91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92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93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94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95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096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097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098" name="Text Box 9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099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00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01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02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03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04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05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06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07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08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09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110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111" name="Text Box 9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2112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2113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2114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2115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16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17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18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19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2120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2121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2122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2123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2124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2125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2126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2127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28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29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30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31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32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33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34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35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36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37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38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39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40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2141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2142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2143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2144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45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46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47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48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49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50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51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52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53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54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55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56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57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2158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2159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2160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2161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62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63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64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65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66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67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68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69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70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71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72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73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74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75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76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77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78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79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80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81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82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83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84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85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86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87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2188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2189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2190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2191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192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93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94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95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96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97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98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199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200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201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202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203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204" name="Text Box 9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2205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2206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2207" name="Text Box 8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304800</xdr:rowOff>
    </xdr:to>
    <xdr:sp macro="" textlink="">
      <xdr:nvSpPr>
        <xdr:cNvPr id="2208" name="Text Box 9"/>
        <xdr:cNvSpPr txBox="1">
          <a:spLocks noChangeArrowheads="1"/>
        </xdr:cNvSpPr>
      </xdr:nvSpPr>
      <xdr:spPr bwMode="auto">
        <a:xfrm>
          <a:off x="4562475" y="122158125"/>
          <a:ext cx="95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209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210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211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212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213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214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215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216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217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218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219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220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221" name="Text Box 9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222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223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224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225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226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227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228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229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230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231" name="Text Box 8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304800</xdr:rowOff>
    </xdr:to>
    <xdr:sp macro="" textlink="">
      <xdr:nvSpPr>
        <xdr:cNvPr id="2232" name="Text Box 9"/>
        <xdr:cNvSpPr txBox="1">
          <a:spLocks noChangeArrowheads="1"/>
        </xdr:cNvSpPr>
      </xdr:nvSpPr>
      <xdr:spPr bwMode="auto">
        <a:xfrm>
          <a:off x="4562475" y="12215812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233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234" name="Text Box 9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710</xdr:row>
      <xdr:rowOff>0</xdr:rowOff>
    </xdr:from>
    <xdr:to>
      <xdr:col>1</xdr:col>
      <xdr:colOff>1304925</xdr:colOff>
      <xdr:row>710</xdr:row>
      <xdr:rowOff>304800</xdr:rowOff>
    </xdr:to>
    <xdr:sp macro="" textlink="">
      <xdr:nvSpPr>
        <xdr:cNvPr id="2235" name="Text Box 8"/>
        <xdr:cNvSpPr txBox="1">
          <a:spLocks noChangeArrowheads="1"/>
        </xdr:cNvSpPr>
      </xdr:nvSpPr>
      <xdr:spPr bwMode="auto">
        <a:xfrm>
          <a:off x="1838325" y="1221581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710</xdr:row>
      <xdr:rowOff>0</xdr:rowOff>
    </xdr:from>
    <xdr:to>
      <xdr:col>1</xdr:col>
      <xdr:colOff>1304925</xdr:colOff>
      <xdr:row>710</xdr:row>
      <xdr:rowOff>304800</xdr:rowOff>
    </xdr:to>
    <xdr:sp macro="" textlink="">
      <xdr:nvSpPr>
        <xdr:cNvPr id="2236" name="Text Box 9"/>
        <xdr:cNvSpPr txBox="1">
          <a:spLocks noChangeArrowheads="1"/>
        </xdr:cNvSpPr>
      </xdr:nvSpPr>
      <xdr:spPr bwMode="auto">
        <a:xfrm>
          <a:off x="1838325" y="1221581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710</xdr:row>
      <xdr:rowOff>0</xdr:rowOff>
    </xdr:from>
    <xdr:to>
      <xdr:col>1</xdr:col>
      <xdr:colOff>1304925</xdr:colOff>
      <xdr:row>710</xdr:row>
      <xdr:rowOff>304800</xdr:rowOff>
    </xdr:to>
    <xdr:sp macro="" textlink="">
      <xdr:nvSpPr>
        <xdr:cNvPr id="2237" name="Text Box 8"/>
        <xdr:cNvSpPr txBox="1">
          <a:spLocks noChangeArrowheads="1"/>
        </xdr:cNvSpPr>
      </xdr:nvSpPr>
      <xdr:spPr bwMode="auto">
        <a:xfrm>
          <a:off x="1838325" y="1221581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710</xdr:row>
      <xdr:rowOff>0</xdr:rowOff>
    </xdr:from>
    <xdr:to>
      <xdr:col>1</xdr:col>
      <xdr:colOff>1304925</xdr:colOff>
      <xdr:row>710</xdr:row>
      <xdr:rowOff>304800</xdr:rowOff>
    </xdr:to>
    <xdr:sp macro="" textlink="">
      <xdr:nvSpPr>
        <xdr:cNvPr id="2238" name="Text Box 9"/>
        <xdr:cNvSpPr txBox="1">
          <a:spLocks noChangeArrowheads="1"/>
        </xdr:cNvSpPr>
      </xdr:nvSpPr>
      <xdr:spPr bwMode="auto">
        <a:xfrm>
          <a:off x="1838325" y="1221581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710</xdr:row>
      <xdr:rowOff>0</xdr:rowOff>
    </xdr:from>
    <xdr:to>
      <xdr:col>1</xdr:col>
      <xdr:colOff>1304925</xdr:colOff>
      <xdr:row>710</xdr:row>
      <xdr:rowOff>304800</xdr:rowOff>
    </xdr:to>
    <xdr:sp macro="" textlink="">
      <xdr:nvSpPr>
        <xdr:cNvPr id="2239" name="Text Box 8"/>
        <xdr:cNvSpPr txBox="1">
          <a:spLocks noChangeArrowheads="1"/>
        </xdr:cNvSpPr>
      </xdr:nvSpPr>
      <xdr:spPr bwMode="auto">
        <a:xfrm>
          <a:off x="1838325" y="1221581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710</xdr:row>
      <xdr:rowOff>0</xdr:rowOff>
    </xdr:from>
    <xdr:to>
      <xdr:col>1</xdr:col>
      <xdr:colOff>1304925</xdr:colOff>
      <xdr:row>710</xdr:row>
      <xdr:rowOff>304800</xdr:rowOff>
    </xdr:to>
    <xdr:sp macro="" textlink="">
      <xdr:nvSpPr>
        <xdr:cNvPr id="2240" name="Text Box 9"/>
        <xdr:cNvSpPr txBox="1">
          <a:spLocks noChangeArrowheads="1"/>
        </xdr:cNvSpPr>
      </xdr:nvSpPr>
      <xdr:spPr bwMode="auto">
        <a:xfrm>
          <a:off x="1838325" y="1221581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710</xdr:row>
      <xdr:rowOff>0</xdr:rowOff>
    </xdr:from>
    <xdr:to>
      <xdr:col>1</xdr:col>
      <xdr:colOff>1304925</xdr:colOff>
      <xdr:row>710</xdr:row>
      <xdr:rowOff>304800</xdr:rowOff>
    </xdr:to>
    <xdr:sp macro="" textlink="">
      <xdr:nvSpPr>
        <xdr:cNvPr id="2241" name="Text Box 8"/>
        <xdr:cNvSpPr txBox="1">
          <a:spLocks noChangeArrowheads="1"/>
        </xdr:cNvSpPr>
      </xdr:nvSpPr>
      <xdr:spPr bwMode="auto">
        <a:xfrm>
          <a:off x="1838325" y="1221581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710</xdr:row>
      <xdr:rowOff>0</xdr:rowOff>
    </xdr:from>
    <xdr:to>
      <xdr:col>1</xdr:col>
      <xdr:colOff>1304925</xdr:colOff>
      <xdr:row>710</xdr:row>
      <xdr:rowOff>304800</xdr:rowOff>
    </xdr:to>
    <xdr:sp macro="" textlink="">
      <xdr:nvSpPr>
        <xdr:cNvPr id="2242" name="Text Box 9"/>
        <xdr:cNvSpPr txBox="1">
          <a:spLocks noChangeArrowheads="1"/>
        </xdr:cNvSpPr>
      </xdr:nvSpPr>
      <xdr:spPr bwMode="auto">
        <a:xfrm>
          <a:off x="1838325" y="1221581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710</xdr:row>
      <xdr:rowOff>0</xdr:rowOff>
    </xdr:from>
    <xdr:to>
      <xdr:col>1</xdr:col>
      <xdr:colOff>1304925</xdr:colOff>
      <xdr:row>710</xdr:row>
      <xdr:rowOff>304800</xdr:rowOff>
    </xdr:to>
    <xdr:sp macro="" textlink="">
      <xdr:nvSpPr>
        <xdr:cNvPr id="2243" name="Text Box 8"/>
        <xdr:cNvSpPr txBox="1">
          <a:spLocks noChangeArrowheads="1"/>
        </xdr:cNvSpPr>
      </xdr:nvSpPr>
      <xdr:spPr bwMode="auto">
        <a:xfrm>
          <a:off x="1838325" y="1221581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710</xdr:row>
      <xdr:rowOff>0</xdr:rowOff>
    </xdr:from>
    <xdr:to>
      <xdr:col>1</xdr:col>
      <xdr:colOff>1304925</xdr:colOff>
      <xdr:row>710</xdr:row>
      <xdr:rowOff>304800</xdr:rowOff>
    </xdr:to>
    <xdr:sp macro="" textlink="">
      <xdr:nvSpPr>
        <xdr:cNvPr id="2244" name="Text Box 9"/>
        <xdr:cNvSpPr txBox="1">
          <a:spLocks noChangeArrowheads="1"/>
        </xdr:cNvSpPr>
      </xdr:nvSpPr>
      <xdr:spPr bwMode="auto">
        <a:xfrm>
          <a:off x="1838325" y="1221581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710</xdr:row>
      <xdr:rowOff>0</xdr:rowOff>
    </xdr:from>
    <xdr:to>
      <xdr:col>1</xdr:col>
      <xdr:colOff>1304925</xdr:colOff>
      <xdr:row>710</xdr:row>
      <xdr:rowOff>304800</xdr:rowOff>
    </xdr:to>
    <xdr:sp macro="" textlink="">
      <xdr:nvSpPr>
        <xdr:cNvPr id="2245" name="Text Box 8"/>
        <xdr:cNvSpPr txBox="1">
          <a:spLocks noChangeArrowheads="1"/>
        </xdr:cNvSpPr>
      </xdr:nvSpPr>
      <xdr:spPr bwMode="auto">
        <a:xfrm>
          <a:off x="1838325" y="1221581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710</xdr:row>
      <xdr:rowOff>0</xdr:rowOff>
    </xdr:from>
    <xdr:to>
      <xdr:col>1</xdr:col>
      <xdr:colOff>1304925</xdr:colOff>
      <xdr:row>710</xdr:row>
      <xdr:rowOff>304800</xdr:rowOff>
    </xdr:to>
    <xdr:sp macro="" textlink="">
      <xdr:nvSpPr>
        <xdr:cNvPr id="2246" name="Text Box 9"/>
        <xdr:cNvSpPr txBox="1">
          <a:spLocks noChangeArrowheads="1"/>
        </xdr:cNvSpPr>
      </xdr:nvSpPr>
      <xdr:spPr bwMode="auto">
        <a:xfrm>
          <a:off x="1838325" y="1221581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710</xdr:row>
      <xdr:rowOff>0</xdr:rowOff>
    </xdr:from>
    <xdr:to>
      <xdr:col>1</xdr:col>
      <xdr:colOff>104775</xdr:colOff>
      <xdr:row>710</xdr:row>
      <xdr:rowOff>142875</xdr:rowOff>
    </xdr:to>
    <xdr:sp macro="" textlink="">
      <xdr:nvSpPr>
        <xdr:cNvPr id="2247" name="Text Box 8"/>
        <xdr:cNvSpPr txBox="1">
          <a:spLocks noChangeArrowheads="1"/>
        </xdr:cNvSpPr>
      </xdr:nvSpPr>
      <xdr:spPr bwMode="auto">
        <a:xfrm>
          <a:off x="533400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710</xdr:row>
      <xdr:rowOff>0</xdr:rowOff>
    </xdr:from>
    <xdr:to>
      <xdr:col>1</xdr:col>
      <xdr:colOff>104775</xdr:colOff>
      <xdr:row>710</xdr:row>
      <xdr:rowOff>142875</xdr:rowOff>
    </xdr:to>
    <xdr:sp macro="" textlink="">
      <xdr:nvSpPr>
        <xdr:cNvPr id="2248" name="Text Box 9"/>
        <xdr:cNvSpPr txBox="1">
          <a:spLocks noChangeArrowheads="1"/>
        </xdr:cNvSpPr>
      </xdr:nvSpPr>
      <xdr:spPr bwMode="auto">
        <a:xfrm>
          <a:off x="533400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249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250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251" name="Text Box 9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252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253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254" name="Text Box 9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152400</xdr:rowOff>
    </xdr:to>
    <xdr:sp macro="" textlink="">
      <xdr:nvSpPr>
        <xdr:cNvPr id="2255" name="Text Box 8"/>
        <xdr:cNvSpPr txBox="1">
          <a:spLocks noChangeArrowheads="1"/>
        </xdr:cNvSpPr>
      </xdr:nvSpPr>
      <xdr:spPr bwMode="auto">
        <a:xfrm>
          <a:off x="4562475" y="1221581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152400</xdr:rowOff>
    </xdr:to>
    <xdr:sp macro="" textlink="">
      <xdr:nvSpPr>
        <xdr:cNvPr id="2256" name="Text Box 9"/>
        <xdr:cNvSpPr txBox="1">
          <a:spLocks noChangeArrowheads="1"/>
        </xdr:cNvSpPr>
      </xdr:nvSpPr>
      <xdr:spPr bwMode="auto">
        <a:xfrm>
          <a:off x="4562475" y="1221581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152400</xdr:rowOff>
    </xdr:to>
    <xdr:sp macro="" textlink="">
      <xdr:nvSpPr>
        <xdr:cNvPr id="2257" name="Text Box 8"/>
        <xdr:cNvSpPr txBox="1">
          <a:spLocks noChangeArrowheads="1"/>
        </xdr:cNvSpPr>
      </xdr:nvSpPr>
      <xdr:spPr bwMode="auto">
        <a:xfrm>
          <a:off x="4562475" y="1221581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152400</xdr:rowOff>
    </xdr:to>
    <xdr:sp macro="" textlink="">
      <xdr:nvSpPr>
        <xdr:cNvPr id="2258" name="Text Box 9"/>
        <xdr:cNvSpPr txBox="1">
          <a:spLocks noChangeArrowheads="1"/>
        </xdr:cNvSpPr>
      </xdr:nvSpPr>
      <xdr:spPr bwMode="auto">
        <a:xfrm>
          <a:off x="4562475" y="1221581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259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260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261" name="Text Box 9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262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263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264" name="Text Box 9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265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266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267" name="Text Box 9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268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269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270" name="Text Box 9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271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272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273" name="Text Box 9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274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275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276" name="Text Box 9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277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278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279" name="Text Box 9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710</xdr:row>
      <xdr:rowOff>0</xdr:rowOff>
    </xdr:from>
    <xdr:to>
      <xdr:col>1</xdr:col>
      <xdr:colOff>104775</xdr:colOff>
      <xdr:row>710</xdr:row>
      <xdr:rowOff>142875</xdr:rowOff>
    </xdr:to>
    <xdr:sp macro="" textlink="">
      <xdr:nvSpPr>
        <xdr:cNvPr id="2280" name="Text Box 8"/>
        <xdr:cNvSpPr txBox="1">
          <a:spLocks noChangeArrowheads="1"/>
        </xdr:cNvSpPr>
      </xdr:nvSpPr>
      <xdr:spPr bwMode="auto">
        <a:xfrm>
          <a:off x="533400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710</xdr:row>
      <xdr:rowOff>0</xdr:rowOff>
    </xdr:from>
    <xdr:to>
      <xdr:col>1</xdr:col>
      <xdr:colOff>104775</xdr:colOff>
      <xdr:row>710</xdr:row>
      <xdr:rowOff>142875</xdr:rowOff>
    </xdr:to>
    <xdr:sp macro="" textlink="">
      <xdr:nvSpPr>
        <xdr:cNvPr id="2281" name="Text Box 9"/>
        <xdr:cNvSpPr txBox="1">
          <a:spLocks noChangeArrowheads="1"/>
        </xdr:cNvSpPr>
      </xdr:nvSpPr>
      <xdr:spPr bwMode="auto">
        <a:xfrm>
          <a:off x="533400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282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283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284" name="Text Box 9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285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286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287" name="Text Box 9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152400</xdr:rowOff>
    </xdr:to>
    <xdr:sp macro="" textlink="">
      <xdr:nvSpPr>
        <xdr:cNvPr id="2288" name="Text Box 8"/>
        <xdr:cNvSpPr txBox="1">
          <a:spLocks noChangeArrowheads="1"/>
        </xdr:cNvSpPr>
      </xdr:nvSpPr>
      <xdr:spPr bwMode="auto">
        <a:xfrm>
          <a:off x="4562475" y="1221581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152400</xdr:rowOff>
    </xdr:to>
    <xdr:sp macro="" textlink="">
      <xdr:nvSpPr>
        <xdr:cNvPr id="2289" name="Text Box 9"/>
        <xdr:cNvSpPr txBox="1">
          <a:spLocks noChangeArrowheads="1"/>
        </xdr:cNvSpPr>
      </xdr:nvSpPr>
      <xdr:spPr bwMode="auto">
        <a:xfrm>
          <a:off x="4562475" y="1221581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152400</xdr:rowOff>
    </xdr:to>
    <xdr:sp macro="" textlink="">
      <xdr:nvSpPr>
        <xdr:cNvPr id="2290" name="Text Box 8"/>
        <xdr:cNvSpPr txBox="1">
          <a:spLocks noChangeArrowheads="1"/>
        </xdr:cNvSpPr>
      </xdr:nvSpPr>
      <xdr:spPr bwMode="auto">
        <a:xfrm>
          <a:off x="4562475" y="1221581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152400</xdr:rowOff>
    </xdr:to>
    <xdr:sp macro="" textlink="">
      <xdr:nvSpPr>
        <xdr:cNvPr id="2291" name="Text Box 9"/>
        <xdr:cNvSpPr txBox="1">
          <a:spLocks noChangeArrowheads="1"/>
        </xdr:cNvSpPr>
      </xdr:nvSpPr>
      <xdr:spPr bwMode="auto">
        <a:xfrm>
          <a:off x="4562475" y="1221581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292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293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294" name="Text Box 9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295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296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297" name="Text Box 9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298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299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00" name="Text Box 9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01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02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03" name="Text Box 9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04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05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06" name="Text Box 9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07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08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09" name="Text Box 9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10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11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12" name="Text Box 9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710</xdr:row>
      <xdr:rowOff>0</xdr:rowOff>
    </xdr:from>
    <xdr:to>
      <xdr:col>1</xdr:col>
      <xdr:colOff>104775</xdr:colOff>
      <xdr:row>710</xdr:row>
      <xdr:rowOff>142875</xdr:rowOff>
    </xdr:to>
    <xdr:sp macro="" textlink="">
      <xdr:nvSpPr>
        <xdr:cNvPr id="2313" name="Text Box 8"/>
        <xdr:cNvSpPr txBox="1">
          <a:spLocks noChangeArrowheads="1"/>
        </xdr:cNvSpPr>
      </xdr:nvSpPr>
      <xdr:spPr bwMode="auto">
        <a:xfrm>
          <a:off x="533400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710</xdr:row>
      <xdr:rowOff>0</xdr:rowOff>
    </xdr:from>
    <xdr:to>
      <xdr:col>1</xdr:col>
      <xdr:colOff>104775</xdr:colOff>
      <xdr:row>710</xdr:row>
      <xdr:rowOff>142875</xdr:rowOff>
    </xdr:to>
    <xdr:sp macro="" textlink="">
      <xdr:nvSpPr>
        <xdr:cNvPr id="2314" name="Text Box 9"/>
        <xdr:cNvSpPr txBox="1">
          <a:spLocks noChangeArrowheads="1"/>
        </xdr:cNvSpPr>
      </xdr:nvSpPr>
      <xdr:spPr bwMode="auto">
        <a:xfrm>
          <a:off x="533400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15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16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17" name="Text Box 9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18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19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20" name="Text Box 9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152400</xdr:rowOff>
    </xdr:to>
    <xdr:sp macro="" textlink="">
      <xdr:nvSpPr>
        <xdr:cNvPr id="2321" name="Text Box 8"/>
        <xdr:cNvSpPr txBox="1">
          <a:spLocks noChangeArrowheads="1"/>
        </xdr:cNvSpPr>
      </xdr:nvSpPr>
      <xdr:spPr bwMode="auto">
        <a:xfrm>
          <a:off x="4562475" y="1221581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152400</xdr:rowOff>
    </xdr:to>
    <xdr:sp macro="" textlink="">
      <xdr:nvSpPr>
        <xdr:cNvPr id="2322" name="Text Box 9"/>
        <xdr:cNvSpPr txBox="1">
          <a:spLocks noChangeArrowheads="1"/>
        </xdr:cNvSpPr>
      </xdr:nvSpPr>
      <xdr:spPr bwMode="auto">
        <a:xfrm>
          <a:off x="4562475" y="1221581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152400</xdr:rowOff>
    </xdr:to>
    <xdr:sp macro="" textlink="">
      <xdr:nvSpPr>
        <xdr:cNvPr id="2323" name="Text Box 8"/>
        <xdr:cNvSpPr txBox="1">
          <a:spLocks noChangeArrowheads="1"/>
        </xdr:cNvSpPr>
      </xdr:nvSpPr>
      <xdr:spPr bwMode="auto">
        <a:xfrm>
          <a:off x="4562475" y="1221581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152400</xdr:rowOff>
    </xdr:to>
    <xdr:sp macro="" textlink="">
      <xdr:nvSpPr>
        <xdr:cNvPr id="2324" name="Text Box 9"/>
        <xdr:cNvSpPr txBox="1">
          <a:spLocks noChangeArrowheads="1"/>
        </xdr:cNvSpPr>
      </xdr:nvSpPr>
      <xdr:spPr bwMode="auto">
        <a:xfrm>
          <a:off x="4562475" y="1221581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25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26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27" name="Text Box 9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28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29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30" name="Text Box 9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31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32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33" name="Text Box 9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34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35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36" name="Text Box 9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37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38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39" name="Text Box 9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40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41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42" name="Text Box 9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43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44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45" name="Text Box 9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710</xdr:row>
      <xdr:rowOff>0</xdr:rowOff>
    </xdr:from>
    <xdr:to>
      <xdr:col>1</xdr:col>
      <xdr:colOff>104775</xdr:colOff>
      <xdr:row>710</xdr:row>
      <xdr:rowOff>142875</xdr:rowOff>
    </xdr:to>
    <xdr:sp macro="" textlink="">
      <xdr:nvSpPr>
        <xdr:cNvPr id="2346" name="Text Box 8"/>
        <xdr:cNvSpPr txBox="1">
          <a:spLocks noChangeArrowheads="1"/>
        </xdr:cNvSpPr>
      </xdr:nvSpPr>
      <xdr:spPr bwMode="auto">
        <a:xfrm>
          <a:off x="533400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710</xdr:row>
      <xdr:rowOff>0</xdr:rowOff>
    </xdr:from>
    <xdr:to>
      <xdr:col>1</xdr:col>
      <xdr:colOff>104775</xdr:colOff>
      <xdr:row>710</xdr:row>
      <xdr:rowOff>142875</xdr:rowOff>
    </xdr:to>
    <xdr:sp macro="" textlink="">
      <xdr:nvSpPr>
        <xdr:cNvPr id="2347" name="Text Box 9"/>
        <xdr:cNvSpPr txBox="1">
          <a:spLocks noChangeArrowheads="1"/>
        </xdr:cNvSpPr>
      </xdr:nvSpPr>
      <xdr:spPr bwMode="auto">
        <a:xfrm>
          <a:off x="533400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48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49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50" name="Text Box 9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51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52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53" name="Text Box 9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152400</xdr:rowOff>
    </xdr:to>
    <xdr:sp macro="" textlink="">
      <xdr:nvSpPr>
        <xdr:cNvPr id="2354" name="Text Box 8"/>
        <xdr:cNvSpPr txBox="1">
          <a:spLocks noChangeArrowheads="1"/>
        </xdr:cNvSpPr>
      </xdr:nvSpPr>
      <xdr:spPr bwMode="auto">
        <a:xfrm>
          <a:off x="4562475" y="1221581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152400</xdr:rowOff>
    </xdr:to>
    <xdr:sp macro="" textlink="">
      <xdr:nvSpPr>
        <xdr:cNvPr id="2355" name="Text Box 9"/>
        <xdr:cNvSpPr txBox="1">
          <a:spLocks noChangeArrowheads="1"/>
        </xdr:cNvSpPr>
      </xdr:nvSpPr>
      <xdr:spPr bwMode="auto">
        <a:xfrm>
          <a:off x="4562475" y="1221581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152400</xdr:rowOff>
    </xdr:to>
    <xdr:sp macro="" textlink="">
      <xdr:nvSpPr>
        <xdr:cNvPr id="2356" name="Text Box 8"/>
        <xdr:cNvSpPr txBox="1">
          <a:spLocks noChangeArrowheads="1"/>
        </xdr:cNvSpPr>
      </xdr:nvSpPr>
      <xdr:spPr bwMode="auto">
        <a:xfrm>
          <a:off x="4562475" y="1221581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9525</xdr:colOff>
      <xdr:row>710</xdr:row>
      <xdr:rowOff>152400</xdr:rowOff>
    </xdr:to>
    <xdr:sp macro="" textlink="">
      <xdr:nvSpPr>
        <xdr:cNvPr id="2357" name="Text Box 9"/>
        <xdr:cNvSpPr txBox="1">
          <a:spLocks noChangeArrowheads="1"/>
        </xdr:cNvSpPr>
      </xdr:nvSpPr>
      <xdr:spPr bwMode="auto">
        <a:xfrm>
          <a:off x="4562475" y="122158125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58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59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60" name="Text Box 9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61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62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63" name="Text Box 9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64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65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66" name="Text Box 9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67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68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69" name="Text Box 9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70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71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72" name="Text Box 9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73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74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75" name="Text Box 9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76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77" name="Text Box 8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710</xdr:row>
      <xdr:rowOff>0</xdr:rowOff>
    </xdr:from>
    <xdr:to>
      <xdr:col>3</xdr:col>
      <xdr:colOff>104775</xdr:colOff>
      <xdr:row>710</xdr:row>
      <xdr:rowOff>142875</xdr:rowOff>
    </xdr:to>
    <xdr:sp macro="" textlink="">
      <xdr:nvSpPr>
        <xdr:cNvPr id="2378" name="Text Box 9"/>
        <xdr:cNvSpPr txBox="1">
          <a:spLocks noChangeArrowheads="1"/>
        </xdr:cNvSpPr>
      </xdr:nvSpPr>
      <xdr:spPr bwMode="auto">
        <a:xfrm>
          <a:off x="4562475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710</xdr:row>
      <xdr:rowOff>0</xdr:rowOff>
    </xdr:from>
    <xdr:to>
      <xdr:col>1</xdr:col>
      <xdr:colOff>104775</xdr:colOff>
      <xdr:row>710</xdr:row>
      <xdr:rowOff>142875</xdr:rowOff>
    </xdr:to>
    <xdr:sp macro="" textlink="">
      <xdr:nvSpPr>
        <xdr:cNvPr id="2379" name="Text Box 8"/>
        <xdr:cNvSpPr txBox="1">
          <a:spLocks noChangeArrowheads="1"/>
        </xdr:cNvSpPr>
      </xdr:nvSpPr>
      <xdr:spPr bwMode="auto">
        <a:xfrm>
          <a:off x="533400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710</xdr:row>
      <xdr:rowOff>0</xdr:rowOff>
    </xdr:from>
    <xdr:to>
      <xdr:col>1</xdr:col>
      <xdr:colOff>104775</xdr:colOff>
      <xdr:row>710</xdr:row>
      <xdr:rowOff>142875</xdr:rowOff>
    </xdr:to>
    <xdr:sp macro="" textlink="">
      <xdr:nvSpPr>
        <xdr:cNvPr id="2380" name="Text Box 9"/>
        <xdr:cNvSpPr txBox="1">
          <a:spLocks noChangeArrowheads="1"/>
        </xdr:cNvSpPr>
      </xdr:nvSpPr>
      <xdr:spPr bwMode="auto">
        <a:xfrm>
          <a:off x="533400" y="1221581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381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382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383" name="Text Box 9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384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385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386" name="Text Box 9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9525</xdr:colOff>
      <xdr:row>711</xdr:row>
      <xdr:rowOff>152400</xdr:rowOff>
    </xdr:to>
    <xdr:sp macro="" textlink="">
      <xdr:nvSpPr>
        <xdr:cNvPr id="2387" name="Text Box 8"/>
        <xdr:cNvSpPr txBox="1">
          <a:spLocks noChangeArrowheads="1"/>
        </xdr:cNvSpPr>
      </xdr:nvSpPr>
      <xdr:spPr bwMode="auto">
        <a:xfrm>
          <a:off x="4562475" y="1224724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9525</xdr:colOff>
      <xdr:row>711</xdr:row>
      <xdr:rowOff>152400</xdr:rowOff>
    </xdr:to>
    <xdr:sp macro="" textlink="">
      <xdr:nvSpPr>
        <xdr:cNvPr id="2388" name="Text Box 9"/>
        <xdr:cNvSpPr txBox="1">
          <a:spLocks noChangeArrowheads="1"/>
        </xdr:cNvSpPr>
      </xdr:nvSpPr>
      <xdr:spPr bwMode="auto">
        <a:xfrm>
          <a:off x="4562475" y="1224724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9525</xdr:colOff>
      <xdr:row>711</xdr:row>
      <xdr:rowOff>152400</xdr:rowOff>
    </xdr:to>
    <xdr:sp macro="" textlink="">
      <xdr:nvSpPr>
        <xdr:cNvPr id="2389" name="Text Box 8"/>
        <xdr:cNvSpPr txBox="1">
          <a:spLocks noChangeArrowheads="1"/>
        </xdr:cNvSpPr>
      </xdr:nvSpPr>
      <xdr:spPr bwMode="auto">
        <a:xfrm>
          <a:off x="4562475" y="1224724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9525</xdr:colOff>
      <xdr:row>711</xdr:row>
      <xdr:rowOff>152400</xdr:rowOff>
    </xdr:to>
    <xdr:sp macro="" textlink="">
      <xdr:nvSpPr>
        <xdr:cNvPr id="2390" name="Text Box 9"/>
        <xdr:cNvSpPr txBox="1">
          <a:spLocks noChangeArrowheads="1"/>
        </xdr:cNvSpPr>
      </xdr:nvSpPr>
      <xdr:spPr bwMode="auto">
        <a:xfrm>
          <a:off x="4562475" y="1224724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391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392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393" name="Text Box 9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394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395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396" name="Text Box 9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397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398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399" name="Text Box 9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00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01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02" name="Text Box 9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03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04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05" name="Text Box 9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06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07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08" name="Text Box 9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09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10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11" name="Text Box 9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711</xdr:row>
      <xdr:rowOff>0</xdr:rowOff>
    </xdr:from>
    <xdr:to>
      <xdr:col>1</xdr:col>
      <xdr:colOff>104775</xdr:colOff>
      <xdr:row>711</xdr:row>
      <xdr:rowOff>142875</xdr:rowOff>
    </xdr:to>
    <xdr:sp macro="" textlink="">
      <xdr:nvSpPr>
        <xdr:cNvPr id="2412" name="Text Box 8"/>
        <xdr:cNvSpPr txBox="1">
          <a:spLocks noChangeArrowheads="1"/>
        </xdr:cNvSpPr>
      </xdr:nvSpPr>
      <xdr:spPr bwMode="auto">
        <a:xfrm>
          <a:off x="533400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711</xdr:row>
      <xdr:rowOff>0</xdr:rowOff>
    </xdr:from>
    <xdr:to>
      <xdr:col>1</xdr:col>
      <xdr:colOff>104775</xdr:colOff>
      <xdr:row>711</xdr:row>
      <xdr:rowOff>142875</xdr:rowOff>
    </xdr:to>
    <xdr:sp macro="" textlink="">
      <xdr:nvSpPr>
        <xdr:cNvPr id="2413" name="Text Box 9"/>
        <xdr:cNvSpPr txBox="1">
          <a:spLocks noChangeArrowheads="1"/>
        </xdr:cNvSpPr>
      </xdr:nvSpPr>
      <xdr:spPr bwMode="auto">
        <a:xfrm>
          <a:off x="533400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14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15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16" name="Text Box 9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17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18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19" name="Text Box 9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9525</xdr:colOff>
      <xdr:row>711</xdr:row>
      <xdr:rowOff>152400</xdr:rowOff>
    </xdr:to>
    <xdr:sp macro="" textlink="">
      <xdr:nvSpPr>
        <xdr:cNvPr id="2420" name="Text Box 8"/>
        <xdr:cNvSpPr txBox="1">
          <a:spLocks noChangeArrowheads="1"/>
        </xdr:cNvSpPr>
      </xdr:nvSpPr>
      <xdr:spPr bwMode="auto">
        <a:xfrm>
          <a:off x="4562475" y="1224724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9525</xdr:colOff>
      <xdr:row>711</xdr:row>
      <xdr:rowOff>152400</xdr:rowOff>
    </xdr:to>
    <xdr:sp macro="" textlink="">
      <xdr:nvSpPr>
        <xdr:cNvPr id="2421" name="Text Box 9"/>
        <xdr:cNvSpPr txBox="1">
          <a:spLocks noChangeArrowheads="1"/>
        </xdr:cNvSpPr>
      </xdr:nvSpPr>
      <xdr:spPr bwMode="auto">
        <a:xfrm>
          <a:off x="4562475" y="1224724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9525</xdr:colOff>
      <xdr:row>711</xdr:row>
      <xdr:rowOff>152400</xdr:rowOff>
    </xdr:to>
    <xdr:sp macro="" textlink="">
      <xdr:nvSpPr>
        <xdr:cNvPr id="2422" name="Text Box 8"/>
        <xdr:cNvSpPr txBox="1">
          <a:spLocks noChangeArrowheads="1"/>
        </xdr:cNvSpPr>
      </xdr:nvSpPr>
      <xdr:spPr bwMode="auto">
        <a:xfrm>
          <a:off x="4562475" y="1224724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9525</xdr:colOff>
      <xdr:row>711</xdr:row>
      <xdr:rowOff>152400</xdr:rowOff>
    </xdr:to>
    <xdr:sp macro="" textlink="">
      <xdr:nvSpPr>
        <xdr:cNvPr id="2423" name="Text Box 9"/>
        <xdr:cNvSpPr txBox="1">
          <a:spLocks noChangeArrowheads="1"/>
        </xdr:cNvSpPr>
      </xdr:nvSpPr>
      <xdr:spPr bwMode="auto">
        <a:xfrm>
          <a:off x="4562475" y="1224724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24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25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26" name="Text Box 9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27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28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29" name="Text Box 9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30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31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32" name="Text Box 9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33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34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35" name="Text Box 9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36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37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38" name="Text Box 9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39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40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41" name="Text Box 9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42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43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44" name="Text Box 9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711</xdr:row>
      <xdr:rowOff>0</xdr:rowOff>
    </xdr:from>
    <xdr:to>
      <xdr:col>1</xdr:col>
      <xdr:colOff>104775</xdr:colOff>
      <xdr:row>711</xdr:row>
      <xdr:rowOff>142875</xdr:rowOff>
    </xdr:to>
    <xdr:sp macro="" textlink="">
      <xdr:nvSpPr>
        <xdr:cNvPr id="2445" name="Text Box 8"/>
        <xdr:cNvSpPr txBox="1">
          <a:spLocks noChangeArrowheads="1"/>
        </xdr:cNvSpPr>
      </xdr:nvSpPr>
      <xdr:spPr bwMode="auto">
        <a:xfrm>
          <a:off x="533400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711</xdr:row>
      <xdr:rowOff>0</xdr:rowOff>
    </xdr:from>
    <xdr:to>
      <xdr:col>1</xdr:col>
      <xdr:colOff>104775</xdr:colOff>
      <xdr:row>711</xdr:row>
      <xdr:rowOff>142875</xdr:rowOff>
    </xdr:to>
    <xdr:sp macro="" textlink="">
      <xdr:nvSpPr>
        <xdr:cNvPr id="2446" name="Text Box 9"/>
        <xdr:cNvSpPr txBox="1">
          <a:spLocks noChangeArrowheads="1"/>
        </xdr:cNvSpPr>
      </xdr:nvSpPr>
      <xdr:spPr bwMode="auto">
        <a:xfrm>
          <a:off x="533400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47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48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49" name="Text Box 9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50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51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52" name="Text Box 9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9525</xdr:colOff>
      <xdr:row>711</xdr:row>
      <xdr:rowOff>152400</xdr:rowOff>
    </xdr:to>
    <xdr:sp macro="" textlink="">
      <xdr:nvSpPr>
        <xdr:cNvPr id="2453" name="Text Box 8"/>
        <xdr:cNvSpPr txBox="1">
          <a:spLocks noChangeArrowheads="1"/>
        </xdr:cNvSpPr>
      </xdr:nvSpPr>
      <xdr:spPr bwMode="auto">
        <a:xfrm>
          <a:off x="4562475" y="1224724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9525</xdr:colOff>
      <xdr:row>711</xdr:row>
      <xdr:rowOff>152400</xdr:rowOff>
    </xdr:to>
    <xdr:sp macro="" textlink="">
      <xdr:nvSpPr>
        <xdr:cNvPr id="2454" name="Text Box 9"/>
        <xdr:cNvSpPr txBox="1">
          <a:spLocks noChangeArrowheads="1"/>
        </xdr:cNvSpPr>
      </xdr:nvSpPr>
      <xdr:spPr bwMode="auto">
        <a:xfrm>
          <a:off x="4562475" y="1224724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9525</xdr:colOff>
      <xdr:row>711</xdr:row>
      <xdr:rowOff>152400</xdr:rowOff>
    </xdr:to>
    <xdr:sp macro="" textlink="">
      <xdr:nvSpPr>
        <xdr:cNvPr id="2455" name="Text Box 8"/>
        <xdr:cNvSpPr txBox="1">
          <a:spLocks noChangeArrowheads="1"/>
        </xdr:cNvSpPr>
      </xdr:nvSpPr>
      <xdr:spPr bwMode="auto">
        <a:xfrm>
          <a:off x="4562475" y="1224724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9525</xdr:colOff>
      <xdr:row>711</xdr:row>
      <xdr:rowOff>152400</xdr:rowOff>
    </xdr:to>
    <xdr:sp macro="" textlink="">
      <xdr:nvSpPr>
        <xdr:cNvPr id="2456" name="Text Box 9"/>
        <xdr:cNvSpPr txBox="1">
          <a:spLocks noChangeArrowheads="1"/>
        </xdr:cNvSpPr>
      </xdr:nvSpPr>
      <xdr:spPr bwMode="auto">
        <a:xfrm>
          <a:off x="4562475" y="1224724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57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58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59" name="Text Box 9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60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61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62" name="Text Box 9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63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64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65" name="Text Box 9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66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67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68" name="Text Box 9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69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70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71" name="Text Box 9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72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73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74" name="Text Box 9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75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76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77" name="Text Box 9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711</xdr:row>
      <xdr:rowOff>0</xdr:rowOff>
    </xdr:from>
    <xdr:to>
      <xdr:col>1</xdr:col>
      <xdr:colOff>104775</xdr:colOff>
      <xdr:row>711</xdr:row>
      <xdr:rowOff>142875</xdr:rowOff>
    </xdr:to>
    <xdr:sp macro="" textlink="">
      <xdr:nvSpPr>
        <xdr:cNvPr id="2478" name="Text Box 8"/>
        <xdr:cNvSpPr txBox="1">
          <a:spLocks noChangeArrowheads="1"/>
        </xdr:cNvSpPr>
      </xdr:nvSpPr>
      <xdr:spPr bwMode="auto">
        <a:xfrm>
          <a:off x="533400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711</xdr:row>
      <xdr:rowOff>0</xdr:rowOff>
    </xdr:from>
    <xdr:to>
      <xdr:col>1</xdr:col>
      <xdr:colOff>104775</xdr:colOff>
      <xdr:row>711</xdr:row>
      <xdr:rowOff>142875</xdr:rowOff>
    </xdr:to>
    <xdr:sp macro="" textlink="">
      <xdr:nvSpPr>
        <xdr:cNvPr id="2479" name="Text Box 9"/>
        <xdr:cNvSpPr txBox="1">
          <a:spLocks noChangeArrowheads="1"/>
        </xdr:cNvSpPr>
      </xdr:nvSpPr>
      <xdr:spPr bwMode="auto">
        <a:xfrm>
          <a:off x="533400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80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81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82" name="Text Box 9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83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84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85" name="Text Box 9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9525</xdr:colOff>
      <xdr:row>711</xdr:row>
      <xdr:rowOff>152400</xdr:rowOff>
    </xdr:to>
    <xdr:sp macro="" textlink="">
      <xdr:nvSpPr>
        <xdr:cNvPr id="2486" name="Text Box 8"/>
        <xdr:cNvSpPr txBox="1">
          <a:spLocks noChangeArrowheads="1"/>
        </xdr:cNvSpPr>
      </xdr:nvSpPr>
      <xdr:spPr bwMode="auto">
        <a:xfrm>
          <a:off x="4562475" y="1224724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9525</xdr:colOff>
      <xdr:row>711</xdr:row>
      <xdr:rowOff>152400</xdr:rowOff>
    </xdr:to>
    <xdr:sp macro="" textlink="">
      <xdr:nvSpPr>
        <xdr:cNvPr id="2487" name="Text Box 9"/>
        <xdr:cNvSpPr txBox="1">
          <a:spLocks noChangeArrowheads="1"/>
        </xdr:cNvSpPr>
      </xdr:nvSpPr>
      <xdr:spPr bwMode="auto">
        <a:xfrm>
          <a:off x="4562475" y="1224724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9525</xdr:colOff>
      <xdr:row>711</xdr:row>
      <xdr:rowOff>152400</xdr:rowOff>
    </xdr:to>
    <xdr:sp macro="" textlink="">
      <xdr:nvSpPr>
        <xdr:cNvPr id="2488" name="Text Box 8"/>
        <xdr:cNvSpPr txBox="1">
          <a:spLocks noChangeArrowheads="1"/>
        </xdr:cNvSpPr>
      </xdr:nvSpPr>
      <xdr:spPr bwMode="auto">
        <a:xfrm>
          <a:off x="4562475" y="1224724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9525</xdr:colOff>
      <xdr:row>711</xdr:row>
      <xdr:rowOff>152400</xdr:rowOff>
    </xdr:to>
    <xdr:sp macro="" textlink="">
      <xdr:nvSpPr>
        <xdr:cNvPr id="2489" name="Text Box 9"/>
        <xdr:cNvSpPr txBox="1">
          <a:spLocks noChangeArrowheads="1"/>
        </xdr:cNvSpPr>
      </xdr:nvSpPr>
      <xdr:spPr bwMode="auto">
        <a:xfrm>
          <a:off x="4562475" y="1224724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90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91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92" name="Text Box 9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93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94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95" name="Text Box 9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96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97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98" name="Text Box 9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499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500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501" name="Text Box 9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502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503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504" name="Text Box 9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505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506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507" name="Text Box 9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508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509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510" name="Text Box 9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711</xdr:row>
      <xdr:rowOff>0</xdr:rowOff>
    </xdr:from>
    <xdr:to>
      <xdr:col>1</xdr:col>
      <xdr:colOff>104775</xdr:colOff>
      <xdr:row>711</xdr:row>
      <xdr:rowOff>142875</xdr:rowOff>
    </xdr:to>
    <xdr:sp macro="" textlink="">
      <xdr:nvSpPr>
        <xdr:cNvPr id="2511" name="Text Box 8"/>
        <xdr:cNvSpPr txBox="1">
          <a:spLocks noChangeArrowheads="1"/>
        </xdr:cNvSpPr>
      </xdr:nvSpPr>
      <xdr:spPr bwMode="auto">
        <a:xfrm>
          <a:off x="533400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711</xdr:row>
      <xdr:rowOff>0</xdr:rowOff>
    </xdr:from>
    <xdr:to>
      <xdr:col>1</xdr:col>
      <xdr:colOff>104775</xdr:colOff>
      <xdr:row>711</xdr:row>
      <xdr:rowOff>142875</xdr:rowOff>
    </xdr:to>
    <xdr:sp macro="" textlink="">
      <xdr:nvSpPr>
        <xdr:cNvPr id="2512" name="Text Box 9"/>
        <xdr:cNvSpPr txBox="1">
          <a:spLocks noChangeArrowheads="1"/>
        </xdr:cNvSpPr>
      </xdr:nvSpPr>
      <xdr:spPr bwMode="auto">
        <a:xfrm>
          <a:off x="533400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513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514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515" name="Text Box 9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516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517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518" name="Text Box 9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9525</xdr:colOff>
      <xdr:row>711</xdr:row>
      <xdr:rowOff>152400</xdr:rowOff>
    </xdr:to>
    <xdr:sp macro="" textlink="">
      <xdr:nvSpPr>
        <xdr:cNvPr id="2519" name="Text Box 8"/>
        <xdr:cNvSpPr txBox="1">
          <a:spLocks noChangeArrowheads="1"/>
        </xdr:cNvSpPr>
      </xdr:nvSpPr>
      <xdr:spPr bwMode="auto">
        <a:xfrm>
          <a:off x="4562475" y="1224724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9525</xdr:colOff>
      <xdr:row>711</xdr:row>
      <xdr:rowOff>152400</xdr:rowOff>
    </xdr:to>
    <xdr:sp macro="" textlink="">
      <xdr:nvSpPr>
        <xdr:cNvPr id="2520" name="Text Box 9"/>
        <xdr:cNvSpPr txBox="1">
          <a:spLocks noChangeArrowheads="1"/>
        </xdr:cNvSpPr>
      </xdr:nvSpPr>
      <xdr:spPr bwMode="auto">
        <a:xfrm>
          <a:off x="4562475" y="1224724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9525</xdr:colOff>
      <xdr:row>711</xdr:row>
      <xdr:rowOff>152400</xdr:rowOff>
    </xdr:to>
    <xdr:sp macro="" textlink="">
      <xdr:nvSpPr>
        <xdr:cNvPr id="2521" name="Text Box 8"/>
        <xdr:cNvSpPr txBox="1">
          <a:spLocks noChangeArrowheads="1"/>
        </xdr:cNvSpPr>
      </xdr:nvSpPr>
      <xdr:spPr bwMode="auto">
        <a:xfrm>
          <a:off x="4562475" y="1224724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9525</xdr:colOff>
      <xdr:row>711</xdr:row>
      <xdr:rowOff>152400</xdr:rowOff>
    </xdr:to>
    <xdr:sp macro="" textlink="">
      <xdr:nvSpPr>
        <xdr:cNvPr id="2522" name="Text Box 9"/>
        <xdr:cNvSpPr txBox="1">
          <a:spLocks noChangeArrowheads="1"/>
        </xdr:cNvSpPr>
      </xdr:nvSpPr>
      <xdr:spPr bwMode="auto">
        <a:xfrm>
          <a:off x="4562475" y="1224724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523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524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525" name="Text Box 9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526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527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528" name="Text Box 9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529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530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531" name="Text Box 9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532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533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534" name="Text Box 9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535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536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537" name="Text Box 9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538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539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540" name="Text Box 9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541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542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543" name="Text Box 9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711</xdr:row>
      <xdr:rowOff>0</xdr:rowOff>
    </xdr:from>
    <xdr:to>
      <xdr:col>1</xdr:col>
      <xdr:colOff>104775</xdr:colOff>
      <xdr:row>711</xdr:row>
      <xdr:rowOff>142875</xdr:rowOff>
    </xdr:to>
    <xdr:sp macro="" textlink="">
      <xdr:nvSpPr>
        <xdr:cNvPr id="2544" name="Text Box 8"/>
        <xdr:cNvSpPr txBox="1">
          <a:spLocks noChangeArrowheads="1"/>
        </xdr:cNvSpPr>
      </xdr:nvSpPr>
      <xdr:spPr bwMode="auto">
        <a:xfrm>
          <a:off x="533400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711</xdr:row>
      <xdr:rowOff>0</xdr:rowOff>
    </xdr:from>
    <xdr:to>
      <xdr:col>1</xdr:col>
      <xdr:colOff>104775</xdr:colOff>
      <xdr:row>711</xdr:row>
      <xdr:rowOff>142875</xdr:rowOff>
    </xdr:to>
    <xdr:sp macro="" textlink="">
      <xdr:nvSpPr>
        <xdr:cNvPr id="2545" name="Text Box 9"/>
        <xdr:cNvSpPr txBox="1">
          <a:spLocks noChangeArrowheads="1"/>
        </xdr:cNvSpPr>
      </xdr:nvSpPr>
      <xdr:spPr bwMode="auto">
        <a:xfrm>
          <a:off x="533400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546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547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548" name="Text Box 9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549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550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551" name="Text Box 9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9525</xdr:colOff>
      <xdr:row>711</xdr:row>
      <xdr:rowOff>152400</xdr:rowOff>
    </xdr:to>
    <xdr:sp macro="" textlink="">
      <xdr:nvSpPr>
        <xdr:cNvPr id="2552" name="Text Box 8"/>
        <xdr:cNvSpPr txBox="1">
          <a:spLocks noChangeArrowheads="1"/>
        </xdr:cNvSpPr>
      </xdr:nvSpPr>
      <xdr:spPr bwMode="auto">
        <a:xfrm>
          <a:off x="4562475" y="1224724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9525</xdr:colOff>
      <xdr:row>711</xdr:row>
      <xdr:rowOff>152400</xdr:rowOff>
    </xdr:to>
    <xdr:sp macro="" textlink="">
      <xdr:nvSpPr>
        <xdr:cNvPr id="2553" name="Text Box 9"/>
        <xdr:cNvSpPr txBox="1">
          <a:spLocks noChangeArrowheads="1"/>
        </xdr:cNvSpPr>
      </xdr:nvSpPr>
      <xdr:spPr bwMode="auto">
        <a:xfrm>
          <a:off x="4562475" y="1224724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9525</xdr:colOff>
      <xdr:row>711</xdr:row>
      <xdr:rowOff>152400</xdr:rowOff>
    </xdr:to>
    <xdr:sp macro="" textlink="">
      <xdr:nvSpPr>
        <xdr:cNvPr id="2554" name="Text Box 8"/>
        <xdr:cNvSpPr txBox="1">
          <a:spLocks noChangeArrowheads="1"/>
        </xdr:cNvSpPr>
      </xdr:nvSpPr>
      <xdr:spPr bwMode="auto">
        <a:xfrm>
          <a:off x="4562475" y="1224724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9525</xdr:colOff>
      <xdr:row>711</xdr:row>
      <xdr:rowOff>152400</xdr:rowOff>
    </xdr:to>
    <xdr:sp macro="" textlink="">
      <xdr:nvSpPr>
        <xdr:cNvPr id="2555" name="Text Box 9"/>
        <xdr:cNvSpPr txBox="1">
          <a:spLocks noChangeArrowheads="1"/>
        </xdr:cNvSpPr>
      </xdr:nvSpPr>
      <xdr:spPr bwMode="auto">
        <a:xfrm>
          <a:off x="4562475" y="12247245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556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557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558" name="Text Box 9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559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560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561" name="Text Box 9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562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563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564" name="Text Box 9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565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566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567" name="Text Box 9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568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569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570" name="Text Box 9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571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572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573" name="Text Box 9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574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575" name="Text Box 8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1304925</xdr:colOff>
      <xdr:row>711</xdr:row>
      <xdr:rowOff>0</xdr:rowOff>
    </xdr:from>
    <xdr:to>
      <xdr:col>3</xdr:col>
      <xdr:colOff>104775</xdr:colOff>
      <xdr:row>711</xdr:row>
      <xdr:rowOff>142875</xdr:rowOff>
    </xdr:to>
    <xdr:sp macro="" textlink="">
      <xdr:nvSpPr>
        <xdr:cNvPr id="2576" name="Text Box 9"/>
        <xdr:cNvSpPr txBox="1">
          <a:spLocks noChangeArrowheads="1"/>
        </xdr:cNvSpPr>
      </xdr:nvSpPr>
      <xdr:spPr bwMode="auto">
        <a:xfrm>
          <a:off x="4562475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711</xdr:row>
      <xdr:rowOff>0</xdr:rowOff>
    </xdr:from>
    <xdr:to>
      <xdr:col>1</xdr:col>
      <xdr:colOff>104775</xdr:colOff>
      <xdr:row>711</xdr:row>
      <xdr:rowOff>142875</xdr:rowOff>
    </xdr:to>
    <xdr:sp macro="" textlink="">
      <xdr:nvSpPr>
        <xdr:cNvPr id="2577" name="Text Box 8"/>
        <xdr:cNvSpPr txBox="1">
          <a:spLocks noChangeArrowheads="1"/>
        </xdr:cNvSpPr>
      </xdr:nvSpPr>
      <xdr:spPr bwMode="auto">
        <a:xfrm>
          <a:off x="533400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711</xdr:row>
      <xdr:rowOff>0</xdr:rowOff>
    </xdr:from>
    <xdr:to>
      <xdr:col>1</xdr:col>
      <xdr:colOff>104775</xdr:colOff>
      <xdr:row>711</xdr:row>
      <xdr:rowOff>142875</xdr:rowOff>
    </xdr:to>
    <xdr:sp macro="" textlink="">
      <xdr:nvSpPr>
        <xdr:cNvPr id="2578" name="Text Box 9"/>
        <xdr:cNvSpPr txBox="1">
          <a:spLocks noChangeArrowheads="1"/>
        </xdr:cNvSpPr>
      </xdr:nvSpPr>
      <xdr:spPr bwMode="auto">
        <a:xfrm>
          <a:off x="533400" y="1224724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95250</xdr:rowOff>
    </xdr:to>
    <xdr:sp macro="" textlink="">
      <xdr:nvSpPr>
        <xdr:cNvPr id="2579" name="Text Box 8"/>
        <xdr:cNvSpPr txBox="1">
          <a:spLocks noChangeArrowheads="1"/>
        </xdr:cNvSpPr>
      </xdr:nvSpPr>
      <xdr:spPr bwMode="auto">
        <a:xfrm>
          <a:off x="1838325" y="12582525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95250</xdr:rowOff>
    </xdr:to>
    <xdr:sp macro="" textlink="">
      <xdr:nvSpPr>
        <xdr:cNvPr id="2580" name="Text Box 9"/>
        <xdr:cNvSpPr txBox="1">
          <a:spLocks noChangeArrowheads="1"/>
        </xdr:cNvSpPr>
      </xdr:nvSpPr>
      <xdr:spPr bwMode="auto">
        <a:xfrm>
          <a:off x="1838325" y="12582525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85725</xdr:rowOff>
    </xdr:to>
    <xdr:sp macro="" textlink="">
      <xdr:nvSpPr>
        <xdr:cNvPr id="2581" name="Text Box 8"/>
        <xdr:cNvSpPr txBox="1">
          <a:spLocks noChangeArrowheads="1"/>
        </xdr:cNvSpPr>
      </xdr:nvSpPr>
      <xdr:spPr bwMode="auto">
        <a:xfrm>
          <a:off x="1838325" y="12582525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85725</xdr:rowOff>
    </xdr:to>
    <xdr:sp macro="" textlink="">
      <xdr:nvSpPr>
        <xdr:cNvPr id="2582" name="Text Box 9"/>
        <xdr:cNvSpPr txBox="1">
          <a:spLocks noChangeArrowheads="1"/>
        </xdr:cNvSpPr>
      </xdr:nvSpPr>
      <xdr:spPr bwMode="auto">
        <a:xfrm>
          <a:off x="1838325" y="12582525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95250</xdr:rowOff>
    </xdr:to>
    <xdr:sp macro="" textlink="">
      <xdr:nvSpPr>
        <xdr:cNvPr id="2583" name="Text Box 8"/>
        <xdr:cNvSpPr txBox="1">
          <a:spLocks noChangeArrowheads="1"/>
        </xdr:cNvSpPr>
      </xdr:nvSpPr>
      <xdr:spPr bwMode="auto">
        <a:xfrm>
          <a:off x="1838325" y="12582525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95250</xdr:rowOff>
    </xdr:to>
    <xdr:sp macro="" textlink="">
      <xdr:nvSpPr>
        <xdr:cNvPr id="2584" name="Text Box 9"/>
        <xdr:cNvSpPr txBox="1">
          <a:spLocks noChangeArrowheads="1"/>
        </xdr:cNvSpPr>
      </xdr:nvSpPr>
      <xdr:spPr bwMode="auto">
        <a:xfrm>
          <a:off x="1838325" y="12582525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85725</xdr:rowOff>
    </xdr:to>
    <xdr:sp macro="" textlink="">
      <xdr:nvSpPr>
        <xdr:cNvPr id="2585" name="Text Box 8"/>
        <xdr:cNvSpPr txBox="1">
          <a:spLocks noChangeArrowheads="1"/>
        </xdr:cNvSpPr>
      </xdr:nvSpPr>
      <xdr:spPr bwMode="auto">
        <a:xfrm>
          <a:off x="1838325" y="12582525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85725</xdr:rowOff>
    </xdr:to>
    <xdr:sp macro="" textlink="">
      <xdr:nvSpPr>
        <xdr:cNvPr id="2586" name="Text Box 9"/>
        <xdr:cNvSpPr txBox="1">
          <a:spLocks noChangeArrowheads="1"/>
        </xdr:cNvSpPr>
      </xdr:nvSpPr>
      <xdr:spPr bwMode="auto">
        <a:xfrm>
          <a:off x="1838325" y="12582525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76200</xdr:rowOff>
    </xdr:to>
    <xdr:sp macro="" textlink="">
      <xdr:nvSpPr>
        <xdr:cNvPr id="2587" name="Text Box 8"/>
        <xdr:cNvSpPr txBox="1">
          <a:spLocks noChangeArrowheads="1"/>
        </xdr:cNvSpPr>
      </xdr:nvSpPr>
      <xdr:spPr bwMode="auto">
        <a:xfrm>
          <a:off x="1838325" y="1258252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76200</xdr:rowOff>
    </xdr:to>
    <xdr:sp macro="" textlink="">
      <xdr:nvSpPr>
        <xdr:cNvPr id="2588" name="Text Box 9"/>
        <xdr:cNvSpPr txBox="1">
          <a:spLocks noChangeArrowheads="1"/>
        </xdr:cNvSpPr>
      </xdr:nvSpPr>
      <xdr:spPr bwMode="auto">
        <a:xfrm>
          <a:off x="1838325" y="1258252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66675</xdr:rowOff>
    </xdr:to>
    <xdr:sp macro="" textlink="">
      <xdr:nvSpPr>
        <xdr:cNvPr id="2589" name="Text Box 8"/>
        <xdr:cNvSpPr txBox="1">
          <a:spLocks noChangeArrowheads="1"/>
        </xdr:cNvSpPr>
      </xdr:nvSpPr>
      <xdr:spPr bwMode="auto">
        <a:xfrm>
          <a:off x="1838325" y="1258252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66675</xdr:rowOff>
    </xdr:to>
    <xdr:sp macro="" textlink="">
      <xdr:nvSpPr>
        <xdr:cNvPr id="2590" name="Text Box 9"/>
        <xdr:cNvSpPr txBox="1">
          <a:spLocks noChangeArrowheads="1"/>
        </xdr:cNvSpPr>
      </xdr:nvSpPr>
      <xdr:spPr bwMode="auto">
        <a:xfrm>
          <a:off x="1838325" y="1258252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95250</xdr:rowOff>
    </xdr:to>
    <xdr:sp macro="" textlink="">
      <xdr:nvSpPr>
        <xdr:cNvPr id="2591" name="Text Box 8"/>
        <xdr:cNvSpPr txBox="1">
          <a:spLocks noChangeArrowheads="1"/>
        </xdr:cNvSpPr>
      </xdr:nvSpPr>
      <xdr:spPr bwMode="auto">
        <a:xfrm>
          <a:off x="1838325" y="12582525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95250</xdr:rowOff>
    </xdr:to>
    <xdr:sp macro="" textlink="">
      <xdr:nvSpPr>
        <xdr:cNvPr id="2592" name="Text Box 9"/>
        <xdr:cNvSpPr txBox="1">
          <a:spLocks noChangeArrowheads="1"/>
        </xdr:cNvSpPr>
      </xdr:nvSpPr>
      <xdr:spPr bwMode="auto">
        <a:xfrm>
          <a:off x="1838325" y="12582525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85725</xdr:rowOff>
    </xdr:to>
    <xdr:sp macro="" textlink="">
      <xdr:nvSpPr>
        <xdr:cNvPr id="2593" name="Text Box 8"/>
        <xdr:cNvSpPr txBox="1">
          <a:spLocks noChangeArrowheads="1"/>
        </xdr:cNvSpPr>
      </xdr:nvSpPr>
      <xdr:spPr bwMode="auto">
        <a:xfrm>
          <a:off x="1838325" y="12582525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85725</xdr:rowOff>
    </xdr:to>
    <xdr:sp macro="" textlink="">
      <xdr:nvSpPr>
        <xdr:cNvPr id="2594" name="Text Box 9"/>
        <xdr:cNvSpPr txBox="1">
          <a:spLocks noChangeArrowheads="1"/>
        </xdr:cNvSpPr>
      </xdr:nvSpPr>
      <xdr:spPr bwMode="auto">
        <a:xfrm>
          <a:off x="1838325" y="12582525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95250</xdr:rowOff>
    </xdr:to>
    <xdr:sp macro="" textlink="">
      <xdr:nvSpPr>
        <xdr:cNvPr id="2595" name="Text Box 8"/>
        <xdr:cNvSpPr txBox="1">
          <a:spLocks noChangeArrowheads="1"/>
        </xdr:cNvSpPr>
      </xdr:nvSpPr>
      <xdr:spPr bwMode="auto">
        <a:xfrm>
          <a:off x="1838325" y="12582525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95250</xdr:rowOff>
    </xdr:to>
    <xdr:sp macro="" textlink="">
      <xdr:nvSpPr>
        <xdr:cNvPr id="2596" name="Text Box 9"/>
        <xdr:cNvSpPr txBox="1">
          <a:spLocks noChangeArrowheads="1"/>
        </xdr:cNvSpPr>
      </xdr:nvSpPr>
      <xdr:spPr bwMode="auto">
        <a:xfrm>
          <a:off x="1838325" y="12582525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85725</xdr:rowOff>
    </xdr:to>
    <xdr:sp macro="" textlink="">
      <xdr:nvSpPr>
        <xdr:cNvPr id="2597" name="Text Box 8"/>
        <xdr:cNvSpPr txBox="1">
          <a:spLocks noChangeArrowheads="1"/>
        </xdr:cNvSpPr>
      </xdr:nvSpPr>
      <xdr:spPr bwMode="auto">
        <a:xfrm>
          <a:off x="1838325" y="12582525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85725</xdr:rowOff>
    </xdr:to>
    <xdr:sp macro="" textlink="">
      <xdr:nvSpPr>
        <xdr:cNvPr id="2598" name="Text Box 9"/>
        <xdr:cNvSpPr txBox="1">
          <a:spLocks noChangeArrowheads="1"/>
        </xdr:cNvSpPr>
      </xdr:nvSpPr>
      <xdr:spPr bwMode="auto">
        <a:xfrm>
          <a:off x="1838325" y="12582525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76200</xdr:rowOff>
    </xdr:to>
    <xdr:sp macro="" textlink="">
      <xdr:nvSpPr>
        <xdr:cNvPr id="2599" name="Text Box 8"/>
        <xdr:cNvSpPr txBox="1">
          <a:spLocks noChangeArrowheads="1"/>
        </xdr:cNvSpPr>
      </xdr:nvSpPr>
      <xdr:spPr bwMode="auto">
        <a:xfrm>
          <a:off x="1838325" y="1258252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76200</xdr:rowOff>
    </xdr:to>
    <xdr:sp macro="" textlink="">
      <xdr:nvSpPr>
        <xdr:cNvPr id="2600" name="Text Box 9"/>
        <xdr:cNvSpPr txBox="1">
          <a:spLocks noChangeArrowheads="1"/>
        </xdr:cNvSpPr>
      </xdr:nvSpPr>
      <xdr:spPr bwMode="auto">
        <a:xfrm>
          <a:off x="1838325" y="1258252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66675</xdr:rowOff>
    </xdr:to>
    <xdr:sp macro="" textlink="">
      <xdr:nvSpPr>
        <xdr:cNvPr id="2601" name="Text Box 8"/>
        <xdr:cNvSpPr txBox="1">
          <a:spLocks noChangeArrowheads="1"/>
        </xdr:cNvSpPr>
      </xdr:nvSpPr>
      <xdr:spPr bwMode="auto">
        <a:xfrm>
          <a:off x="1838325" y="1258252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66675</xdr:rowOff>
    </xdr:to>
    <xdr:sp macro="" textlink="">
      <xdr:nvSpPr>
        <xdr:cNvPr id="2602" name="Text Box 9"/>
        <xdr:cNvSpPr txBox="1">
          <a:spLocks noChangeArrowheads="1"/>
        </xdr:cNvSpPr>
      </xdr:nvSpPr>
      <xdr:spPr bwMode="auto">
        <a:xfrm>
          <a:off x="1838325" y="1258252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123825</xdr:rowOff>
    </xdr:to>
    <xdr:sp macro="" textlink="">
      <xdr:nvSpPr>
        <xdr:cNvPr id="2603" name="Text Box 8"/>
        <xdr:cNvSpPr txBox="1">
          <a:spLocks noChangeArrowheads="1"/>
        </xdr:cNvSpPr>
      </xdr:nvSpPr>
      <xdr:spPr bwMode="auto">
        <a:xfrm>
          <a:off x="1838325" y="12582525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123825</xdr:rowOff>
    </xdr:to>
    <xdr:sp macro="" textlink="">
      <xdr:nvSpPr>
        <xdr:cNvPr id="2604" name="Text Box 9"/>
        <xdr:cNvSpPr txBox="1">
          <a:spLocks noChangeArrowheads="1"/>
        </xdr:cNvSpPr>
      </xdr:nvSpPr>
      <xdr:spPr bwMode="auto">
        <a:xfrm>
          <a:off x="1838325" y="12582525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114300</xdr:rowOff>
    </xdr:to>
    <xdr:sp macro="" textlink="">
      <xdr:nvSpPr>
        <xdr:cNvPr id="2605" name="Text Box 8"/>
        <xdr:cNvSpPr txBox="1">
          <a:spLocks noChangeArrowheads="1"/>
        </xdr:cNvSpPr>
      </xdr:nvSpPr>
      <xdr:spPr bwMode="auto">
        <a:xfrm>
          <a:off x="1838325" y="125825250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114300</xdr:rowOff>
    </xdr:to>
    <xdr:sp macro="" textlink="">
      <xdr:nvSpPr>
        <xdr:cNvPr id="2606" name="Text Box 9"/>
        <xdr:cNvSpPr txBox="1">
          <a:spLocks noChangeArrowheads="1"/>
        </xdr:cNvSpPr>
      </xdr:nvSpPr>
      <xdr:spPr bwMode="auto">
        <a:xfrm>
          <a:off x="1838325" y="125825250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95250</xdr:rowOff>
    </xdr:to>
    <xdr:sp macro="" textlink="">
      <xdr:nvSpPr>
        <xdr:cNvPr id="2607" name="Text Box 8"/>
        <xdr:cNvSpPr txBox="1">
          <a:spLocks noChangeArrowheads="1"/>
        </xdr:cNvSpPr>
      </xdr:nvSpPr>
      <xdr:spPr bwMode="auto">
        <a:xfrm>
          <a:off x="1838325" y="12582525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95250</xdr:rowOff>
    </xdr:to>
    <xdr:sp macro="" textlink="">
      <xdr:nvSpPr>
        <xdr:cNvPr id="2608" name="Text Box 9"/>
        <xdr:cNvSpPr txBox="1">
          <a:spLocks noChangeArrowheads="1"/>
        </xdr:cNvSpPr>
      </xdr:nvSpPr>
      <xdr:spPr bwMode="auto">
        <a:xfrm>
          <a:off x="1838325" y="12582525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85725</xdr:rowOff>
    </xdr:to>
    <xdr:sp macro="" textlink="">
      <xdr:nvSpPr>
        <xdr:cNvPr id="2609" name="Text Box 8"/>
        <xdr:cNvSpPr txBox="1">
          <a:spLocks noChangeArrowheads="1"/>
        </xdr:cNvSpPr>
      </xdr:nvSpPr>
      <xdr:spPr bwMode="auto">
        <a:xfrm>
          <a:off x="1838325" y="12582525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85725</xdr:rowOff>
    </xdr:to>
    <xdr:sp macro="" textlink="">
      <xdr:nvSpPr>
        <xdr:cNvPr id="2610" name="Text Box 9"/>
        <xdr:cNvSpPr txBox="1">
          <a:spLocks noChangeArrowheads="1"/>
        </xdr:cNvSpPr>
      </xdr:nvSpPr>
      <xdr:spPr bwMode="auto">
        <a:xfrm>
          <a:off x="1838325" y="12582525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76200</xdr:rowOff>
    </xdr:to>
    <xdr:sp macro="" textlink="">
      <xdr:nvSpPr>
        <xdr:cNvPr id="2611" name="Text Box 8"/>
        <xdr:cNvSpPr txBox="1">
          <a:spLocks noChangeArrowheads="1"/>
        </xdr:cNvSpPr>
      </xdr:nvSpPr>
      <xdr:spPr bwMode="auto">
        <a:xfrm>
          <a:off x="1838325" y="1258252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76200</xdr:rowOff>
    </xdr:to>
    <xdr:sp macro="" textlink="">
      <xdr:nvSpPr>
        <xdr:cNvPr id="2612" name="Text Box 9"/>
        <xdr:cNvSpPr txBox="1">
          <a:spLocks noChangeArrowheads="1"/>
        </xdr:cNvSpPr>
      </xdr:nvSpPr>
      <xdr:spPr bwMode="auto">
        <a:xfrm>
          <a:off x="1838325" y="1258252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66675</xdr:rowOff>
    </xdr:to>
    <xdr:sp macro="" textlink="">
      <xdr:nvSpPr>
        <xdr:cNvPr id="2613" name="Text Box 8"/>
        <xdr:cNvSpPr txBox="1">
          <a:spLocks noChangeArrowheads="1"/>
        </xdr:cNvSpPr>
      </xdr:nvSpPr>
      <xdr:spPr bwMode="auto">
        <a:xfrm>
          <a:off x="1838325" y="1258252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66675</xdr:rowOff>
    </xdr:to>
    <xdr:sp macro="" textlink="">
      <xdr:nvSpPr>
        <xdr:cNvPr id="2614" name="Text Box 9"/>
        <xdr:cNvSpPr txBox="1">
          <a:spLocks noChangeArrowheads="1"/>
        </xdr:cNvSpPr>
      </xdr:nvSpPr>
      <xdr:spPr bwMode="auto">
        <a:xfrm>
          <a:off x="1838325" y="1258252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95250</xdr:rowOff>
    </xdr:to>
    <xdr:sp macro="" textlink="">
      <xdr:nvSpPr>
        <xdr:cNvPr id="2615" name="Text Box 8"/>
        <xdr:cNvSpPr txBox="1">
          <a:spLocks noChangeArrowheads="1"/>
        </xdr:cNvSpPr>
      </xdr:nvSpPr>
      <xdr:spPr bwMode="auto">
        <a:xfrm>
          <a:off x="1838325" y="12582525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95250</xdr:rowOff>
    </xdr:to>
    <xdr:sp macro="" textlink="">
      <xdr:nvSpPr>
        <xdr:cNvPr id="2616" name="Text Box 9"/>
        <xdr:cNvSpPr txBox="1">
          <a:spLocks noChangeArrowheads="1"/>
        </xdr:cNvSpPr>
      </xdr:nvSpPr>
      <xdr:spPr bwMode="auto">
        <a:xfrm>
          <a:off x="1838325" y="12582525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85725</xdr:rowOff>
    </xdr:to>
    <xdr:sp macro="" textlink="">
      <xdr:nvSpPr>
        <xdr:cNvPr id="2617" name="Text Box 8"/>
        <xdr:cNvSpPr txBox="1">
          <a:spLocks noChangeArrowheads="1"/>
        </xdr:cNvSpPr>
      </xdr:nvSpPr>
      <xdr:spPr bwMode="auto">
        <a:xfrm>
          <a:off x="1838325" y="12582525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85725</xdr:rowOff>
    </xdr:to>
    <xdr:sp macro="" textlink="">
      <xdr:nvSpPr>
        <xdr:cNvPr id="2618" name="Text Box 9"/>
        <xdr:cNvSpPr txBox="1">
          <a:spLocks noChangeArrowheads="1"/>
        </xdr:cNvSpPr>
      </xdr:nvSpPr>
      <xdr:spPr bwMode="auto">
        <a:xfrm>
          <a:off x="1838325" y="12582525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95250</xdr:rowOff>
    </xdr:to>
    <xdr:sp macro="" textlink="">
      <xdr:nvSpPr>
        <xdr:cNvPr id="2619" name="Text Box 8"/>
        <xdr:cNvSpPr txBox="1">
          <a:spLocks noChangeArrowheads="1"/>
        </xdr:cNvSpPr>
      </xdr:nvSpPr>
      <xdr:spPr bwMode="auto">
        <a:xfrm>
          <a:off x="1838325" y="12582525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95250</xdr:rowOff>
    </xdr:to>
    <xdr:sp macro="" textlink="">
      <xdr:nvSpPr>
        <xdr:cNvPr id="2620" name="Text Box 9"/>
        <xdr:cNvSpPr txBox="1">
          <a:spLocks noChangeArrowheads="1"/>
        </xdr:cNvSpPr>
      </xdr:nvSpPr>
      <xdr:spPr bwMode="auto">
        <a:xfrm>
          <a:off x="1838325" y="12582525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85725</xdr:rowOff>
    </xdr:to>
    <xdr:sp macro="" textlink="">
      <xdr:nvSpPr>
        <xdr:cNvPr id="2621" name="Text Box 8"/>
        <xdr:cNvSpPr txBox="1">
          <a:spLocks noChangeArrowheads="1"/>
        </xdr:cNvSpPr>
      </xdr:nvSpPr>
      <xdr:spPr bwMode="auto">
        <a:xfrm>
          <a:off x="1838325" y="12582525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85725</xdr:rowOff>
    </xdr:to>
    <xdr:sp macro="" textlink="">
      <xdr:nvSpPr>
        <xdr:cNvPr id="2622" name="Text Box 9"/>
        <xdr:cNvSpPr txBox="1">
          <a:spLocks noChangeArrowheads="1"/>
        </xdr:cNvSpPr>
      </xdr:nvSpPr>
      <xdr:spPr bwMode="auto">
        <a:xfrm>
          <a:off x="1838325" y="12582525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76200</xdr:rowOff>
    </xdr:to>
    <xdr:sp macro="" textlink="">
      <xdr:nvSpPr>
        <xdr:cNvPr id="2623" name="Text Box 8"/>
        <xdr:cNvSpPr txBox="1">
          <a:spLocks noChangeArrowheads="1"/>
        </xdr:cNvSpPr>
      </xdr:nvSpPr>
      <xdr:spPr bwMode="auto">
        <a:xfrm>
          <a:off x="1838325" y="1258252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76200</xdr:rowOff>
    </xdr:to>
    <xdr:sp macro="" textlink="">
      <xdr:nvSpPr>
        <xdr:cNvPr id="2624" name="Text Box 9"/>
        <xdr:cNvSpPr txBox="1">
          <a:spLocks noChangeArrowheads="1"/>
        </xdr:cNvSpPr>
      </xdr:nvSpPr>
      <xdr:spPr bwMode="auto">
        <a:xfrm>
          <a:off x="1838325" y="1258252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66675</xdr:rowOff>
    </xdr:to>
    <xdr:sp macro="" textlink="">
      <xdr:nvSpPr>
        <xdr:cNvPr id="2625" name="Text Box 8"/>
        <xdr:cNvSpPr txBox="1">
          <a:spLocks noChangeArrowheads="1"/>
        </xdr:cNvSpPr>
      </xdr:nvSpPr>
      <xdr:spPr bwMode="auto">
        <a:xfrm>
          <a:off x="1838325" y="1258252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66675</xdr:rowOff>
    </xdr:to>
    <xdr:sp macro="" textlink="">
      <xdr:nvSpPr>
        <xdr:cNvPr id="2626" name="Text Box 9"/>
        <xdr:cNvSpPr txBox="1">
          <a:spLocks noChangeArrowheads="1"/>
        </xdr:cNvSpPr>
      </xdr:nvSpPr>
      <xdr:spPr bwMode="auto">
        <a:xfrm>
          <a:off x="1838325" y="1258252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95250</xdr:rowOff>
    </xdr:to>
    <xdr:sp macro="" textlink="">
      <xdr:nvSpPr>
        <xdr:cNvPr id="2627" name="Text Box 8"/>
        <xdr:cNvSpPr txBox="1">
          <a:spLocks noChangeArrowheads="1"/>
        </xdr:cNvSpPr>
      </xdr:nvSpPr>
      <xdr:spPr bwMode="auto">
        <a:xfrm>
          <a:off x="1838325" y="12582525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95250</xdr:rowOff>
    </xdr:to>
    <xdr:sp macro="" textlink="">
      <xdr:nvSpPr>
        <xdr:cNvPr id="2628" name="Text Box 9"/>
        <xdr:cNvSpPr txBox="1">
          <a:spLocks noChangeArrowheads="1"/>
        </xdr:cNvSpPr>
      </xdr:nvSpPr>
      <xdr:spPr bwMode="auto">
        <a:xfrm>
          <a:off x="1838325" y="12582525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85725</xdr:rowOff>
    </xdr:to>
    <xdr:sp macro="" textlink="">
      <xdr:nvSpPr>
        <xdr:cNvPr id="2629" name="Text Box 8"/>
        <xdr:cNvSpPr txBox="1">
          <a:spLocks noChangeArrowheads="1"/>
        </xdr:cNvSpPr>
      </xdr:nvSpPr>
      <xdr:spPr bwMode="auto">
        <a:xfrm>
          <a:off x="1838325" y="12582525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85725</xdr:rowOff>
    </xdr:to>
    <xdr:sp macro="" textlink="">
      <xdr:nvSpPr>
        <xdr:cNvPr id="2630" name="Text Box 9"/>
        <xdr:cNvSpPr txBox="1">
          <a:spLocks noChangeArrowheads="1"/>
        </xdr:cNvSpPr>
      </xdr:nvSpPr>
      <xdr:spPr bwMode="auto">
        <a:xfrm>
          <a:off x="1838325" y="12582525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95250</xdr:rowOff>
    </xdr:to>
    <xdr:sp macro="" textlink="">
      <xdr:nvSpPr>
        <xdr:cNvPr id="2631" name="Text Box 8"/>
        <xdr:cNvSpPr txBox="1">
          <a:spLocks noChangeArrowheads="1"/>
        </xdr:cNvSpPr>
      </xdr:nvSpPr>
      <xdr:spPr bwMode="auto">
        <a:xfrm>
          <a:off x="1838325" y="12582525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95250</xdr:rowOff>
    </xdr:to>
    <xdr:sp macro="" textlink="">
      <xdr:nvSpPr>
        <xdr:cNvPr id="2632" name="Text Box 9"/>
        <xdr:cNvSpPr txBox="1">
          <a:spLocks noChangeArrowheads="1"/>
        </xdr:cNvSpPr>
      </xdr:nvSpPr>
      <xdr:spPr bwMode="auto">
        <a:xfrm>
          <a:off x="1838325" y="12582525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85725</xdr:rowOff>
    </xdr:to>
    <xdr:sp macro="" textlink="">
      <xdr:nvSpPr>
        <xdr:cNvPr id="2633" name="Text Box 8"/>
        <xdr:cNvSpPr txBox="1">
          <a:spLocks noChangeArrowheads="1"/>
        </xdr:cNvSpPr>
      </xdr:nvSpPr>
      <xdr:spPr bwMode="auto">
        <a:xfrm>
          <a:off x="1838325" y="12582525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85725</xdr:rowOff>
    </xdr:to>
    <xdr:sp macro="" textlink="">
      <xdr:nvSpPr>
        <xdr:cNvPr id="2634" name="Text Box 9"/>
        <xdr:cNvSpPr txBox="1">
          <a:spLocks noChangeArrowheads="1"/>
        </xdr:cNvSpPr>
      </xdr:nvSpPr>
      <xdr:spPr bwMode="auto">
        <a:xfrm>
          <a:off x="1838325" y="12582525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76200</xdr:rowOff>
    </xdr:to>
    <xdr:sp macro="" textlink="">
      <xdr:nvSpPr>
        <xdr:cNvPr id="2635" name="Text Box 8"/>
        <xdr:cNvSpPr txBox="1">
          <a:spLocks noChangeArrowheads="1"/>
        </xdr:cNvSpPr>
      </xdr:nvSpPr>
      <xdr:spPr bwMode="auto">
        <a:xfrm>
          <a:off x="1838325" y="1258252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76200</xdr:rowOff>
    </xdr:to>
    <xdr:sp macro="" textlink="">
      <xdr:nvSpPr>
        <xdr:cNvPr id="2636" name="Text Box 9"/>
        <xdr:cNvSpPr txBox="1">
          <a:spLocks noChangeArrowheads="1"/>
        </xdr:cNvSpPr>
      </xdr:nvSpPr>
      <xdr:spPr bwMode="auto">
        <a:xfrm>
          <a:off x="1838325" y="1258252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66675</xdr:rowOff>
    </xdr:to>
    <xdr:sp macro="" textlink="">
      <xdr:nvSpPr>
        <xdr:cNvPr id="2637" name="Text Box 8"/>
        <xdr:cNvSpPr txBox="1">
          <a:spLocks noChangeArrowheads="1"/>
        </xdr:cNvSpPr>
      </xdr:nvSpPr>
      <xdr:spPr bwMode="auto">
        <a:xfrm>
          <a:off x="1838325" y="1258252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66675</xdr:rowOff>
    </xdr:to>
    <xdr:sp macro="" textlink="">
      <xdr:nvSpPr>
        <xdr:cNvPr id="2638" name="Text Box 9"/>
        <xdr:cNvSpPr txBox="1">
          <a:spLocks noChangeArrowheads="1"/>
        </xdr:cNvSpPr>
      </xdr:nvSpPr>
      <xdr:spPr bwMode="auto">
        <a:xfrm>
          <a:off x="1838325" y="1258252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123825</xdr:rowOff>
    </xdr:to>
    <xdr:sp macro="" textlink="">
      <xdr:nvSpPr>
        <xdr:cNvPr id="2639" name="Text Box 8"/>
        <xdr:cNvSpPr txBox="1">
          <a:spLocks noChangeArrowheads="1"/>
        </xdr:cNvSpPr>
      </xdr:nvSpPr>
      <xdr:spPr bwMode="auto">
        <a:xfrm>
          <a:off x="1838325" y="12582525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123825</xdr:rowOff>
    </xdr:to>
    <xdr:sp macro="" textlink="">
      <xdr:nvSpPr>
        <xdr:cNvPr id="2640" name="Text Box 9"/>
        <xdr:cNvSpPr txBox="1">
          <a:spLocks noChangeArrowheads="1"/>
        </xdr:cNvSpPr>
      </xdr:nvSpPr>
      <xdr:spPr bwMode="auto">
        <a:xfrm>
          <a:off x="1838325" y="125825250"/>
          <a:ext cx="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114300</xdr:rowOff>
    </xdr:to>
    <xdr:sp macro="" textlink="">
      <xdr:nvSpPr>
        <xdr:cNvPr id="2641" name="Text Box 8"/>
        <xdr:cNvSpPr txBox="1">
          <a:spLocks noChangeArrowheads="1"/>
        </xdr:cNvSpPr>
      </xdr:nvSpPr>
      <xdr:spPr bwMode="auto">
        <a:xfrm>
          <a:off x="1838325" y="125825250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114300</xdr:rowOff>
    </xdr:to>
    <xdr:sp macro="" textlink="">
      <xdr:nvSpPr>
        <xdr:cNvPr id="2642" name="Text Box 9"/>
        <xdr:cNvSpPr txBox="1">
          <a:spLocks noChangeArrowheads="1"/>
        </xdr:cNvSpPr>
      </xdr:nvSpPr>
      <xdr:spPr bwMode="auto">
        <a:xfrm>
          <a:off x="1838325" y="125825250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95250</xdr:rowOff>
    </xdr:to>
    <xdr:sp macro="" textlink="">
      <xdr:nvSpPr>
        <xdr:cNvPr id="2643" name="Text Box 8"/>
        <xdr:cNvSpPr txBox="1">
          <a:spLocks noChangeArrowheads="1"/>
        </xdr:cNvSpPr>
      </xdr:nvSpPr>
      <xdr:spPr bwMode="auto">
        <a:xfrm>
          <a:off x="1838325" y="12582525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95250</xdr:rowOff>
    </xdr:to>
    <xdr:sp macro="" textlink="">
      <xdr:nvSpPr>
        <xdr:cNvPr id="2644" name="Text Box 9"/>
        <xdr:cNvSpPr txBox="1">
          <a:spLocks noChangeArrowheads="1"/>
        </xdr:cNvSpPr>
      </xdr:nvSpPr>
      <xdr:spPr bwMode="auto">
        <a:xfrm>
          <a:off x="1838325" y="12582525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85725</xdr:rowOff>
    </xdr:to>
    <xdr:sp macro="" textlink="">
      <xdr:nvSpPr>
        <xdr:cNvPr id="2645" name="Text Box 8"/>
        <xdr:cNvSpPr txBox="1">
          <a:spLocks noChangeArrowheads="1"/>
        </xdr:cNvSpPr>
      </xdr:nvSpPr>
      <xdr:spPr bwMode="auto">
        <a:xfrm>
          <a:off x="1838325" y="12582525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85725</xdr:rowOff>
    </xdr:to>
    <xdr:sp macro="" textlink="">
      <xdr:nvSpPr>
        <xdr:cNvPr id="2646" name="Text Box 9"/>
        <xdr:cNvSpPr txBox="1">
          <a:spLocks noChangeArrowheads="1"/>
        </xdr:cNvSpPr>
      </xdr:nvSpPr>
      <xdr:spPr bwMode="auto">
        <a:xfrm>
          <a:off x="1838325" y="12582525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76200</xdr:rowOff>
    </xdr:to>
    <xdr:sp macro="" textlink="">
      <xdr:nvSpPr>
        <xdr:cNvPr id="2647" name="Text Box 8"/>
        <xdr:cNvSpPr txBox="1">
          <a:spLocks noChangeArrowheads="1"/>
        </xdr:cNvSpPr>
      </xdr:nvSpPr>
      <xdr:spPr bwMode="auto">
        <a:xfrm>
          <a:off x="1838325" y="1258252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76200</xdr:rowOff>
    </xdr:to>
    <xdr:sp macro="" textlink="">
      <xdr:nvSpPr>
        <xdr:cNvPr id="2648" name="Text Box 9"/>
        <xdr:cNvSpPr txBox="1">
          <a:spLocks noChangeArrowheads="1"/>
        </xdr:cNvSpPr>
      </xdr:nvSpPr>
      <xdr:spPr bwMode="auto">
        <a:xfrm>
          <a:off x="1838325" y="1258252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66675</xdr:rowOff>
    </xdr:to>
    <xdr:sp macro="" textlink="">
      <xdr:nvSpPr>
        <xdr:cNvPr id="2649" name="Text Box 8"/>
        <xdr:cNvSpPr txBox="1">
          <a:spLocks noChangeArrowheads="1"/>
        </xdr:cNvSpPr>
      </xdr:nvSpPr>
      <xdr:spPr bwMode="auto">
        <a:xfrm>
          <a:off x="1838325" y="1258252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1304925</xdr:colOff>
      <xdr:row>724</xdr:row>
      <xdr:rowOff>66675</xdr:rowOff>
    </xdr:to>
    <xdr:sp macro="" textlink="">
      <xdr:nvSpPr>
        <xdr:cNvPr id="2650" name="Text Box 9"/>
        <xdr:cNvSpPr txBox="1">
          <a:spLocks noChangeArrowheads="1"/>
        </xdr:cNvSpPr>
      </xdr:nvSpPr>
      <xdr:spPr bwMode="auto">
        <a:xfrm>
          <a:off x="1838325" y="1258252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722</xdr:row>
      <xdr:rowOff>104775</xdr:rowOff>
    </xdr:from>
    <xdr:to>
      <xdr:col>1</xdr:col>
      <xdr:colOff>1409700</xdr:colOff>
      <xdr:row>724</xdr:row>
      <xdr:rowOff>114300</xdr:rowOff>
    </xdr:to>
    <xdr:sp macro="" textlink="">
      <xdr:nvSpPr>
        <xdr:cNvPr id="2651" name="Text Box 9"/>
        <xdr:cNvSpPr txBox="1">
          <a:spLocks noChangeArrowheads="1"/>
        </xdr:cNvSpPr>
      </xdr:nvSpPr>
      <xdr:spPr bwMode="auto">
        <a:xfrm>
          <a:off x="1838325" y="125758575"/>
          <a:ext cx="1047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1409700</xdr:colOff>
      <xdr:row>724</xdr:row>
      <xdr:rowOff>114300</xdr:rowOff>
    </xdr:to>
    <xdr:sp macro="" textlink="">
      <xdr:nvSpPr>
        <xdr:cNvPr id="2652" name="Text Box 8"/>
        <xdr:cNvSpPr txBox="1">
          <a:spLocks noChangeArrowheads="1"/>
        </xdr:cNvSpPr>
      </xdr:nvSpPr>
      <xdr:spPr bwMode="auto">
        <a:xfrm>
          <a:off x="1838325" y="1258252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1409700</xdr:colOff>
      <xdr:row>724</xdr:row>
      <xdr:rowOff>114300</xdr:rowOff>
    </xdr:to>
    <xdr:sp macro="" textlink="">
      <xdr:nvSpPr>
        <xdr:cNvPr id="2653" name="Text Box 9"/>
        <xdr:cNvSpPr txBox="1">
          <a:spLocks noChangeArrowheads="1"/>
        </xdr:cNvSpPr>
      </xdr:nvSpPr>
      <xdr:spPr bwMode="auto">
        <a:xfrm>
          <a:off x="1838325" y="1258252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1409700</xdr:colOff>
      <xdr:row>724</xdr:row>
      <xdr:rowOff>123825</xdr:rowOff>
    </xdr:to>
    <xdr:sp macro="" textlink="">
      <xdr:nvSpPr>
        <xdr:cNvPr id="2654" name="Text Box 8"/>
        <xdr:cNvSpPr txBox="1">
          <a:spLocks noChangeArrowheads="1"/>
        </xdr:cNvSpPr>
      </xdr:nvSpPr>
      <xdr:spPr bwMode="auto">
        <a:xfrm>
          <a:off x="1838325" y="1258252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1409700</xdr:colOff>
      <xdr:row>724</xdr:row>
      <xdr:rowOff>123825</xdr:rowOff>
    </xdr:to>
    <xdr:sp macro="" textlink="">
      <xdr:nvSpPr>
        <xdr:cNvPr id="2655" name="Text Box 9"/>
        <xdr:cNvSpPr txBox="1">
          <a:spLocks noChangeArrowheads="1"/>
        </xdr:cNvSpPr>
      </xdr:nvSpPr>
      <xdr:spPr bwMode="auto">
        <a:xfrm>
          <a:off x="1838325" y="1258252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1409700</xdr:colOff>
      <xdr:row>724</xdr:row>
      <xdr:rowOff>114300</xdr:rowOff>
    </xdr:to>
    <xdr:sp macro="" textlink="">
      <xdr:nvSpPr>
        <xdr:cNvPr id="2656" name="Text Box 8"/>
        <xdr:cNvSpPr txBox="1">
          <a:spLocks noChangeArrowheads="1"/>
        </xdr:cNvSpPr>
      </xdr:nvSpPr>
      <xdr:spPr bwMode="auto">
        <a:xfrm>
          <a:off x="1838325" y="1258252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723</xdr:row>
      <xdr:rowOff>0</xdr:rowOff>
    </xdr:from>
    <xdr:to>
      <xdr:col>1</xdr:col>
      <xdr:colOff>1409700</xdr:colOff>
      <xdr:row>724</xdr:row>
      <xdr:rowOff>114300</xdr:rowOff>
    </xdr:to>
    <xdr:sp macro="" textlink="">
      <xdr:nvSpPr>
        <xdr:cNvPr id="2657" name="Text Box 9"/>
        <xdr:cNvSpPr txBox="1">
          <a:spLocks noChangeArrowheads="1"/>
        </xdr:cNvSpPr>
      </xdr:nvSpPr>
      <xdr:spPr bwMode="auto">
        <a:xfrm>
          <a:off x="1838325" y="1258252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422275</xdr:colOff>
      <xdr:row>714</xdr:row>
      <xdr:rowOff>120650</xdr:rowOff>
    </xdr:from>
    <xdr:to>
      <xdr:col>1</xdr:col>
      <xdr:colOff>2616200</xdr:colOff>
      <xdr:row>714</xdr:row>
      <xdr:rowOff>120650</xdr:rowOff>
    </xdr:to>
    <xdr:cxnSp macro="">
      <xdr:nvCxnSpPr>
        <xdr:cNvPr id="2658" name="Conector recto 75">
          <a:extLst/>
        </xdr:cNvPr>
        <xdr:cNvCxnSpPr/>
      </xdr:nvCxnSpPr>
      <xdr:spPr>
        <a:xfrm>
          <a:off x="422275" y="160759775"/>
          <a:ext cx="27654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314325</xdr:colOff>
      <xdr:row>714</xdr:row>
      <xdr:rowOff>139700</xdr:rowOff>
    </xdr:from>
    <xdr:to>
      <xdr:col>5</xdr:col>
      <xdr:colOff>723900</xdr:colOff>
      <xdr:row>714</xdr:row>
      <xdr:rowOff>139700</xdr:rowOff>
    </xdr:to>
    <xdr:cxnSp macro="">
      <xdr:nvCxnSpPr>
        <xdr:cNvPr id="2659" name="Conector recto 76">
          <a:extLst/>
        </xdr:cNvPr>
        <xdr:cNvCxnSpPr/>
      </xdr:nvCxnSpPr>
      <xdr:spPr>
        <a:xfrm>
          <a:off x="4210050" y="123869450"/>
          <a:ext cx="2400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1738877</xdr:colOff>
      <xdr:row>721</xdr:row>
      <xdr:rowOff>112763</xdr:rowOff>
    </xdr:from>
    <xdr:to>
      <xdr:col>3</xdr:col>
      <xdr:colOff>244987</xdr:colOff>
      <xdr:row>721</xdr:row>
      <xdr:rowOff>112763</xdr:rowOff>
    </xdr:to>
    <xdr:cxnSp macro="">
      <xdr:nvCxnSpPr>
        <xdr:cNvPr id="2660" name="Conector recto 77">
          <a:extLst/>
        </xdr:cNvPr>
        <xdr:cNvCxnSpPr/>
      </xdr:nvCxnSpPr>
      <xdr:spPr>
        <a:xfrm>
          <a:off x="2310377" y="162285413"/>
          <a:ext cx="27542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Mis%20Documentos\PRES.%20ELABORADOS%202009\ZONA%20VI\157-09%20TERMINACION%20AC.%20VICENTILL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BERT_PEAD_21abr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PROYECTO\IMBERT_PEAD_21abr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s-costos-01\reclamaciones%20ucr\Documents%20and%20Settings\miguel.vasquez\Escritorio\MIS%20DOCUMENTOS\PROYECTO%20TERMINACION%20SOFTBALL%20COJPD\PRESUPUESTO%20MODIFICADO\PRESUPUESTO_FEDOSA_14NOV2005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DIRFIS01\Users\fiordaliza.guillen\Desktop\DSFO%20Costos\ANALISIS%20VARIOS\PRECIOS%20TUBERIAS%20ACTUALIZADOS\LISTADO%20ACTUALIZADO%20DE%20PRECIOS%20DE%20TUBERIAS-JULIO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01 (2)"/>
      <sheetName val="MOV TIERRA"/>
      <sheetName val="presupuesto"/>
      <sheetName val="Analisis 2008"/>
      <sheetName val=" MOVIMIENTO DE TIERRA EQUIPO"/>
      <sheetName val="Módulo1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U"/>
      <sheetName val="MO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 LOS LIMONES ACERO "/>
      <sheetName val="AC. LOS LIMONES HIERRO DUCTIL"/>
      <sheetName val="AC. LOS LIMONES G.R.P (2)"/>
      <sheetName val="MOV. TIERRA"/>
      <sheetName val="Hoja2"/>
      <sheetName val="MO"/>
      <sheetName val="INSU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>
        <row r="2">
          <cell r="D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 (JUNTA CAMPANA)"/>
      <sheetName val="PVC (JUNTA DE GOMA) "/>
      <sheetName val="ACERO"/>
    </sheetNames>
    <sheetDataSet>
      <sheetData sheetId="0"/>
      <sheetData sheetId="1">
        <row r="35">
          <cell r="C35">
            <v>387.62694300518126</v>
          </cell>
        </row>
        <row r="36">
          <cell r="C36">
            <v>642.21347150259066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oja1"/>
      <sheetName val="Hoja2"/>
      <sheetName val="Hoja3"/>
      <sheetName val="Herram"/>
    </sheetNames>
    <sheetDataSet>
      <sheetData sheetId="0">
        <row r="561">
          <cell r="D561">
            <v>36.01</v>
          </cell>
        </row>
      </sheetData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IV564"/>
  <sheetViews>
    <sheetView showGridLines="0" showZeros="0" view="pageBreakPreview" zoomScale="95" zoomScaleNormal="100" zoomScaleSheetLayoutView="95" workbookViewId="0">
      <selection activeCell="E17" sqref="E17"/>
    </sheetView>
  </sheetViews>
  <sheetFormatPr baseColWidth="10" defaultColWidth="11.42578125" defaultRowHeight="12.75"/>
  <cols>
    <col min="1" max="1" width="6.140625" style="189" customWidth="1"/>
    <col min="2" max="2" width="53.5703125" style="189" customWidth="1"/>
    <col min="3" max="3" width="13.28515625" style="433" customWidth="1"/>
    <col min="4" max="4" width="8.7109375" style="189" customWidth="1"/>
    <col min="5" max="5" width="14.85546875" style="189" customWidth="1"/>
    <col min="6" max="6" width="15.85546875" style="189" customWidth="1"/>
    <col min="7" max="7" width="14" style="188" customWidth="1"/>
    <col min="8" max="16384" width="11.42578125" style="189"/>
  </cols>
  <sheetData>
    <row r="1" spans="1:256" s="2" customFormat="1" ht="12.75" customHeight="1">
      <c r="A1" s="1610" t="s">
        <v>0</v>
      </c>
      <c r="B1" s="1610"/>
      <c r="C1" s="1610"/>
      <c r="D1" s="1610"/>
      <c r="E1" s="1610"/>
      <c r="F1" s="1610"/>
      <c r="G1" s="1"/>
    </row>
    <row r="2" spans="1:256" s="2" customFormat="1" ht="12.75" customHeight="1">
      <c r="A2" s="1610" t="s">
        <v>1</v>
      </c>
      <c r="B2" s="1610"/>
      <c r="C2" s="1610"/>
      <c r="D2" s="1610"/>
      <c r="E2" s="1610"/>
      <c r="F2" s="1610"/>
      <c r="G2" s="1610"/>
      <c r="H2" s="1610"/>
      <c r="I2" s="1610"/>
      <c r="J2" s="1610"/>
      <c r="K2" s="1610"/>
      <c r="L2" s="1610"/>
      <c r="M2" s="1610"/>
      <c r="N2" s="1610"/>
      <c r="O2" s="1610"/>
      <c r="P2" s="1610"/>
      <c r="Q2" s="1610"/>
      <c r="R2" s="1610"/>
      <c r="S2" s="1610"/>
      <c r="T2" s="1610"/>
      <c r="U2" s="1610"/>
      <c r="V2" s="1610"/>
      <c r="W2" s="1610"/>
      <c r="X2" s="1610"/>
      <c r="Y2" s="1610"/>
      <c r="Z2" s="1610"/>
      <c r="AA2" s="1610"/>
      <c r="AB2" s="1610"/>
      <c r="AC2" s="1610"/>
      <c r="AD2" s="1610"/>
      <c r="AE2" s="1610"/>
      <c r="AF2" s="1610"/>
      <c r="AG2" s="1610"/>
      <c r="AH2" s="1610"/>
      <c r="AI2" s="1610"/>
      <c r="AJ2" s="1610"/>
      <c r="AK2" s="1610"/>
      <c r="AL2" s="1610"/>
      <c r="AM2" s="1610"/>
      <c r="AN2" s="1610"/>
      <c r="AO2" s="1610"/>
      <c r="AP2" s="1610"/>
      <c r="AQ2" s="1610"/>
      <c r="AR2" s="1610"/>
      <c r="AS2" s="1610"/>
      <c r="AT2" s="1610"/>
      <c r="AU2" s="1610"/>
      <c r="AV2" s="1610"/>
      <c r="AW2" s="1610"/>
      <c r="AX2" s="1610"/>
      <c r="AY2" s="1610"/>
      <c r="AZ2" s="1610"/>
      <c r="BA2" s="1610"/>
      <c r="BB2" s="1610"/>
      <c r="BC2" s="1610"/>
      <c r="BD2" s="1610"/>
      <c r="BE2" s="1610"/>
      <c r="BF2" s="1610"/>
      <c r="BG2" s="1610"/>
      <c r="BH2" s="1610"/>
      <c r="BI2" s="1610"/>
      <c r="BJ2" s="1610"/>
      <c r="BK2" s="1610"/>
      <c r="BL2" s="1610"/>
      <c r="BM2" s="1610"/>
      <c r="BN2" s="1610"/>
      <c r="BO2" s="1610"/>
      <c r="BP2" s="1610"/>
      <c r="BQ2" s="1610"/>
      <c r="BR2" s="1610"/>
      <c r="BS2" s="1610"/>
      <c r="BT2" s="1610"/>
      <c r="BU2" s="1610"/>
      <c r="BV2" s="1610"/>
      <c r="BW2" s="1610"/>
      <c r="BX2" s="1610"/>
      <c r="BY2" s="1610"/>
      <c r="BZ2" s="1610"/>
      <c r="CA2" s="1610"/>
      <c r="CB2" s="1610"/>
      <c r="CC2" s="1610"/>
      <c r="CD2" s="1610"/>
      <c r="CE2" s="1610"/>
      <c r="CF2" s="1610"/>
      <c r="CG2" s="1610"/>
      <c r="CH2" s="1610"/>
      <c r="CI2" s="1610"/>
      <c r="CJ2" s="1610"/>
      <c r="CK2" s="1610"/>
      <c r="CL2" s="1610"/>
      <c r="CM2" s="1610"/>
      <c r="CN2" s="1610"/>
      <c r="CO2" s="1610"/>
      <c r="CP2" s="1610"/>
      <c r="CQ2" s="1610"/>
      <c r="CR2" s="1610"/>
      <c r="CS2" s="1610"/>
      <c r="CT2" s="1610"/>
      <c r="CU2" s="1610"/>
      <c r="CV2" s="1610"/>
      <c r="CW2" s="1610"/>
      <c r="CX2" s="1610"/>
      <c r="CY2" s="1610"/>
      <c r="CZ2" s="1610"/>
      <c r="DA2" s="1610"/>
      <c r="DB2" s="1610"/>
      <c r="DC2" s="1610"/>
      <c r="DD2" s="1610"/>
      <c r="DE2" s="1610"/>
      <c r="DF2" s="1610"/>
      <c r="DG2" s="1610"/>
      <c r="DH2" s="1610"/>
      <c r="DI2" s="1610"/>
      <c r="DJ2" s="1610"/>
      <c r="DK2" s="1610"/>
      <c r="DL2" s="1610"/>
      <c r="DM2" s="1610"/>
      <c r="DN2" s="1610"/>
      <c r="DO2" s="1610"/>
      <c r="DP2" s="1610"/>
      <c r="DQ2" s="1610"/>
      <c r="DR2" s="1610"/>
      <c r="DS2" s="1610"/>
      <c r="DT2" s="1610"/>
      <c r="DU2" s="1610"/>
      <c r="DV2" s="1610"/>
      <c r="DW2" s="1610"/>
      <c r="DX2" s="1610"/>
      <c r="DY2" s="1610"/>
      <c r="DZ2" s="1610"/>
      <c r="EA2" s="1610"/>
      <c r="EB2" s="1610"/>
      <c r="EC2" s="1610"/>
      <c r="ED2" s="1610"/>
      <c r="EE2" s="1610"/>
      <c r="EF2" s="1610"/>
      <c r="EG2" s="1610"/>
      <c r="EH2" s="1610"/>
      <c r="EI2" s="1610"/>
      <c r="EJ2" s="1610"/>
      <c r="EK2" s="1610"/>
      <c r="EL2" s="1610"/>
      <c r="EM2" s="1610"/>
      <c r="EN2" s="1610"/>
      <c r="EO2" s="1610"/>
      <c r="EP2" s="1610"/>
      <c r="EQ2" s="1610"/>
      <c r="ER2" s="1610"/>
      <c r="ES2" s="1610"/>
      <c r="ET2" s="1610"/>
      <c r="EU2" s="1610"/>
      <c r="EV2" s="1610"/>
      <c r="EW2" s="1610"/>
      <c r="EX2" s="1610"/>
      <c r="EY2" s="1610"/>
      <c r="EZ2" s="1610"/>
      <c r="FA2" s="1610"/>
      <c r="FB2" s="1610"/>
      <c r="FC2" s="1610"/>
      <c r="FD2" s="1610"/>
      <c r="FE2" s="1610"/>
      <c r="FF2" s="1610"/>
      <c r="FG2" s="1610"/>
      <c r="FH2" s="1610"/>
      <c r="FI2" s="1610"/>
      <c r="FJ2" s="1610"/>
      <c r="FK2" s="1610"/>
      <c r="FL2" s="1610"/>
      <c r="FM2" s="1610"/>
      <c r="FN2" s="1610"/>
      <c r="FO2" s="1610"/>
      <c r="FP2" s="1610"/>
      <c r="FQ2" s="1610"/>
      <c r="FR2" s="1610"/>
      <c r="FS2" s="1610"/>
      <c r="FT2" s="1610"/>
      <c r="FU2" s="1610"/>
      <c r="FV2" s="1610"/>
      <c r="FW2" s="1610"/>
      <c r="FX2" s="1610"/>
      <c r="FY2" s="1610"/>
      <c r="FZ2" s="1610"/>
      <c r="GA2" s="1610"/>
      <c r="GB2" s="1610"/>
      <c r="GC2" s="1610"/>
      <c r="GD2" s="1610"/>
      <c r="GE2" s="1610"/>
      <c r="GF2" s="1610"/>
      <c r="GG2" s="1610"/>
      <c r="GH2" s="1610"/>
      <c r="GI2" s="1610"/>
      <c r="GJ2" s="1610"/>
      <c r="GK2" s="1610"/>
      <c r="GL2" s="1610"/>
      <c r="GM2" s="1610"/>
      <c r="GN2" s="1610"/>
      <c r="GO2" s="1610"/>
      <c r="GP2" s="1610"/>
      <c r="GQ2" s="1610"/>
      <c r="GR2" s="1610"/>
      <c r="GS2" s="1610"/>
      <c r="GT2" s="1610"/>
      <c r="GU2" s="1610"/>
      <c r="GV2" s="1610"/>
      <c r="GW2" s="1610"/>
      <c r="GX2" s="1610"/>
      <c r="GY2" s="1610"/>
      <c r="GZ2" s="1610"/>
      <c r="HA2" s="1610"/>
      <c r="HB2" s="1610"/>
      <c r="HC2" s="1610"/>
      <c r="HD2" s="1610"/>
      <c r="HE2" s="1610"/>
      <c r="HF2" s="1610"/>
      <c r="HG2" s="1610"/>
      <c r="HH2" s="1610"/>
      <c r="HI2" s="1610"/>
      <c r="HJ2" s="1610"/>
      <c r="HK2" s="1610"/>
      <c r="HL2" s="1610"/>
      <c r="HM2" s="1610"/>
      <c r="HN2" s="1610"/>
      <c r="HO2" s="1610"/>
      <c r="HP2" s="1610"/>
      <c r="HQ2" s="1610"/>
      <c r="HR2" s="1610"/>
      <c r="HS2" s="1610"/>
      <c r="HT2" s="1610"/>
      <c r="HU2" s="1610"/>
      <c r="HV2" s="1610"/>
      <c r="HW2" s="1610"/>
      <c r="HX2" s="1610"/>
      <c r="HY2" s="1610"/>
      <c r="HZ2" s="1610"/>
      <c r="IA2" s="1610"/>
      <c r="IB2" s="1610"/>
      <c r="IC2" s="1610"/>
      <c r="ID2" s="1610"/>
      <c r="IE2" s="1610"/>
      <c r="IF2" s="1610"/>
      <c r="IG2" s="1610"/>
      <c r="IH2" s="1610"/>
      <c r="II2" s="1610"/>
      <c r="IJ2" s="1610"/>
      <c r="IK2" s="1610"/>
      <c r="IL2" s="1610"/>
      <c r="IM2" s="1610"/>
      <c r="IN2" s="1610"/>
      <c r="IO2" s="1610"/>
      <c r="IP2" s="1610"/>
      <c r="IQ2" s="1610"/>
      <c r="IR2" s="1610"/>
      <c r="IS2" s="1610"/>
      <c r="IT2" s="1610"/>
      <c r="IU2" s="1610"/>
      <c r="IV2" s="1610"/>
    </row>
    <row r="3" spans="1:256" s="2" customFormat="1" ht="12.75" customHeight="1">
      <c r="A3" s="1610" t="s">
        <v>2</v>
      </c>
      <c r="B3" s="1610"/>
      <c r="C3" s="1610"/>
      <c r="D3" s="1610"/>
      <c r="E3" s="1610"/>
      <c r="F3" s="1610"/>
      <c r="G3" s="1610"/>
      <c r="H3" s="1610"/>
      <c r="I3" s="1610"/>
      <c r="J3" s="1610"/>
      <c r="K3" s="1610"/>
      <c r="L3" s="1610"/>
      <c r="M3" s="1610"/>
      <c r="N3" s="1610"/>
      <c r="O3" s="1610"/>
      <c r="P3" s="1610"/>
      <c r="Q3" s="1610"/>
      <c r="R3" s="1610"/>
      <c r="S3" s="1610"/>
      <c r="T3" s="1610"/>
      <c r="U3" s="1610"/>
      <c r="V3" s="1610"/>
      <c r="W3" s="1610"/>
      <c r="X3" s="1610"/>
      <c r="Y3" s="1610"/>
      <c r="Z3" s="1610"/>
      <c r="AA3" s="1610"/>
      <c r="AB3" s="1610"/>
      <c r="AC3" s="1610"/>
      <c r="AD3" s="1610"/>
      <c r="AE3" s="1610"/>
      <c r="AF3" s="1610"/>
      <c r="AG3" s="1610"/>
      <c r="AH3" s="1610"/>
      <c r="AI3" s="1610"/>
      <c r="AJ3" s="1610"/>
      <c r="AK3" s="1610"/>
      <c r="AL3" s="1610"/>
      <c r="AM3" s="1610"/>
      <c r="AN3" s="1610"/>
      <c r="AO3" s="1610"/>
      <c r="AP3" s="1610"/>
      <c r="AQ3" s="1610"/>
      <c r="AR3" s="1610"/>
      <c r="AS3" s="1610"/>
      <c r="AT3" s="1610"/>
      <c r="AU3" s="1610"/>
      <c r="AV3" s="1610"/>
      <c r="AW3" s="1610"/>
      <c r="AX3" s="1610"/>
      <c r="AY3" s="1610"/>
      <c r="AZ3" s="1610"/>
      <c r="BA3" s="1610"/>
      <c r="BB3" s="1610"/>
      <c r="BC3" s="1610"/>
      <c r="BD3" s="1610"/>
      <c r="BE3" s="1610"/>
      <c r="BF3" s="1610"/>
      <c r="BG3" s="1610"/>
      <c r="BH3" s="1610"/>
      <c r="BI3" s="1610"/>
      <c r="BJ3" s="1610"/>
      <c r="BK3" s="1610"/>
      <c r="BL3" s="1610"/>
      <c r="BM3" s="1610"/>
      <c r="BN3" s="1610"/>
      <c r="BO3" s="1610"/>
      <c r="BP3" s="1610"/>
      <c r="BQ3" s="1610"/>
      <c r="BR3" s="1610"/>
      <c r="BS3" s="1610"/>
      <c r="BT3" s="1610"/>
      <c r="BU3" s="1610"/>
      <c r="BV3" s="1610"/>
      <c r="BW3" s="1610"/>
      <c r="BX3" s="1610"/>
      <c r="BY3" s="1610"/>
      <c r="BZ3" s="1610"/>
      <c r="CA3" s="1610"/>
      <c r="CB3" s="1610"/>
      <c r="CC3" s="1610"/>
      <c r="CD3" s="1610"/>
      <c r="CE3" s="1610"/>
      <c r="CF3" s="1610"/>
      <c r="CG3" s="1610"/>
      <c r="CH3" s="1610"/>
      <c r="CI3" s="1610"/>
      <c r="CJ3" s="1610"/>
      <c r="CK3" s="1610"/>
      <c r="CL3" s="1610"/>
      <c r="CM3" s="1610"/>
      <c r="CN3" s="1610"/>
      <c r="CO3" s="1610"/>
      <c r="CP3" s="1610"/>
      <c r="CQ3" s="1610"/>
      <c r="CR3" s="1610"/>
      <c r="CS3" s="1610"/>
      <c r="CT3" s="1610"/>
      <c r="CU3" s="1610"/>
      <c r="CV3" s="1610"/>
      <c r="CW3" s="1610"/>
      <c r="CX3" s="1610"/>
      <c r="CY3" s="1610"/>
      <c r="CZ3" s="1610"/>
      <c r="DA3" s="1610"/>
      <c r="DB3" s="1610"/>
      <c r="DC3" s="1610"/>
      <c r="DD3" s="1610"/>
      <c r="DE3" s="1610"/>
      <c r="DF3" s="1610"/>
      <c r="DG3" s="1610"/>
      <c r="DH3" s="1610"/>
      <c r="DI3" s="1610"/>
      <c r="DJ3" s="1610"/>
      <c r="DK3" s="1610"/>
      <c r="DL3" s="1610"/>
      <c r="DM3" s="1610"/>
      <c r="DN3" s="1610"/>
      <c r="DO3" s="1610"/>
      <c r="DP3" s="1610"/>
      <c r="DQ3" s="1610"/>
      <c r="DR3" s="1610"/>
      <c r="DS3" s="1610"/>
      <c r="DT3" s="1610"/>
      <c r="DU3" s="1610"/>
      <c r="DV3" s="1610"/>
      <c r="DW3" s="1610"/>
      <c r="DX3" s="1610"/>
      <c r="DY3" s="1610"/>
      <c r="DZ3" s="1610"/>
      <c r="EA3" s="1610"/>
      <c r="EB3" s="1610"/>
      <c r="EC3" s="1610"/>
      <c r="ED3" s="1610"/>
      <c r="EE3" s="1610"/>
      <c r="EF3" s="1610"/>
      <c r="EG3" s="1610"/>
      <c r="EH3" s="1610"/>
      <c r="EI3" s="1610"/>
      <c r="EJ3" s="1610"/>
      <c r="EK3" s="1610"/>
      <c r="EL3" s="1610"/>
      <c r="EM3" s="1610"/>
      <c r="EN3" s="1610"/>
      <c r="EO3" s="1610"/>
      <c r="EP3" s="1610"/>
      <c r="EQ3" s="1610"/>
      <c r="ER3" s="1610"/>
      <c r="ES3" s="1610"/>
      <c r="ET3" s="1610"/>
      <c r="EU3" s="1610"/>
      <c r="EV3" s="1610"/>
      <c r="EW3" s="1610"/>
      <c r="EX3" s="1610"/>
      <c r="EY3" s="1610"/>
      <c r="EZ3" s="1610"/>
      <c r="FA3" s="1610"/>
      <c r="FB3" s="1610"/>
      <c r="FC3" s="1610"/>
      <c r="FD3" s="1610"/>
      <c r="FE3" s="1610"/>
      <c r="FF3" s="1610"/>
      <c r="FG3" s="1610"/>
      <c r="FH3" s="1610"/>
      <c r="FI3" s="1610"/>
      <c r="FJ3" s="1610"/>
      <c r="FK3" s="1610"/>
      <c r="FL3" s="1610"/>
      <c r="FM3" s="1610"/>
      <c r="FN3" s="1610"/>
      <c r="FO3" s="1610"/>
      <c r="FP3" s="1610"/>
      <c r="FQ3" s="1610"/>
      <c r="FR3" s="1610"/>
      <c r="FS3" s="1610"/>
      <c r="FT3" s="1610"/>
      <c r="FU3" s="1610"/>
      <c r="FV3" s="1610"/>
      <c r="FW3" s="1610"/>
      <c r="FX3" s="1610"/>
      <c r="FY3" s="1610"/>
      <c r="FZ3" s="1610"/>
      <c r="GA3" s="1610"/>
      <c r="GB3" s="1610"/>
      <c r="GC3" s="1610"/>
      <c r="GD3" s="1610"/>
      <c r="GE3" s="1610"/>
      <c r="GF3" s="1610"/>
      <c r="GG3" s="1610"/>
      <c r="GH3" s="1610"/>
      <c r="GI3" s="1610"/>
      <c r="GJ3" s="1610"/>
      <c r="GK3" s="1610"/>
      <c r="GL3" s="1610"/>
      <c r="GM3" s="1610"/>
      <c r="GN3" s="1610"/>
      <c r="GO3" s="1610"/>
      <c r="GP3" s="1610"/>
      <c r="GQ3" s="1610"/>
      <c r="GR3" s="1610"/>
      <c r="GS3" s="1610"/>
      <c r="GT3" s="1610"/>
      <c r="GU3" s="1610"/>
      <c r="GV3" s="1610"/>
      <c r="GW3" s="1610"/>
      <c r="GX3" s="1610"/>
      <c r="GY3" s="1610"/>
      <c r="GZ3" s="1610"/>
      <c r="HA3" s="1610"/>
      <c r="HB3" s="1610"/>
      <c r="HC3" s="1610"/>
      <c r="HD3" s="1610"/>
      <c r="HE3" s="1610"/>
      <c r="HF3" s="1610"/>
      <c r="HG3" s="1610"/>
      <c r="HH3" s="1610"/>
      <c r="HI3" s="1610"/>
      <c r="HJ3" s="1610"/>
      <c r="HK3" s="1610"/>
      <c r="HL3" s="1610"/>
      <c r="HM3" s="1610"/>
      <c r="HN3" s="1610"/>
      <c r="HO3" s="1610"/>
      <c r="HP3" s="1610"/>
      <c r="HQ3" s="1610"/>
      <c r="HR3" s="1610"/>
      <c r="HS3" s="1610"/>
      <c r="HT3" s="1610"/>
      <c r="HU3" s="1610"/>
      <c r="HV3" s="1610"/>
      <c r="HW3" s="1610"/>
      <c r="HX3" s="1610"/>
      <c r="HY3" s="1610"/>
      <c r="HZ3" s="1610"/>
      <c r="IA3" s="1610"/>
      <c r="IB3" s="1610"/>
      <c r="IC3" s="1610"/>
      <c r="ID3" s="1610"/>
      <c r="IE3" s="1610"/>
      <c r="IF3" s="1610"/>
      <c r="IG3" s="1610"/>
      <c r="IH3" s="1610"/>
      <c r="II3" s="1610"/>
      <c r="IJ3" s="1610"/>
      <c r="IK3" s="1610"/>
      <c r="IL3" s="1610"/>
      <c r="IM3" s="1610"/>
      <c r="IN3" s="1610"/>
      <c r="IO3" s="1610"/>
      <c r="IP3" s="1610"/>
      <c r="IQ3" s="1610"/>
      <c r="IR3" s="1610"/>
      <c r="IS3" s="1610"/>
      <c r="IT3" s="1610"/>
      <c r="IU3" s="1610"/>
      <c r="IV3" s="1610"/>
    </row>
    <row r="4" spans="1:256" s="2" customFormat="1" ht="12.75" customHeight="1">
      <c r="A4" s="1610" t="s">
        <v>3</v>
      </c>
      <c r="B4" s="1610"/>
      <c r="C4" s="1610"/>
      <c r="D4" s="1610"/>
      <c r="E4" s="1610"/>
      <c r="F4" s="1610"/>
      <c r="G4" s="1610"/>
      <c r="H4" s="1610"/>
      <c r="I4" s="1610"/>
      <c r="J4" s="1610"/>
      <c r="K4" s="1610"/>
      <c r="L4" s="1610"/>
      <c r="M4" s="1610"/>
      <c r="N4" s="1610"/>
      <c r="O4" s="1610"/>
      <c r="P4" s="1610"/>
      <c r="Q4" s="1610"/>
      <c r="R4" s="1610"/>
      <c r="S4" s="1610"/>
      <c r="T4" s="1610"/>
      <c r="U4" s="1610"/>
      <c r="V4" s="1610"/>
      <c r="W4" s="1610"/>
      <c r="X4" s="1610"/>
      <c r="Y4" s="1610"/>
      <c r="Z4" s="1610"/>
      <c r="AA4" s="1610"/>
      <c r="AB4" s="1610"/>
      <c r="AC4" s="1610"/>
      <c r="AD4" s="1610"/>
      <c r="AE4" s="1610"/>
      <c r="AF4" s="1610"/>
      <c r="AG4" s="1610"/>
      <c r="AH4" s="1610"/>
      <c r="AI4" s="1610"/>
      <c r="AJ4" s="1610"/>
      <c r="AK4" s="1610"/>
      <c r="AL4" s="1610"/>
      <c r="AM4" s="1610"/>
      <c r="AN4" s="1610"/>
      <c r="AO4" s="1610"/>
      <c r="AP4" s="1610"/>
      <c r="AQ4" s="1610"/>
      <c r="AR4" s="1610"/>
      <c r="AS4" s="1610"/>
      <c r="AT4" s="1610"/>
      <c r="AU4" s="1610"/>
      <c r="AV4" s="1610"/>
      <c r="AW4" s="1610"/>
      <c r="AX4" s="1610"/>
      <c r="AY4" s="1610"/>
      <c r="AZ4" s="1610"/>
      <c r="BA4" s="1610"/>
      <c r="BB4" s="1610"/>
      <c r="BC4" s="1610"/>
      <c r="BD4" s="1610"/>
      <c r="BE4" s="1610"/>
      <c r="BF4" s="1610"/>
      <c r="BG4" s="1610"/>
      <c r="BH4" s="1610"/>
      <c r="BI4" s="1610"/>
      <c r="BJ4" s="1610"/>
      <c r="BK4" s="1610"/>
      <c r="BL4" s="1610"/>
      <c r="BM4" s="1610"/>
      <c r="BN4" s="1610"/>
      <c r="BO4" s="1610"/>
      <c r="BP4" s="1610"/>
      <c r="BQ4" s="1610"/>
      <c r="BR4" s="1610"/>
      <c r="BS4" s="1610"/>
      <c r="BT4" s="1610"/>
      <c r="BU4" s="1610"/>
      <c r="BV4" s="1610"/>
      <c r="BW4" s="1610"/>
      <c r="BX4" s="1610"/>
      <c r="BY4" s="1610"/>
      <c r="BZ4" s="1610"/>
      <c r="CA4" s="1610"/>
      <c r="CB4" s="1610"/>
      <c r="CC4" s="1610"/>
      <c r="CD4" s="1610"/>
      <c r="CE4" s="1610"/>
      <c r="CF4" s="1610"/>
      <c r="CG4" s="1610"/>
      <c r="CH4" s="1610"/>
      <c r="CI4" s="1610"/>
      <c r="CJ4" s="1610"/>
      <c r="CK4" s="1610"/>
      <c r="CL4" s="1610"/>
      <c r="CM4" s="1610"/>
      <c r="CN4" s="1610"/>
      <c r="CO4" s="1610"/>
      <c r="CP4" s="1610"/>
      <c r="CQ4" s="1610"/>
      <c r="CR4" s="1610"/>
      <c r="CS4" s="1610"/>
      <c r="CT4" s="1610"/>
      <c r="CU4" s="1610"/>
      <c r="CV4" s="1610"/>
      <c r="CW4" s="1610"/>
      <c r="CX4" s="1610"/>
      <c r="CY4" s="1610"/>
      <c r="CZ4" s="1610"/>
      <c r="DA4" s="1610"/>
      <c r="DB4" s="1610"/>
      <c r="DC4" s="1610"/>
      <c r="DD4" s="1610"/>
      <c r="DE4" s="1610"/>
      <c r="DF4" s="1610"/>
      <c r="DG4" s="1610"/>
      <c r="DH4" s="1610"/>
      <c r="DI4" s="1610"/>
      <c r="DJ4" s="1610"/>
      <c r="DK4" s="1610"/>
      <c r="DL4" s="1610"/>
      <c r="DM4" s="1610"/>
      <c r="DN4" s="1610"/>
      <c r="DO4" s="1610"/>
      <c r="DP4" s="1610"/>
      <c r="DQ4" s="1610"/>
      <c r="DR4" s="1610"/>
      <c r="DS4" s="1610"/>
      <c r="DT4" s="1610"/>
      <c r="DU4" s="1610"/>
      <c r="DV4" s="1610"/>
      <c r="DW4" s="1610"/>
      <c r="DX4" s="1610"/>
      <c r="DY4" s="1610"/>
      <c r="DZ4" s="1610"/>
      <c r="EA4" s="1610"/>
      <c r="EB4" s="1610"/>
      <c r="EC4" s="1610"/>
      <c r="ED4" s="1610"/>
      <c r="EE4" s="1610"/>
      <c r="EF4" s="1610"/>
      <c r="EG4" s="1610"/>
      <c r="EH4" s="1610"/>
      <c r="EI4" s="1610"/>
      <c r="EJ4" s="1610"/>
      <c r="EK4" s="1610"/>
      <c r="EL4" s="1610"/>
      <c r="EM4" s="1610"/>
      <c r="EN4" s="1610"/>
      <c r="EO4" s="1610"/>
      <c r="EP4" s="1610"/>
      <c r="EQ4" s="1610"/>
      <c r="ER4" s="1610"/>
      <c r="ES4" s="1610"/>
      <c r="ET4" s="1610"/>
      <c r="EU4" s="1610"/>
      <c r="EV4" s="1610"/>
      <c r="EW4" s="1610"/>
      <c r="EX4" s="1610"/>
      <c r="EY4" s="1610"/>
      <c r="EZ4" s="1610"/>
      <c r="FA4" s="1610"/>
      <c r="FB4" s="1610"/>
      <c r="FC4" s="1610"/>
      <c r="FD4" s="1610"/>
      <c r="FE4" s="1610"/>
      <c r="FF4" s="1610"/>
      <c r="FG4" s="1610"/>
      <c r="FH4" s="1610"/>
      <c r="FI4" s="1610"/>
      <c r="FJ4" s="1610"/>
      <c r="FK4" s="1610"/>
      <c r="FL4" s="1610"/>
      <c r="FM4" s="1610"/>
      <c r="FN4" s="1610"/>
      <c r="FO4" s="1610"/>
      <c r="FP4" s="1610"/>
      <c r="FQ4" s="1610"/>
      <c r="FR4" s="1610"/>
      <c r="FS4" s="1610"/>
      <c r="FT4" s="1610"/>
      <c r="FU4" s="1610"/>
      <c r="FV4" s="1610"/>
      <c r="FW4" s="1610"/>
      <c r="FX4" s="1610"/>
      <c r="FY4" s="1610"/>
      <c r="FZ4" s="1610"/>
      <c r="GA4" s="1610"/>
      <c r="GB4" s="1610"/>
      <c r="GC4" s="1610"/>
      <c r="GD4" s="1610"/>
      <c r="GE4" s="1610"/>
      <c r="GF4" s="1610"/>
      <c r="GG4" s="1610"/>
      <c r="GH4" s="1610"/>
      <c r="GI4" s="1610"/>
      <c r="GJ4" s="1610"/>
      <c r="GK4" s="1610"/>
      <c r="GL4" s="1610"/>
      <c r="GM4" s="1610"/>
      <c r="GN4" s="1610"/>
      <c r="GO4" s="1610"/>
      <c r="GP4" s="1610"/>
      <c r="GQ4" s="1610"/>
      <c r="GR4" s="1610"/>
      <c r="GS4" s="1610"/>
      <c r="GT4" s="1610"/>
      <c r="GU4" s="1610"/>
      <c r="GV4" s="1610"/>
      <c r="GW4" s="1610"/>
      <c r="GX4" s="1610"/>
      <c r="GY4" s="1610"/>
      <c r="GZ4" s="1610"/>
      <c r="HA4" s="1610"/>
      <c r="HB4" s="1610"/>
      <c r="HC4" s="1610"/>
      <c r="HD4" s="1610"/>
      <c r="HE4" s="1610"/>
      <c r="HF4" s="1610"/>
      <c r="HG4" s="1610"/>
      <c r="HH4" s="1610"/>
      <c r="HI4" s="1610"/>
      <c r="HJ4" s="1610"/>
      <c r="HK4" s="1610"/>
      <c r="HL4" s="1610"/>
      <c r="HM4" s="1610"/>
      <c r="HN4" s="1610"/>
      <c r="HO4" s="1610"/>
      <c r="HP4" s="1610"/>
      <c r="HQ4" s="1610"/>
      <c r="HR4" s="1610"/>
      <c r="HS4" s="1610"/>
      <c r="HT4" s="1610"/>
      <c r="HU4" s="1610"/>
      <c r="HV4" s="1610"/>
      <c r="HW4" s="1610"/>
      <c r="HX4" s="1610"/>
      <c r="HY4" s="1610"/>
      <c r="HZ4" s="1610"/>
      <c r="IA4" s="1610"/>
      <c r="IB4" s="1610"/>
      <c r="IC4" s="1610"/>
      <c r="ID4" s="1610"/>
      <c r="IE4" s="1610"/>
      <c r="IF4" s="1610"/>
      <c r="IG4" s="1610"/>
      <c r="IH4" s="1610"/>
      <c r="II4" s="1610"/>
      <c r="IJ4" s="1610"/>
      <c r="IK4" s="1610"/>
      <c r="IL4" s="1610"/>
      <c r="IM4" s="1610"/>
      <c r="IN4" s="1610"/>
      <c r="IO4" s="1610"/>
      <c r="IP4" s="1610"/>
      <c r="IQ4" s="1610"/>
      <c r="IR4" s="1610"/>
      <c r="IS4" s="1610"/>
      <c r="IT4" s="1610"/>
      <c r="IU4" s="1610"/>
      <c r="IV4" s="1610"/>
    </row>
    <row r="5" spans="1:256" s="2" customFormat="1">
      <c r="A5" s="3"/>
      <c r="B5" s="3"/>
      <c r="C5" s="4"/>
      <c r="D5" s="3"/>
      <c r="G5" s="1"/>
    </row>
    <row r="6" spans="1:256" s="8" customFormat="1" ht="18.75" customHeight="1">
      <c r="A6" s="5" t="s">
        <v>4</v>
      </c>
      <c r="B6" s="5" t="s">
        <v>256</v>
      </c>
      <c r="C6" s="5"/>
      <c r="D6" s="5"/>
      <c r="E6" s="6"/>
      <c r="F6" s="6"/>
      <c r="G6" s="7"/>
    </row>
    <row r="7" spans="1:256" s="8" customFormat="1" ht="15" customHeight="1">
      <c r="A7" s="5" t="s">
        <v>5</v>
      </c>
      <c r="B7" s="9"/>
      <c r="C7" s="10" t="s">
        <v>6</v>
      </c>
      <c r="D7" s="5"/>
      <c r="G7" s="7"/>
    </row>
    <row r="8" spans="1:256" s="8" customFormat="1" ht="8.25" customHeight="1">
      <c r="A8" s="5"/>
      <c r="B8" s="9"/>
      <c r="C8" s="4"/>
      <c r="D8" s="5"/>
      <c r="G8" s="7"/>
    </row>
    <row r="9" spans="1:256" s="13" customFormat="1" ht="21.75" customHeight="1">
      <c r="A9" s="11" t="s">
        <v>7</v>
      </c>
      <c r="B9" s="11" t="s">
        <v>8</v>
      </c>
      <c r="C9" s="11" t="s">
        <v>9</v>
      </c>
      <c r="D9" s="11" t="s">
        <v>10</v>
      </c>
      <c r="E9" s="11" t="s">
        <v>11</v>
      </c>
      <c r="F9" s="11" t="s">
        <v>12</v>
      </c>
      <c r="G9" s="12"/>
    </row>
    <row r="10" spans="1:256" s="8" customFormat="1" ht="12.75" customHeight="1">
      <c r="A10" s="14"/>
      <c r="B10" s="15"/>
      <c r="C10" s="16"/>
      <c r="D10" s="17"/>
      <c r="E10" s="18"/>
      <c r="F10" s="18"/>
      <c r="G10" s="7"/>
    </row>
    <row r="11" spans="1:256" s="8" customFormat="1" ht="12.75" customHeight="1">
      <c r="A11" s="19" t="s">
        <v>13</v>
      </c>
      <c r="B11" s="20" t="s">
        <v>257</v>
      </c>
      <c r="C11" s="21"/>
      <c r="D11" s="22"/>
      <c r="E11" s="23"/>
      <c r="F11" s="23"/>
      <c r="G11" s="7"/>
    </row>
    <row r="12" spans="1:256" s="8" customFormat="1" ht="12.75" customHeight="1">
      <c r="A12" s="24"/>
      <c r="B12" s="20"/>
      <c r="C12" s="21"/>
      <c r="D12" s="22"/>
      <c r="E12" s="23"/>
      <c r="F12" s="23"/>
      <c r="G12" s="7"/>
    </row>
    <row r="13" spans="1:256" s="8" customFormat="1" ht="12.75" customHeight="1">
      <c r="A13" s="25">
        <v>1</v>
      </c>
      <c r="B13" s="26" t="s">
        <v>14</v>
      </c>
      <c r="C13" s="21">
        <v>470</v>
      </c>
      <c r="D13" s="22" t="s">
        <v>15</v>
      </c>
      <c r="E13" s="21">
        <v>44.18</v>
      </c>
      <c r="F13" s="27">
        <f>+ROUND(C13*E13,2)</f>
        <v>20764.599999999999</v>
      </c>
      <c r="G13" s="7"/>
    </row>
    <row r="14" spans="1:256" s="8" customFormat="1" ht="12.75" customHeight="1">
      <c r="A14" s="25"/>
      <c r="B14" s="26"/>
      <c r="C14" s="21"/>
      <c r="D14" s="22"/>
      <c r="E14" s="28"/>
      <c r="F14" s="27"/>
      <c r="G14" s="7"/>
    </row>
    <row r="15" spans="1:256" s="8" customFormat="1" ht="12.75" customHeight="1">
      <c r="A15" s="29">
        <v>2</v>
      </c>
      <c r="B15" s="20" t="s">
        <v>16</v>
      </c>
      <c r="C15" s="21"/>
      <c r="D15" s="22"/>
      <c r="E15" s="28"/>
      <c r="F15" s="27"/>
      <c r="G15" s="7"/>
    </row>
    <row r="16" spans="1:256" s="8" customFormat="1">
      <c r="A16" s="436">
        <v>2.1</v>
      </c>
      <c r="B16" s="437" t="s">
        <v>17</v>
      </c>
      <c r="C16" s="435">
        <v>915.42</v>
      </c>
      <c r="D16" s="438" t="s">
        <v>18</v>
      </c>
      <c r="E16" s="34">
        <v>74.849999999999994</v>
      </c>
      <c r="F16" s="27">
        <f>+ROUND(C16*E16,2)</f>
        <v>68519.19</v>
      </c>
      <c r="G16" s="7"/>
    </row>
    <row r="17" spans="1:7" s="8" customFormat="1" ht="12.75" customHeight="1">
      <c r="A17" s="35">
        <v>2.2000000000000002</v>
      </c>
      <c r="B17" s="36" t="s">
        <v>19</v>
      </c>
      <c r="C17" s="32">
        <f>+C13*1</f>
        <v>470</v>
      </c>
      <c r="D17" s="33" t="s">
        <v>20</v>
      </c>
      <c r="E17" s="34">
        <v>40.65</v>
      </c>
      <c r="F17" s="27">
        <f>+ROUND(C17*E17,2)</f>
        <v>19105.5</v>
      </c>
      <c r="G17" s="7"/>
    </row>
    <row r="18" spans="1:7" s="8" customFormat="1" ht="12.75" customHeight="1">
      <c r="A18" s="30">
        <v>2.2999999999999998</v>
      </c>
      <c r="B18" s="31" t="s">
        <v>21</v>
      </c>
      <c r="C18" s="32">
        <v>32.9</v>
      </c>
      <c r="D18" s="33" t="s">
        <v>22</v>
      </c>
      <c r="E18" s="34">
        <v>165</v>
      </c>
      <c r="F18" s="27">
        <f>+ROUND(C18*E18,2)</f>
        <v>5428.5</v>
      </c>
      <c r="G18" s="7"/>
    </row>
    <row r="19" spans="1:7" s="8" customFormat="1" ht="12.75" customHeight="1">
      <c r="A19" s="37"/>
      <c r="B19" s="26"/>
      <c r="C19" s="21"/>
      <c r="D19" s="22"/>
      <c r="E19" s="28"/>
      <c r="F19" s="27">
        <f t="shared" ref="F19:F39" si="0">+ROUND(C19*E19,2)</f>
        <v>0</v>
      </c>
      <c r="G19" s="7"/>
    </row>
    <row r="20" spans="1:7" s="41" customFormat="1" ht="12.75" customHeight="1">
      <c r="A20" s="38">
        <v>3</v>
      </c>
      <c r="B20" s="39" t="s">
        <v>23</v>
      </c>
      <c r="C20" s="32"/>
      <c r="D20" s="33"/>
      <c r="E20" s="34"/>
      <c r="F20" s="27">
        <f t="shared" si="0"/>
        <v>0</v>
      </c>
      <c r="G20" s="40"/>
    </row>
    <row r="21" spans="1:7" s="8" customFormat="1" ht="25.5" customHeight="1">
      <c r="A21" s="30">
        <v>3.1</v>
      </c>
      <c r="B21" s="31" t="s">
        <v>24</v>
      </c>
      <c r="C21" s="32">
        <v>825</v>
      </c>
      <c r="D21" s="33" t="s">
        <v>22</v>
      </c>
      <c r="E21" s="42">
        <v>185.42</v>
      </c>
      <c r="F21" s="43">
        <f t="shared" si="0"/>
        <v>152971.5</v>
      </c>
      <c r="G21" s="7">
        <f>+G29*1*2.5+G30*1*1.5</f>
        <v>2484.8006908140396</v>
      </c>
    </row>
    <row r="22" spans="1:7" s="51" customFormat="1">
      <c r="A22" s="44">
        <v>3.2</v>
      </c>
      <c r="B22" s="45" t="s">
        <v>25</v>
      </c>
      <c r="C22" s="46">
        <f>+C17</f>
        <v>470</v>
      </c>
      <c r="D22" s="47" t="s">
        <v>20</v>
      </c>
      <c r="E22" s="48">
        <v>21.67</v>
      </c>
      <c r="F22" s="49">
        <f>ROUND(E22*C22,2)</f>
        <v>10184.9</v>
      </c>
      <c r="G22" s="50">
        <f>+E22*C22</f>
        <v>10184.900000000001</v>
      </c>
    </row>
    <row r="23" spans="1:7" s="8" customFormat="1" ht="12.75" customHeight="1">
      <c r="A23" s="35">
        <v>3.3</v>
      </c>
      <c r="B23" s="36" t="s">
        <v>26</v>
      </c>
      <c r="C23" s="32">
        <v>47</v>
      </c>
      <c r="D23" s="33" t="s">
        <v>22</v>
      </c>
      <c r="E23" s="42">
        <v>1068.3599999999999</v>
      </c>
      <c r="F23" s="43">
        <f t="shared" si="0"/>
        <v>50212.92</v>
      </c>
      <c r="G23" s="7">
        <f>+(G29+G30)*0.1*1</f>
        <v>106.97261015683344</v>
      </c>
    </row>
    <row r="24" spans="1:7" s="8" customFormat="1" ht="12.75" customHeight="1">
      <c r="A24" s="30">
        <v>3.4</v>
      </c>
      <c r="B24" s="31" t="s">
        <v>27</v>
      </c>
      <c r="C24" s="32">
        <v>900.01</v>
      </c>
      <c r="D24" s="33" t="s">
        <v>22</v>
      </c>
      <c r="E24" s="42">
        <v>651.17999999999995</v>
      </c>
      <c r="F24" s="43">
        <f t="shared" si="0"/>
        <v>586068.51</v>
      </c>
      <c r="G24" s="7">
        <f>+G25*1.25</f>
        <v>2740.0749999999998</v>
      </c>
    </row>
    <row r="25" spans="1:7" s="8" customFormat="1" ht="25.5" customHeight="1">
      <c r="A25" s="30">
        <v>3.5</v>
      </c>
      <c r="B25" s="52" t="s">
        <v>28</v>
      </c>
      <c r="C25" s="32">
        <v>720.01</v>
      </c>
      <c r="D25" s="33" t="s">
        <v>22</v>
      </c>
      <c r="E25" s="42">
        <v>183.68</v>
      </c>
      <c r="F25" s="43">
        <f t="shared" si="0"/>
        <v>132251.44</v>
      </c>
      <c r="G25" s="7">
        <f>ROUND((G21-G23-0.073*G29-0.0324*G30)*0.95,2)</f>
        <v>2192.06</v>
      </c>
    </row>
    <row r="26" spans="1:7" s="8" customFormat="1" ht="12.75" customHeight="1">
      <c r="A26" s="30">
        <v>3.6</v>
      </c>
      <c r="B26" s="36" t="s">
        <v>29</v>
      </c>
      <c r="C26" s="32">
        <v>990</v>
      </c>
      <c r="D26" s="33" t="s">
        <v>22</v>
      </c>
      <c r="E26" s="42">
        <v>165</v>
      </c>
      <c r="F26" s="43">
        <f t="shared" si="0"/>
        <v>163350</v>
      </c>
      <c r="G26" s="7">
        <f>+G21*1.2</f>
        <v>2981.7608289768473</v>
      </c>
    </row>
    <row r="27" spans="1:7" s="8" customFormat="1" ht="12.75" customHeight="1">
      <c r="A27" s="30"/>
      <c r="B27" s="36"/>
      <c r="C27" s="32"/>
      <c r="D27" s="33"/>
      <c r="E27" s="42"/>
      <c r="F27" s="27">
        <f t="shared" si="0"/>
        <v>0</v>
      </c>
      <c r="G27" s="7"/>
    </row>
    <row r="28" spans="1:7" s="8" customFormat="1" ht="12.75" customHeight="1">
      <c r="A28" s="53">
        <v>4</v>
      </c>
      <c r="B28" s="39" t="s">
        <v>30</v>
      </c>
      <c r="C28" s="32"/>
      <c r="D28" s="33"/>
      <c r="E28" s="42"/>
      <c r="F28" s="27">
        <f t="shared" si="0"/>
        <v>0</v>
      </c>
      <c r="G28" s="7"/>
    </row>
    <row r="29" spans="1:7" s="8" customFormat="1" ht="25.5" customHeight="1">
      <c r="A29" s="439">
        <v>4.0999999999999996</v>
      </c>
      <c r="B29" s="440" t="s">
        <v>258</v>
      </c>
      <c r="C29" s="441">
        <v>915.42</v>
      </c>
      <c r="D29" s="442" t="s">
        <v>15</v>
      </c>
      <c r="E29" s="55">
        <v>2755.86</v>
      </c>
      <c r="F29" s="27">
        <f t="shared" si="0"/>
        <v>2522769.36</v>
      </c>
      <c r="G29" s="7">
        <f>+C29/1.04</f>
        <v>880.21153846153834</v>
      </c>
    </row>
    <row r="30" spans="1:7" s="8" customFormat="1" ht="25.5" customHeight="1">
      <c r="A30" s="439">
        <v>4.2</v>
      </c>
      <c r="B30" s="440" t="s">
        <v>32</v>
      </c>
      <c r="C30" s="441">
        <v>195.2</v>
      </c>
      <c r="D30" s="442" t="s">
        <v>15</v>
      </c>
      <c r="E30" s="55">
        <v>1219.23</v>
      </c>
      <c r="F30" s="27">
        <f t="shared" si="0"/>
        <v>237993.7</v>
      </c>
      <c r="G30" s="7">
        <f>+C30/1.03</f>
        <v>189.51456310679609</v>
      </c>
    </row>
    <row r="31" spans="1:7" s="8" customFormat="1" ht="12.75" customHeight="1">
      <c r="A31" s="37"/>
      <c r="B31" s="20"/>
      <c r="C31" s="21"/>
      <c r="D31" s="22"/>
      <c r="E31" s="21"/>
      <c r="F31" s="27">
        <f t="shared" si="0"/>
        <v>0</v>
      </c>
      <c r="G31" s="7"/>
    </row>
    <row r="32" spans="1:7" s="8" customFormat="1" ht="12.75" customHeight="1">
      <c r="A32" s="29">
        <v>5</v>
      </c>
      <c r="B32" s="20" t="s">
        <v>33</v>
      </c>
      <c r="C32" s="21"/>
      <c r="D32" s="22"/>
      <c r="E32" s="21"/>
      <c r="F32" s="27">
        <f t="shared" si="0"/>
        <v>0</v>
      </c>
      <c r="G32" s="7"/>
    </row>
    <row r="33" spans="1:10" s="8" customFormat="1" ht="25.5" customHeight="1">
      <c r="A33" s="439">
        <v>5.0999999999999996</v>
      </c>
      <c r="B33" s="440" t="s">
        <v>34</v>
      </c>
      <c r="C33" s="443">
        <v>915.42</v>
      </c>
      <c r="D33" s="444" t="s">
        <v>15</v>
      </c>
      <c r="E33" s="59">
        <v>88.72</v>
      </c>
      <c r="F33" s="43">
        <f t="shared" si="0"/>
        <v>81216.06</v>
      </c>
      <c r="G33" s="7"/>
    </row>
    <row r="34" spans="1:10" s="8" customFormat="1" ht="25.5" customHeight="1">
      <c r="A34" s="439">
        <v>5.2</v>
      </c>
      <c r="B34" s="440" t="s">
        <v>35</v>
      </c>
      <c r="C34" s="443">
        <v>195.2</v>
      </c>
      <c r="D34" s="444" t="s">
        <v>15</v>
      </c>
      <c r="E34" s="59">
        <v>79.28</v>
      </c>
      <c r="F34" s="43">
        <f t="shared" si="0"/>
        <v>15475.46</v>
      </c>
      <c r="G34" s="7"/>
    </row>
    <row r="35" spans="1:10" s="8" customFormat="1" ht="12.75" customHeight="1">
      <c r="A35" s="37"/>
      <c r="B35" s="60"/>
      <c r="C35" s="21"/>
      <c r="D35" s="22"/>
      <c r="E35" s="21"/>
      <c r="F35" s="27">
        <f t="shared" si="0"/>
        <v>0</v>
      </c>
      <c r="G35" s="7"/>
    </row>
    <row r="36" spans="1:10" s="8" customFormat="1" ht="12.75" customHeight="1">
      <c r="A36" s="29">
        <v>6</v>
      </c>
      <c r="B36" s="20" t="s">
        <v>36</v>
      </c>
      <c r="C36" s="21"/>
      <c r="D36" s="22"/>
      <c r="E36" s="21"/>
      <c r="F36" s="27">
        <f t="shared" si="0"/>
        <v>0</v>
      </c>
      <c r="G36" s="7"/>
    </row>
    <row r="37" spans="1:10" s="8" customFormat="1" ht="12.75" customHeight="1">
      <c r="A37" s="37">
        <v>6.1</v>
      </c>
      <c r="B37" s="61" t="s">
        <v>37</v>
      </c>
      <c r="C37" s="21">
        <v>6</v>
      </c>
      <c r="D37" s="22" t="s">
        <v>38</v>
      </c>
      <c r="E37" s="21">
        <v>3500</v>
      </c>
      <c r="F37" s="27">
        <f t="shared" si="0"/>
        <v>21000</v>
      </c>
      <c r="G37" s="7"/>
    </row>
    <row r="38" spans="1:10" s="8" customFormat="1" ht="12.75" customHeight="1">
      <c r="A38" s="37">
        <v>6.2</v>
      </c>
      <c r="B38" s="31" t="s">
        <v>39</v>
      </c>
      <c r="C38" s="21">
        <v>6</v>
      </c>
      <c r="D38" s="22" t="s">
        <v>38</v>
      </c>
      <c r="E38" s="62">
        <v>38384.660000000003</v>
      </c>
      <c r="F38" s="27">
        <f t="shared" si="0"/>
        <v>230307.96</v>
      </c>
      <c r="G38" s="7"/>
    </row>
    <row r="39" spans="1:10" s="8" customFormat="1" ht="12.75" customHeight="1">
      <c r="A39" s="63"/>
      <c r="B39" s="61" t="s">
        <v>40</v>
      </c>
      <c r="C39" s="32"/>
      <c r="D39" s="64"/>
      <c r="E39" s="42"/>
      <c r="F39" s="27">
        <f t="shared" si="0"/>
        <v>0</v>
      </c>
      <c r="G39" s="7"/>
    </row>
    <row r="40" spans="1:10" s="72" customFormat="1" ht="25.5" customHeight="1">
      <c r="A40" s="65">
        <v>7</v>
      </c>
      <c r="B40" s="66" t="s">
        <v>41</v>
      </c>
      <c r="C40" s="67">
        <v>470</v>
      </c>
      <c r="D40" s="68" t="s">
        <v>15</v>
      </c>
      <c r="E40" s="69">
        <v>50.15</v>
      </c>
      <c r="F40" s="70">
        <f>ROUND(C40*E40,2)</f>
        <v>23570.5</v>
      </c>
      <c r="G40" s="71"/>
      <c r="I40" s="73"/>
      <c r="J40" s="74"/>
    </row>
    <row r="41" spans="1:10" s="72" customFormat="1">
      <c r="A41" s="65"/>
      <c r="B41" s="66"/>
      <c r="C41" s="67"/>
      <c r="D41" s="68"/>
      <c r="E41" s="69"/>
      <c r="F41" s="70"/>
      <c r="G41" s="75"/>
      <c r="I41" s="73"/>
      <c r="J41" s="74"/>
    </row>
    <row r="42" spans="1:10" s="72" customFormat="1">
      <c r="A42" s="65">
        <v>8</v>
      </c>
      <c r="B42" s="66" t="s">
        <v>42</v>
      </c>
      <c r="C42" s="67">
        <v>1</v>
      </c>
      <c r="D42" s="68" t="s">
        <v>43</v>
      </c>
      <c r="E42" s="69">
        <v>5000</v>
      </c>
      <c r="F42" s="70">
        <f>ROUND(C42*E42,2)</f>
        <v>5000</v>
      </c>
      <c r="G42" s="75"/>
      <c r="I42" s="73"/>
      <c r="J42" s="74"/>
    </row>
    <row r="43" spans="1:10" s="83" customFormat="1" ht="12.75" customHeight="1">
      <c r="A43" s="76"/>
      <c r="B43" s="77" t="s">
        <v>44</v>
      </c>
      <c r="C43" s="78"/>
      <c r="D43" s="79"/>
      <c r="E43" s="80"/>
      <c r="F43" s="81">
        <f>SUM(F13:F42)</f>
        <v>4346190.1000000006</v>
      </c>
      <c r="G43" s="82"/>
    </row>
    <row r="44" spans="1:10" s="8" customFormat="1" ht="12.75" customHeight="1">
      <c r="A44" s="84"/>
      <c r="B44" s="61"/>
      <c r="C44" s="32"/>
      <c r="D44" s="33"/>
      <c r="E44" s="42"/>
      <c r="F44" s="27"/>
      <c r="G44" s="7"/>
    </row>
    <row r="45" spans="1:10" s="8" customFormat="1" ht="12.75" customHeight="1">
      <c r="A45" s="19" t="s">
        <v>45</v>
      </c>
      <c r="B45" s="20" t="s">
        <v>46</v>
      </c>
      <c r="C45" s="21"/>
      <c r="D45" s="22"/>
      <c r="E45" s="21"/>
      <c r="F45" s="27"/>
      <c r="G45" s="7"/>
    </row>
    <row r="46" spans="1:10" s="8" customFormat="1" ht="12.75" customHeight="1">
      <c r="A46" s="19"/>
      <c r="B46" s="20"/>
      <c r="C46" s="21"/>
      <c r="D46" s="22"/>
      <c r="E46" s="21"/>
      <c r="F46" s="27"/>
      <c r="G46" s="7"/>
    </row>
    <row r="47" spans="1:10" s="8" customFormat="1" ht="12.75" customHeight="1">
      <c r="A47" s="25">
        <v>1</v>
      </c>
      <c r="B47" s="26" t="s">
        <v>14</v>
      </c>
      <c r="C47" s="21">
        <f>175+200</f>
        <v>375</v>
      </c>
      <c r="D47" s="22" t="s">
        <v>15</v>
      </c>
      <c r="E47" s="21">
        <v>44.18</v>
      </c>
      <c r="F47" s="27">
        <f t="shared" ref="F47:F71" si="1">+ROUND(C47*E47,2)</f>
        <v>16567.5</v>
      </c>
      <c r="G47" s="7"/>
    </row>
    <row r="48" spans="1:10" s="8" customFormat="1" ht="12.75" customHeight="1">
      <c r="A48" s="29"/>
      <c r="B48" s="26"/>
      <c r="C48" s="21"/>
      <c r="D48" s="22"/>
      <c r="E48" s="21"/>
      <c r="F48" s="27">
        <f t="shared" si="1"/>
        <v>0</v>
      </c>
      <c r="G48" s="7"/>
    </row>
    <row r="49" spans="1:7" s="8" customFormat="1" ht="12.75" customHeight="1">
      <c r="A49" s="29">
        <v>2</v>
      </c>
      <c r="B49" s="20" t="s">
        <v>16</v>
      </c>
      <c r="C49" s="21"/>
      <c r="D49" s="22"/>
      <c r="E49" s="28"/>
      <c r="F49" s="27"/>
      <c r="G49" s="7"/>
    </row>
    <row r="50" spans="1:7" s="8" customFormat="1">
      <c r="A50" s="30">
        <v>2.1</v>
      </c>
      <c r="B50" s="31" t="s">
        <v>17</v>
      </c>
      <c r="C50" s="32">
        <v>750</v>
      </c>
      <c r="D50" s="33" t="s">
        <v>18</v>
      </c>
      <c r="E50" s="34">
        <v>74.849999999999994</v>
      </c>
      <c r="F50" s="27">
        <f>+ROUND(C50*E50,2)</f>
        <v>56137.5</v>
      </c>
      <c r="G50" s="7"/>
    </row>
    <row r="51" spans="1:7" s="8" customFormat="1" ht="12.75" customHeight="1">
      <c r="A51" s="35">
        <v>2.2000000000000002</v>
      </c>
      <c r="B51" s="36" t="s">
        <v>19</v>
      </c>
      <c r="C51" s="32">
        <v>375</v>
      </c>
      <c r="D51" s="33" t="s">
        <v>20</v>
      </c>
      <c r="E51" s="34">
        <v>40.65</v>
      </c>
      <c r="F51" s="27">
        <f>+ROUND(C51*E51,2)</f>
        <v>15243.75</v>
      </c>
      <c r="G51" s="7"/>
    </row>
    <row r="52" spans="1:7" s="8" customFormat="1" ht="12.75" customHeight="1">
      <c r="A52" s="30">
        <v>2.2999999999999998</v>
      </c>
      <c r="B52" s="31" t="s">
        <v>21</v>
      </c>
      <c r="C52" s="32">
        <v>26.25</v>
      </c>
      <c r="D52" s="33" t="s">
        <v>22</v>
      </c>
      <c r="E52" s="34">
        <v>165</v>
      </c>
      <c r="F52" s="27">
        <f>+ROUND(C52*E52,2)</f>
        <v>4331.25</v>
      </c>
      <c r="G52" s="7"/>
    </row>
    <row r="53" spans="1:7" s="8" customFormat="1" ht="12.75" customHeight="1">
      <c r="A53" s="30"/>
      <c r="B53" s="31"/>
      <c r="C53" s="32"/>
      <c r="D53" s="33"/>
      <c r="E53" s="85"/>
      <c r="F53" s="27"/>
      <c r="G53" s="7"/>
    </row>
    <row r="54" spans="1:7" s="8" customFormat="1" ht="12.75" customHeight="1">
      <c r="A54" s="38">
        <v>3</v>
      </c>
      <c r="B54" s="39" t="s">
        <v>23</v>
      </c>
      <c r="C54" s="32"/>
      <c r="D54" s="33"/>
      <c r="E54" s="42"/>
      <c r="F54" s="27">
        <f t="shared" si="1"/>
        <v>0</v>
      </c>
      <c r="G54" s="7"/>
    </row>
    <row r="55" spans="1:7" s="93" customFormat="1" ht="24" customHeight="1">
      <c r="A55" s="86">
        <v>3.1</v>
      </c>
      <c r="B55" s="87" t="s">
        <v>47</v>
      </c>
      <c r="C55" s="88">
        <v>562.5</v>
      </c>
      <c r="D55" s="89" t="s">
        <v>22</v>
      </c>
      <c r="E55" s="90">
        <v>185.42</v>
      </c>
      <c r="F55" s="91">
        <f t="shared" si="1"/>
        <v>104298.75</v>
      </c>
      <c r="G55" s="92">
        <f>375*1.5*1</f>
        <v>562.5</v>
      </c>
    </row>
    <row r="56" spans="1:7" s="51" customFormat="1">
      <c r="A56" s="44">
        <v>3.2</v>
      </c>
      <c r="B56" s="45" t="s">
        <v>25</v>
      </c>
      <c r="C56" s="46">
        <f>+C51</f>
        <v>375</v>
      </c>
      <c r="D56" s="47" t="s">
        <v>20</v>
      </c>
      <c r="E56" s="48">
        <v>21.67</v>
      </c>
      <c r="F56" s="49">
        <f>ROUND(E56*C56,2)</f>
        <v>8126.25</v>
      </c>
      <c r="G56" s="50">
        <f>+E56*C56</f>
        <v>8126.2500000000009</v>
      </c>
    </row>
    <row r="57" spans="1:7" s="8" customFormat="1" ht="12.75" customHeight="1">
      <c r="A57" s="30">
        <v>3.3</v>
      </c>
      <c r="B57" s="36" t="s">
        <v>26</v>
      </c>
      <c r="C57" s="32">
        <v>37.5</v>
      </c>
      <c r="D57" s="33" t="s">
        <v>22</v>
      </c>
      <c r="E57" s="42">
        <v>1068.3599999999999</v>
      </c>
      <c r="F57" s="43">
        <f t="shared" si="1"/>
        <v>40063.5</v>
      </c>
      <c r="G57" s="7">
        <f>1*0.1*375</f>
        <v>37.5</v>
      </c>
    </row>
    <row r="58" spans="1:7" s="8" customFormat="1" ht="12.75" customHeight="1">
      <c r="A58" s="44">
        <v>3.4</v>
      </c>
      <c r="B58" s="52" t="s">
        <v>27</v>
      </c>
      <c r="C58" s="32">
        <v>609.01</v>
      </c>
      <c r="D58" s="33" t="s">
        <v>22</v>
      </c>
      <c r="E58" s="42">
        <v>651.17999999999995</v>
      </c>
      <c r="F58" s="43">
        <f t="shared" si="1"/>
        <v>396575.13</v>
      </c>
      <c r="G58" s="7">
        <f>+G59*1.25</f>
        <v>609.00937499999998</v>
      </c>
    </row>
    <row r="59" spans="1:7" s="8" customFormat="1" ht="25.5">
      <c r="A59" s="30">
        <v>3.5</v>
      </c>
      <c r="B59" s="52" t="s">
        <v>28</v>
      </c>
      <c r="C59" s="32">
        <v>487.21</v>
      </c>
      <c r="D59" s="33" t="s">
        <v>22</v>
      </c>
      <c r="E59" s="42">
        <v>183.68</v>
      </c>
      <c r="F59" s="43">
        <f t="shared" si="1"/>
        <v>89490.73</v>
      </c>
      <c r="G59" s="7">
        <f>+(G55-G57-0.0324*375)*0.95</f>
        <v>487.20749999999998</v>
      </c>
    </row>
    <row r="60" spans="1:7" s="8" customFormat="1">
      <c r="A60" s="44">
        <v>3.6</v>
      </c>
      <c r="B60" s="36" t="s">
        <v>29</v>
      </c>
      <c r="C60" s="32">
        <v>338.63</v>
      </c>
      <c r="D60" s="33" t="s">
        <v>22</v>
      </c>
      <c r="E60" s="42">
        <v>165</v>
      </c>
      <c r="F60" s="43">
        <f t="shared" si="1"/>
        <v>55873.95</v>
      </c>
      <c r="G60" s="7">
        <f>+(G55-G59)*1.2</f>
        <v>90.351000000000013</v>
      </c>
    </row>
    <row r="61" spans="1:7" s="8" customFormat="1" ht="12.75" customHeight="1">
      <c r="A61" s="30"/>
      <c r="B61" s="36"/>
      <c r="C61" s="32"/>
      <c r="D61" s="33"/>
      <c r="E61" s="42"/>
      <c r="F61" s="27">
        <f t="shared" si="1"/>
        <v>0</v>
      </c>
      <c r="G61" s="7"/>
    </row>
    <row r="62" spans="1:7" s="8" customFormat="1" ht="12.75" customHeight="1">
      <c r="A62" s="53">
        <v>4</v>
      </c>
      <c r="B62" s="39" t="s">
        <v>30</v>
      </c>
      <c r="C62" s="32"/>
      <c r="D62" s="33"/>
      <c r="E62" s="42"/>
      <c r="F62" s="27">
        <f t="shared" si="1"/>
        <v>0</v>
      </c>
      <c r="G62" s="7"/>
    </row>
    <row r="63" spans="1:7" s="8" customFormat="1" ht="25.5" customHeight="1">
      <c r="A63" s="54">
        <v>4.0999999999999996</v>
      </c>
      <c r="B63" s="26" t="s">
        <v>35</v>
      </c>
      <c r="C63" s="55">
        <v>386.25</v>
      </c>
      <c r="D63" s="56" t="s">
        <v>15</v>
      </c>
      <c r="E63" s="55">
        <v>1219.23</v>
      </c>
      <c r="F63" s="27">
        <f t="shared" si="1"/>
        <v>470927.59</v>
      </c>
      <c r="G63" s="7"/>
    </row>
    <row r="64" spans="1:7" s="8" customFormat="1" ht="12.75" customHeight="1">
      <c r="A64" s="94"/>
      <c r="B64" s="20"/>
      <c r="C64" s="21"/>
      <c r="D64" s="22"/>
      <c r="E64" s="21"/>
      <c r="F64" s="27">
        <f t="shared" si="1"/>
        <v>0</v>
      </c>
      <c r="G64" s="7"/>
    </row>
    <row r="65" spans="1:10" s="8" customFormat="1" ht="12.75" customHeight="1">
      <c r="A65" s="29">
        <v>5</v>
      </c>
      <c r="B65" s="20" t="s">
        <v>33</v>
      </c>
      <c r="C65" s="21"/>
      <c r="D65" s="22"/>
      <c r="E65" s="21"/>
      <c r="F65" s="27">
        <f t="shared" si="1"/>
        <v>0</v>
      </c>
      <c r="G65" s="7"/>
    </row>
    <row r="66" spans="1:10" s="8" customFormat="1" ht="25.5" customHeight="1">
      <c r="A66" s="54">
        <v>5.0999999999999996</v>
      </c>
      <c r="B66" s="26" t="s">
        <v>48</v>
      </c>
      <c r="C66" s="55">
        <v>386.25</v>
      </c>
      <c r="D66" s="56" t="s">
        <v>15</v>
      </c>
      <c r="E66" s="55">
        <v>79.28</v>
      </c>
      <c r="F66" s="27">
        <f t="shared" si="1"/>
        <v>30621.9</v>
      </c>
      <c r="G66" s="7"/>
    </row>
    <row r="67" spans="1:10" s="8" customFormat="1" ht="12.75" customHeight="1">
      <c r="A67" s="54"/>
      <c r="B67" s="26"/>
      <c r="C67" s="55"/>
      <c r="D67" s="56"/>
      <c r="E67" s="95"/>
      <c r="F67" s="27">
        <f t="shared" si="1"/>
        <v>0</v>
      </c>
      <c r="G67" s="7"/>
    </row>
    <row r="68" spans="1:10" s="8" customFormat="1" ht="12.75" customHeight="1">
      <c r="A68" s="29">
        <v>6</v>
      </c>
      <c r="B68" s="20" t="s">
        <v>49</v>
      </c>
      <c r="C68" s="21"/>
      <c r="D68" s="22"/>
      <c r="E68" s="21"/>
      <c r="F68" s="27">
        <f t="shared" si="1"/>
        <v>0</v>
      </c>
      <c r="G68" s="7"/>
    </row>
    <row r="69" spans="1:10" s="8" customFormat="1" ht="12.75" customHeight="1">
      <c r="A69" s="30">
        <v>6.1</v>
      </c>
      <c r="B69" s="61" t="s">
        <v>50</v>
      </c>
      <c r="C69" s="32">
        <v>4</v>
      </c>
      <c r="D69" s="33" t="s">
        <v>38</v>
      </c>
      <c r="E69" s="42">
        <v>3500</v>
      </c>
      <c r="F69" s="27">
        <f t="shared" si="1"/>
        <v>14000</v>
      </c>
      <c r="G69" s="7"/>
    </row>
    <row r="70" spans="1:10" s="8" customFormat="1" ht="12.75" customHeight="1">
      <c r="A70" s="54">
        <v>6.2</v>
      </c>
      <c r="B70" s="31" t="s">
        <v>51</v>
      </c>
      <c r="C70" s="96">
        <v>4</v>
      </c>
      <c r="D70" s="97" t="s">
        <v>38</v>
      </c>
      <c r="E70" s="62">
        <v>43909.93</v>
      </c>
      <c r="F70" s="27">
        <f t="shared" si="1"/>
        <v>175639.72</v>
      </c>
      <c r="G70" s="7"/>
    </row>
    <row r="71" spans="1:10" s="8" customFormat="1" ht="12.75" customHeight="1">
      <c r="A71" s="63"/>
      <c r="B71" s="61" t="s">
        <v>40</v>
      </c>
      <c r="C71" s="32"/>
      <c r="D71" s="64"/>
      <c r="E71" s="42"/>
      <c r="F71" s="27">
        <f t="shared" si="1"/>
        <v>0</v>
      </c>
      <c r="G71" s="7"/>
    </row>
    <row r="72" spans="1:10" s="72" customFormat="1" ht="25.5" customHeight="1">
      <c r="A72" s="65">
        <v>7</v>
      </c>
      <c r="B72" s="66" t="s">
        <v>41</v>
      </c>
      <c r="C72" s="67">
        <v>375</v>
      </c>
      <c r="D72" s="68" t="s">
        <v>15</v>
      </c>
      <c r="E72" s="69">
        <v>50.15</v>
      </c>
      <c r="F72" s="70">
        <f>ROUND(C72*E72,2)</f>
        <v>18806.25</v>
      </c>
      <c r="G72" s="71"/>
      <c r="I72" s="73"/>
      <c r="J72" s="74"/>
    </row>
    <row r="73" spans="1:10" s="72" customFormat="1">
      <c r="A73" s="65"/>
      <c r="B73" s="66"/>
      <c r="C73" s="67"/>
      <c r="D73" s="68"/>
      <c r="E73" s="69"/>
      <c r="F73" s="70"/>
      <c r="G73" s="75"/>
      <c r="I73" s="73"/>
      <c r="J73" s="74"/>
    </row>
    <row r="74" spans="1:10" s="72" customFormat="1">
      <c r="A74" s="65">
        <v>8</v>
      </c>
      <c r="B74" s="66" t="s">
        <v>42</v>
      </c>
      <c r="C74" s="67">
        <v>1</v>
      </c>
      <c r="D74" s="68" t="s">
        <v>43</v>
      </c>
      <c r="E74" s="69">
        <v>5000</v>
      </c>
      <c r="F74" s="70">
        <f>ROUND(C74*E74,2)</f>
        <v>5000</v>
      </c>
      <c r="G74" s="75"/>
      <c r="I74" s="73"/>
      <c r="J74" s="74"/>
    </row>
    <row r="75" spans="1:10" s="83" customFormat="1" ht="12.75" customHeight="1">
      <c r="A75" s="76"/>
      <c r="B75" s="77" t="s">
        <v>52</v>
      </c>
      <c r="C75" s="78"/>
      <c r="D75" s="79"/>
      <c r="E75" s="80"/>
      <c r="F75" s="81">
        <f>SUM(F47:F74)</f>
        <v>1501703.7699999998</v>
      </c>
      <c r="G75" s="82"/>
    </row>
    <row r="76" spans="1:10" s="8" customFormat="1" ht="12.75" customHeight="1">
      <c r="A76" s="98"/>
      <c r="B76" s="99"/>
      <c r="C76" s="32"/>
      <c r="D76" s="33"/>
      <c r="E76" s="42"/>
      <c r="F76" s="27"/>
      <c r="G76" s="7"/>
    </row>
    <row r="77" spans="1:10" s="8" customFormat="1" ht="12.75" customHeight="1">
      <c r="A77" s="100" t="s">
        <v>53</v>
      </c>
      <c r="B77" s="1611" t="s">
        <v>54</v>
      </c>
      <c r="C77" s="32"/>
      <c r="D77" s="33"/>
      <c r="E77" s="42"/>
      <c r="F77" s="27"/>
      <c r="G77" s="7"/>
    </row>
    <row r="78" spans="1:10" s="8" customFormat="1" ht="12.75" customHeight="1">
      <c r="A78" s="35"/>
      <c r="B78" s="1611"/>
      <c r="C78" s="32"/>
      <c r="D78" s="33"/>
      <c r="E78" s="42"/>
      <c r="F78" s="27"/>
      <c r="G78" s="7"/>
    </row>
    <row r="79" spans="1:10" s="8" customFormat="1" ht="12" customHeight="1">
      <c r="A79" s="101"/>
      <c r="B79" s="36"/>
      <c r="C79" s="32"/>
      <c r="D79" s="33"/>
      <c r="E79" s="42"/>
      <c r="F79" s="27"/>
      <c r="G79" s="7"/>
    </row>
    <row r="80" spans="1:10" s="8" customFormat="1" ht="12.75" customHeight="1">
      <c r="A80" s="25">
        <v>1</v>
      </c>
      <c r="B80" s="26" t="s">
        <v>14</v>
      </c>
      <c r="C80" s="21">
        <v>50</v>
      </c>
      <c r="D80" s="22" t="s">
        <v>15</v>
      </c>
      <c r="E80" s="21">
        <v>44.18</v>
      </c>
      <c r="F80" s="27">
        <f t="shared" ref="F80:F104" si="2">+ROUND(C80*E80,2)</f>
        <v>2209</v>
      </c>
      <c r="G80" s="7"/>
    </row>
    <row r="81" spans="1:7" s="8" customFormat="1" ht="8.25" customHeight="1">
      <c r="A81" s="29"/>
      <c r="B81" s="26"/>
      <c r="C81" s="21"/>
      <c r="D81" s="22"/>
      <c r="E81" s="21"/>
      <c r="F81" s="27"/>
      <c r="G81" s="7"/>
    </row>
    <row r="82" spans="1:7" s="8" customFormat="1" ht="12.75" customHeight="1">
      <c r="A82" s="29">
        <v>2</v>
      </c>
      <c r="B82" s="20" t="s">
        <v>16</v>
      </c>
      <c r="C82" s="21"/>
      <c r="D82" s="22"/>
      <c r="E82" s="21"/>
      <c r="F82" s="27"/>
      <c r="G82" s="7"/>
    </row>
    <row r="83" spans="1:7" s="8" customFormat="1">
      <c r="A83" s="30">
        <v>2.1</v>
      </c>
      <c r="B83" s="31" t="s">
        <v>17</v>
      </c>
      <c r="C83" s="32">
        <v>100</v>
      </c>
      <c r="D83" s="33" t="s">
        <v>18</v>
      </c>
      <c r="E83" s="34">
        <v>74.849999999999994</v>
      </c>
      <c r="F83" s="27">
        <f>+ROUND(C83*E83,2)</f>
        <v>7485</v>
      </c>
      <c r="G83" s="7"/>
    </row>
    <row r="84" spans="1:7" s="8" customFormat="1" ht="12.75" customHeight="1">
      <c r="A84" s="35">
        <v>2.2000000000000002</v>
      </c>
      <c r="B84" s="36" t="s">
        <v>19</v>
      </c>
      <c r="C84" s="32">
        <v>50</v>
      </c>
      <c r="D84" s="33" t="s">
        <v>20</v>
      </c>
      <c r="E84" s="34">
        <v>40.65</v>
      </c>
      <c r="F84" s="27">
        <f>+ROUND(C84*E84,2)</f>
        <v>2032.5</v>
      </c>
      <c r="G84" s="7"/>
    </row>
    <row r="85" spans="1:7" s="8" customFormat="1" ht="12.75" customHeight="1">
      <c r="A85" s="30">
        <v>2.2999999999999998</v>
      </c>
      <c r="B85" s="31" t="s">
        <v>21</v>
      </c>
      <c r="C85" s="32">
        <v>3.5</v>
      </c>
      <c r="D85" s="33" t="s">
        <v>22</v>
      </c>
      <c r="E85" s="34">
        <v>165</v>
      </c>
      <c r="F85" s="27">
        <f>+ROUND(C85*E85,2)</f>
        <v>577.5</v>
      </c>
      <c r="G85" s="7"/>
    </row>
    <row r="86" spans="1:7" s="8" customFormat="1" ht="12.75" customHeight="1">
      <c r="A86" s="30"/>
      <c r="B86" s="31"/>
      <c r="C86" s="32"/>
      <c r="D86" s="33"/>
      <c r="E86" s="33"/>
      <c r="F86" s="27"/>
      <c r="G86" s="7"/>
    </row>
    <row r="87" spans="1:7" s="8" customFormat="1" ht="12.75" customHeight="1">
      <c r="A87" s="38">
        <v>3</v>
      </c>
      <c r="B87" s="39" t="s">
        <v>23</v>
      </c>
      <c r="C87" s="32"/>
      <c r="D87" s="33"/>
      <c r="E87" s="42"/>
      <c r="F87" s="27">
        <f t="shared" si="2"/>
        <v>0</v>
      </c>
      <c r="G87" s="7"/>
    </row>
    <row r="88" spans="1:7" s="8" customFormat="1" ht="25.5" customHeight="1">
      <c r="A88" s="30">
        <v>3.1</v>
      </c>
      <c r="B88" s="31" t="s">
        <v>47</v>
      </c>
      <c r="C88" s="96">
        <v>75</v>
      </c>
      <c r="D88" s="102" t="s">
        <v>22</v>
      </c>
      <c r="E88" s="103">
        <v>185.42</v>
      </c>
      <c r="F88" s="27">
        <f t="shared" si="2"/>
        <v>13906.5</v>
      </c>
      <c r="G88" s="7">
        <f>50*1*1.5</f>
        <v>75</v>
      </c>
    </row>
    <row r="89" spans="1:7" s="51" customFormat="1">
      <c r="A89" s="44">
        <v>3.2</v>
      </c>
      <c r="B89" s="45" t="s">
        <v>25</v>
      </c>
      <c r="C89" s="46">
        <f>+C84</f>
        <v>50</v>
      </c>
      <c r="D89" s="47" t="s">
        <v>20</v>
      </c>
      <c r="E89" s="48">
        <v>21.67</v>
      </c>
      <c r="F89" s="49">
        <f>ROUND(E89*C89,2)</f>
        <v>1083.5</v>
      </c>
      <c r="G89" s="50">
        <f>+E89*C89</f>
        <v>1083.5</v>
      </c>
    </row>
    <row r="90" spans="1:7" s="8" customFormat="1" ht="12.75" customHeight="1">
      <c r="A90" s="30">
        <v>3.3</v>
      </c>
      <c r="B90" s="36" t="s">
        <v>26</v>
      </c>
      <c r="C90" s="32">
        <f>50*1*0.1</f>
        <v>5</v>
      </c>
      <c r="D90" s="33" t="s">
        <v>22</v>
      </c>
      <c r="E90" s="42">
        <v>1068.3599999999999</v>
      </c>
      <c r="F90" s="27">
        <f t="shared" si="2"/>
        <v>5341.8</v>
      </c>
      <c r="G90" s="7"/>
    </row>
    <row r="91" spans="1:7" s="8" customFormat="1" ht="12.75" customHeight="1">
      <c r="A91" s="44">
        <v>3.4</v>
      </c>
      <c r="B91" s="31" t="s">
        <v>55</v>
      </c>
      <c r="C91" s="32">
        <v>81.2</v>
      </c>
      <c r="D91" s="33" t="s">
        <v>22</v>
      </c>
      <c r="E91" s="42">
        <v>651.17999999999995</v>
      </c>
      <c r="F91" s="27">
        <f t="shared" si="2"/>
        <v>52875.82</v>
      </c>
      <c r="G91" s="7">
        <f>+G92*1.25</f>
        <v>81.201250000000002</v>
      </c>
    </row>
    <row r="92" spans="1:7" s="8" customFormat="1" ht="12.75" customHeight="1">
      <c r="A92" s="30">
        <v>3.5</v>
      </c>
      <c r="B92" s="52" t="s">
        <v>28</v>
      </c>
      <c r="C92" s="32">
        <v>64.959999999999994</v>
      </c>
      <c r="D92" s="33" t="s">
        <v>22</v>
      </c>
      <c r="E92" s="42">
        <v>183.68</v>
      </c>
      <c r="F92" s="27">
        <f t="shared" si="2"/>
        <v>11931.85</v>
      </c>
      <c r="G92" s="7">
        <f>+(G88-C90-50*0.0324)*0.95</f>
        <v>64.960999999999999</v>
      </c>
    </row>
    <row r="93" spans="1:7" s="8" customFormat="1" ht="12.75" customHeight="1">
      <c r="A93" s="44">
        <v>3.6</v>
      </c>
      <c r="B93" s="36" t="s">
        <v>29</v>
      </c>
      <c r="C93" s="32">
        <v>90</v>
      </c>
      <c r="D93" s="33" t="s">
        <v>22</v>
      </c>
      <c r="E93" s="42">
        <v>165</v>
      </c>
      <c r="F93" s="27">
        <f t="shared" si="2"/>
        <v>14850</v>
      </c>
      <c r="G93" s="7">
        <f>+(G88*1.2)</f>
        <v>90</v>
      </c>
    </row>
    <row r="94" spans="1:7" s="8" customFormat="1" ht="12.75" customHeight="1">
      <c r="A94" s="30"/>
      <c r="B94" s="20"/>
      <c r="C94" s="21"/>
      <c r="D94" s="22"/>
      <c r="E94" s="21"/>
      <c r="F94" s="27">
        <f t="shared" si="2"/>
        <v>0</v>
      </c>
      <c r="G94" s="7"/>
    </row>
    <row r="95" spans="1:7" s="8" customFormat="1" ht="12.75" customHeight="1">
      <c r="A95" s="53">
        <v>3</v>
      </c>
      <c r="B95" s="39" t="s">
        <v>30</v>
      </c>
      <c r="C95" s="32"/>
      <c r="D95" s="33"/>
      <c r="E95" s="42"/>
      <c r="F95" s="27">
        <f t="shared" si="2"/>
        <v>0</v>
      </c>
      <c r="G95" s="7"/>
    </row>
    <row r="96" spans="1:7" s="93" customFormat="1" ht="12.75" customHeight="1">
      <c r="A96" s="54">
        <v>3.1</v>
      </c>
      <c r="B96" s="26" t="s">
        <v>48</v>
      </c>
      <c r="C96" s="55">
        <v>51.5</v>
      </c>
      <c r="D96" s="56" t="s">
        <v>15</v>
      </c>
      <c r="E96" s="55">
        <v>1219.23</v>
      </c>
      <c r="F96" s="27">
        <f t="shared" si="2"/>
        <v>62790.35</v>
      </c>
      <c r="G96" s="92"/>
    </row>
    <row r="97" spans="1:10" s="8" customFormat="1" ht="12.75" customHeight="1">
      <c r="A97" s="94"/>
      <c r="B97" s="20"/>
      <c r="C97" s="21"/>
      <c r="D97" s="22"/>
      <c r="E97" s="21"/>
      <c r="F97" s="27">
        <f t="shared" si="2"/>
        <v>0</v>
      </c>
      <c r="G97" s="7"/>
    </row>
    <row r="98" spans="1:10" s="8" customFormat="1" ht="12.75" customHeight="1">
      <c r="A98" s="29">
        <v>4</v>
      </c>
      <c r="B98" s="20" t="s">
        <v>33</v>
      </c>
      <c r="C98" s="21"/>
      <c r="D98" s="22"/>
      <c r="E98" s="21"/>
      <c r="F98" s="27">
        <f t="shared" si="2"/>
        <v>0</v>
      </c>
      <c r="G98" s="7"/>
    </row>
    <row r="99" spans="1:10" s="8" customFormat="1" ht="12.75" customHeight="1">
      <c r="A99" s="54">
        <v>4.0999999999999996</v>
      </c>
      <c r="B99" s="26" t="s">
        <v>48</v>
      </c>
      <c r="C99" s="55">
        <v>51.5</v>
      </c>
      <c r="D99" s="56" t="s">
        <v>15</v>
      </c>
      <c r="E99" s="95">
        <v>79.28</v>
      </c>
      <c r="F99" s="27">
        <f t="shared" si="2"/>
        <v>4082.92</v>
      </c>
      <c r="G99" s="7"/>
    </row>
    <row r="100" spans="1:10" s="8" customFormat="1" ht="12.75" customHeight="1">
      <c r="A100" s="101"/>
      <c r="B100" s="60"/>
      <c r="C100" s="21"/>
      <c r="D100" s="22"/>
      <c r="E100" s="21"/>
      <c r="F100" s="27">
        <f t="shared" si="2"/>
        <v>0</v>
      </c>
      <c r="G100" s="7"/>
    </row>
    <row r="101" spans="1:10" s="8" customFormat="1" ht="12.75" customHeight="1">
      <c r="A101" s="38">
        <v>5</v>
      </c>
      <c r="B101" s="20" t="s">
        <v>56</v>
      </c>
      <c r="C101" s="21"/>
      <c r="D101" s="22"/>
      <c r="E101" s="21"/>
      <c r="F101" s="27">
        <f t="shared" si="2"/>
        <v>0</v>
      </c>
      <c r="G101" s="7"/>
    </row>
    <row r="102" spans="1:10" s="8" customFormat="1" ht="12.75" customHeight="1">
      <c r="A102" s="104">
        <v>5.0999999999999996</v>
      </c>
      <c r="B102" s="61" t="s">
        <v>50</v>
      </c>
      <c r="C102" s="32">
        <v>2</v>
      </c>
      <c r="D102" s="33" t="s">
        <v>38</v>
      </c>
      <c r="E102" s="105">
        <v>3500</v>
      </c>
      <c r="F102" s="27">
        <f t="shared" si="2"/>
        <v>7000</v>
      </c>
      <c r="G102" s="7"/>
    </row>
    <row r="103" spans="1:10" s="93" customFormat="1" ht="12.75" customHeight="1">
      <c r="A103" s="106">
        <v>5.2</v>
      </c>
      <c r="B103" s="87" t="s">
        <v>57</v>
      </c>
      <c r="C103" s="107">
        <v>1</v>
      </c>
      <c r="D103" s="108" t="s">
        <v>38</v>
      </c>
      <c r="E103" s="109">
        <v>38384.660000000003</v>
      </c>
      <c r="F103" s="110">
        <f t="shared" si="2"/>
        <v>38384.660000000003</v>
      </c>
      <c r="G103" s="92"/>
    </row>
    <row r="104" spans="1:10" s="8" customFormat="1" ht="12.75" customHeight="1">
      <c r="A104" s="63"/>
      <c r="B104" s="61" t="s">
        <v>40</v>
      </c>
      <c r="C104" s="32"/>
      <c r="D104" s="64"/>
      <c r="E104" s="42"/>
      <c r="F104" s="27">
        <f t="shared" si="2"/>
        <v>0</v>
      </c>
      <c r="G104" s="7"/>
    </row>
    <row r="105" spans="1:10" s="72" customFormat="1" ht="25.5" customHeight="1">
      <c r="A105" s="65">
        <v>6</v>
      </c>
      <c r="B105" s="66" t="s">
        <v>41</v>
      </c>
      <c r="C105" s="67">
        <v>50</v>
      </c>
      <c r="D105" s="68" t="s">
        <v>15</v>
      </c>
      <c r="E105" s="69">
        <v>50.15</v>
      </c>
      <c r="F105" s="70">
        <f>ROUND(C105*E105,2)</f>
        <v>2507.5</v>
      </c>
      <c r="G105" s="71"/>
      <c r="I105" s="73"/>
      <c r="J105" s="74"/>
    </row>
    <row r="106" spans="1:10" s="72" customFormat="1">
      <c r="A106" s="65"/>
      <c r="B106" s="66"/>
      <c r="C106" s="67"/>
      <c r="D106" s="68"/>
      <c r="E106" s="69"/>
      <c r="F106" s="70"/>
      <c r="G106" s="75"/>
      <c r="I106" s="73"/>
      <c r="J106" s="74"/>
    </row>
    <row r="107" spans="1:10" s="72" customFormat="1">
      <c r="A107" s="65">
        <v>7</v>
      </c>
      <c r="B107" s="66" t="s">
        <v>42</v>
      </c>
      <c r="C107" s="67">
        <v>1</v>
      </c>
      <c r="D107" s="68" t="s">
        <v>43</v>
      </c>
      <c r="E107" s="69">
        <v>2000</v>
      </c>
      <c r="F107" s="70">
        <f>ROUND(C107*E107,2)</f>
        <v>2000</v>
      </c>
      <c r="G107" s="75"/>
      <c r="I107" s="73"/>
      <c r="J107" s="74"/>
    </row>
    <row r="108" spans="1:10" s="83" customFormat="1" ht="12.75" customHeight="1">
      <c r="A108" s="111"/>
      <c r="B108" s="112" t="s">
        <v>58</v>
      </c>
      <c r="C108" s="78"/>
      <c r="D108" s="79"/>
      <c r="E108" s="80"/>
      <c r="F108" s="81">
        <f>SUM(F80:F107)</f>
        <v>229058.90000000002</v>
      </c>
      <c r="G108" s="82"/>
    </row>
    <row r="109" spans="1:10" s="8" customFormat="1" ht="12.75" customHeight="1">
      <c r="A109" s="113"/>
      <c r="B109" s="114"/>
      <c r="C109" s="21"/>
      <c r="D109" s="22"/>
      <c r="E109" s="105"/>
      <c r="F109" s="27"/>
      <c r="G109" s="7"/>
    </row>
    <row r="110" spans="1:10" s="120" customFormat="1" ht="14.25" customHeight="1">
      <c r="A110" s="115" t="s">
        <v>59</v>
      </c>
      <c r="B110" s="116" t="s">
        <v>60</v>
      </c>
      <c r="C110" s="117"/>
      <c r="D110" s="118"/>
      <c r="E110" s="105"/>
      <c r="F110" s="27"/>
      <c r="G110" s="119"/>
    </row>
    <row r="111" spans="1:10" s="120" customFormat="1">
      <c r="A111" s="121"/>
      <c r="B111" s="122"/>
      <c r="C111" s="123"/>
      <c r="D111" s="124"/>
      <c r="E111" s="125"/>
      <c r="F111" s="27"/>
      <c r="G111" s="119"/>
    </row>
    <row r="112" spans="1:10" s="8" customFormat="1" ht="12.75" customHeight="1">
      <c r="A112" s="25">
        <v>1</v>
      </c>
      <c r="B112" s="26" t="s">
        <v>14</v>
      </c>
      <c r="C112" s="125">
        <v>597</v>
      </c>
      <c r="D112" s="58" t="s">
        <v>15</v>
      </c>
      <c r="E112" s="57">
        <v>44.18</v>
      </c>
      <c r="F112" s="43">
        <f>+ROUND(C112*E112,2)</f>
        <v>26375.46</v>
      </c>
      <c r="G112" s="7"/>
    </row>
    <row r="113" spans="1:7" s="8" customFormat="1" ht="12.75" customHeight="1">
      <c r="A113" s="29"/>
      <c r="B113" s="26"/>
      <c r="C113" s="57"/>
      <c r="D113" s="58"/>
      <c r="E113" s="126"/>
      <c r="F113" s="43"/>
      <c r="G113" s="7"/>
    </row>
    <row r="114" spans="1:7" s="8" customFormat="1" ht="12.75" customHeight="1">
      <c r="A114" s="29">
        <v>2</v>
      </c>
      <c r="B114" s="20" t="s">
        <v>16</v>
      </c>
      <c r="C114" s="57"/>
      <c r="D114" s="58"/>
      <c r="E114" s="126"/>
      <c r="F114" s="43"/>
      <c r="G114" s="7"/>
    </row>
    <row r="115" spans="1:7" s="8" customFormat="1">
      <c r="A115" s="30">
        <v>2.1</v>
      </c>
      <c r="B115" s="31" t="s">
        <v>17</v>
      </c>
      <c r="C115" s="32">
        <f>+C112*2</f>
        <v>1194</v>
      </c>
      <c r="D115" s="33" t="s">
        <v>18</v>
      </c>
      <c r="E115" s="34">
        <v>74.849999999999994</v>
      </c>
      <c r="F115" s="43">
        <f>+ROUND(C115*E115,2)</f>
        <v>89370.9</v>
      </c>
      <c r="G115" s="7"/>
    </row>
    <row r="116" spans="1:7" s="8" customFormat="1" ht="12.75" customHeight="1">
      <c r="A116" s="35">
        <v>2.2000000000000002</v>
      </c>
      <c r="B116" s="36" t="s">
        <v>19</v>
      </c>
      <c r="C116" s="32">
        <v>597</v>
      </c>
      <c r="D116" s="33" t="s">
        <v>20</v>
      </c>
      <c r="E116" s="34">
        <v>40.65</v>
      </c>
      <c r="F116" s="43">
        <f>+ROUND(C116*E116,2)</f>
        <v>24268.05</v>
      </c>
      <c r="G116" s="7"/>
    </row>
    <row r="117" spans="1:7" s="8" customFormat="1" ht="12.75" customHeight="1">
      <c r="A117" s="30">
        <v>2.2999999999999998</v>
      </c>
      <c r="B117" s="31" t="s">
        <v>21</v>
      </c>
      <c r="C117" s="32">
        <v>41.79</v>
      </c>
      <c r="D117" s="33" t="s">
        <v>22</v>
      </c>
      <c r="E117" s="34">
        <v>165</v>
      </c>
      <c r="F117" s="43">
        <f>+ROUND(C117*E117,2)</f>
        <v>6895.35</v>
      </c>
      <c r="G117" s="7"/>
    </row>
    <row r="118" spans="1:7" s="8" customFormat="1" ht="12.75" customHeight="1">
      <c r="A118" s="30"/>
      <c r="B118" s="31"/>
      <c r="C118" s="32"/>
      <c r="D118" s="33"/>
      <c r="E118" s="85"/>
      <c r="F118" s="43"/>
      <c r="G118" s="7"/>
    </row>
    <row r="119" spans="1:7" s="120" customFormat="1">
      <c r="A119" s="127">
        <v>3</v>
      </c>
      <c r="B119" s="128" t="s">
        <v>23</v>
      </c>
      <c r="C119" s="125"/>
      <c r="D119" s="33"/>
      <c r="E119" s="129"/>
      <c r="F119" s="43">
        <f t="shared" ref="F119:F138" si="3">+ROUND(C119*E119,2)</f>
        <v>0</v>
      </c>
      <c r="G119" s="119"/>
    </row>
    <row r="120" spans="1:7" s="120" customFormat="1" ht="23.25" customHeight="1">
      <c r="A120" s="130">
        <v>3.1</v>
      </c>
      <c r="B120" s="131" t="s">
        <v>61</v>
      </c>
      <c r="C120" s="125">
        <v>1440.26</v>
      </c>
      <c r="D120" s="33" t="s">
        <v>22</v>
      </c>
      <c r="E120" s="125">
        <v>185.42</v>
      </c>
      <c r="F120" s="43">
        <f t="shared" si="3"/>
        <v>267053.01</v>
      </c>
      <c r="G120" s="119"/>
    </row>
    <row r="121" spans="1:7" s="51" customFormat="1">
      <c r="A121" s="44">
        <v>3.2</v>
      </c>
      <c r="B121" s="45" t="s">
        <v>25</v>
      </c>
      <c r="C121" s="46">
        <f>+C116</f>
        <v>597</v>
      </c>
      <c r="D121" s="47" t="s">
        <v>20</v>
      </c>
      <c r="E121" s="48">
        <v>21.67</v>
      </c>
      <c r="F121" s="49">
        <f>ROUND(E121*C121,2)</f>
        <v>12936.99</v>
      </c>
      <c r="G121" s="50">
        <f>+E121*C121</f>
        <v>12936.990000000002</v>
      </c>
    </row>
    <row r="122" spans="1:7" s="120" customFormat="1">
      <c r="A122" s="130">
        <v>3.3</v>
      </c>
      <c r="B122" s="122" t="s">
        <v>26</v>
      </c>
      <c r="C122" s="125">
        <v>44.77</v>
      </c>
      <c r="D122" s="33" t="s">
        <v>22</v>
      </c>
      <c r="E122" s="125">
        <v>1068.3599999999999</v>
      </c>
      <c r="F122" s="43">
        <f t="shared" si="3"/>
        <v>47830.48</v>
      </c>
      <c r="G122" s="119"/>
    </row>
    <row r="123" spans="1:7" s="120" customFormat="1">
      <c r="A123" s="44">
        <v>3.4</v>
      </c>
      <c r="B123" s="31" t="s">
        <v>55</v>
      </c>
      <c r="C123" s="125">
        <v>1651.66</v>
      </c>
      <c r="D123" s="33" t="s">
        <v>22</v>
      </c>
      <c r="E123" s="42">
        <v>651.17999999999995</v>
      </c>
      <c r="F123" s="43">
        <f t="shared" si="3"/>
        <v>1075527.96</v>
      </c>
      <c r="G123" s="119"/>
    </row>
    <row r="124" spans="1:7" s="120" customFormat="1" ht="25.5">
      <c r="A124" s="130">
        <v>3.5</v>
      </c>
      <c r="B124" s="52" t="s">
        <v>28</v>
      </c>
      <c r="C124" s="125">
        <v>1307.56</v>
      </c>
      <c r="D124" s="33" t="s">
        <v>22</v>
      </c>
      <c r="E124" s="125">
        <v>183.68</v>
      </c>
      <c r="F124" s="43">
        <f t="shared" si="3"/>
        <v>240172.62</v>
      </c>
      <c r="G124" s="119"/>
    </row>
    <row r="125" spans="1:7" s="120" customFormat="1">
      <c r="A125" s="44">
        <v>3.6</v>
      </c>
      <c r="B125" s="36" t="s">
        <v>29</v>
      </c>
      <c r="C125" s="125">
        <v>1728.32</v>
      </c>
      <c r="D125" s="33" t="s">
        <v>22</v>
      </c>
      <c r="E125" s="125">
        <v>165</v>
      </c>
      <c r="F125" s="43">
        <f t="shared" si="3"/>
        <v>285172.8</v>
      </c>
      <c r="G125" s="119"/>
    </row>
    <row r="126" spans="1:7" s="120" customFormat="1">
      <c r="A126" s="132"/>
      <c r="B126" s="122"/>
      <c r="C126" s="125"/>
      <c r="D126" s="33"/>
      <c r="E126" s="125"/>
      <c r="F126" s="43">
        <f t="shared" si="3"/>
        <v>0</v>
      </c>
      <c r="G126" s="119"/>
    </row>
    <row r="127" spans="1:7" s="120" customFormat="1">
      <c r="A127" s="127">
        <v>4</v>
      </c>
      <c r="B127" s="128" t="s">
        <v>62</v>
      </c>
      <c r="C127" s="125"/>
      <c r="D127" s="33"/>
      <c r="E127" s="125"/>
      <c r="F127" s="43">
        <f t="shared" si="3"/>
        <v>0</v>
      </c>
      <c r="G127" s="119"/>
    </row>
    <row r="128" spans="1:7" s="120" customFormat="1" ht="28.5" customHeight="1">
      <c r="A128" s="130">
        <v>4.0999999999999996</v>
      </c>
      <c r="B128" s="133" t="s">
        <v>63</v>
      </c>
      <c r="C128" s="125">
        <v>614.91</v>
      </c>
      <c r="D128" s="33" t="s">
        <v>15</v>
      </c>
      <c r="E128" s="125">
        <v>1219.23</v>
      </c>
      <c r="F128" s="43">
        <f t="shared" si="3"/>
        <v>749716.72</v>
      </c>
      <c r="G128" s="119"/>
    </row>
    <row r="129" spans="1:10" s="120" customFormat="1">
      <c r="A129" s="130"/>
      <c r="B129" s="133"/>
      <c r="C129" s="125"/>
      <c r="D129" s="33"/>
      <c r="E129" s="125"/>
      <c r="F129" s="43">
        <f t="shared" si="3"/>
        <v>0</v>
      </c>
      <c r="G129" s="119"/>
    </row>
    <row r="130" spans="1:10" s="120" customFormat="1" ht="15" customHeight="1">
      <c r="A130" s="134">
        <v>5</v>
      </c>
      <c r="B130" s="128" t="s">
        <v>64</v>
      </c>
      <c r="C130" s="125"/>
      <c r="D130" s="33"/>
      <c r="E130" s="125"/>
      <c r="F130" s="43">
        <f t="shared" si="3"/>
        <v>0</v>
      </c>
      <c r="G130" s="119"/>
    </row>
    <row r="131" spans="1:10" s="120" customFormat="1" ht="25.5">
      <c r="A131" s="130">
        <v>5.0999999999999996</v>
      </c>
      <c r="B131" s="133" t="s">
        <v>65</v>
      </c>
      <c r="C131" s="125">
        <v>614.91</v>
      </c>
      <c r="D131" s="33" t="s">
        <v>15</v>
      </c>
      <c r="E131" s="125">
        <v>79.28</v>
      </c>
      <c r="F131" s="43">
        <f t="shared" si="3"/>
        <v>48750.06</v>
      </c>
      <c r="G131" s="119"/>
    </row>
    <row r="132" spans="1:10" s="120" customFormat="1">
      <c r="A132" s="135"/>
      <c r="B132" s="133"/>
      <c r="C132" s="125"/>
      <c r="D132" s="33"/>
      <c r="E132" s="125"/>
      <c r="F132" s="43">
        <f t="shared" si="3"/>
        <v>0</v>
      </c>
      <c r="G132" s="119"/>
    </row>
    <row r="133" spans="1:10" s="120" customFormat="1" ht="12" customHeight="1">
      <c r="A133" s="136">
        <v>6</v>
      </c>
      <c r="B133" s="133" t="s">
        <v>66</v>
      </c>
      <c r="C133" s="125">
        <v>1</v>
      </c>
      <c r="D133" s="33" t="s">
        <v>43</v>
      </c>
      <c r="E133" s="125">
        <v>54185.61</v>
      </c>
      <c r="F133" s="43">
        <f t="shared" si="3"/>
        <v>54185.61</v>
      </c>
      <c r="G133" s="119"/>
    </row>
    <row r="134" spans="1:10" s="120" customFormat="1">
      <c r="A134" s="136"/>
      <c r="B134" s="133"/>
      <c r="C134" s="125"/>
      <c r="D134" s="33"/>
      <c r="E134" s="125"/>
      <c r="F134" s="27">
        <f t="shared" si="3"/>
        <v>0</v>
      </c>
      <c r="G134" s="119"/>
    </row>
    <row r="135" spans="1:10" s="120" customFormat="1" ht="12" customHeight="1">
      <c r="A135" s="127">
        <v>7</v>
      </c>
      <c r="B135" s="128" t="s">
        <v>67</v>
      </c>
      <c r="C135" s="137"/>
      <c r="D135" s="137"/>
      <c r="E135" s="137"/>
      <c r="F135" s="27">
        <f t="shared" si="3"/>
        <v>0</v>
      </c>
      <c r="G135" s="119"/>
    </row>
    <row r="136" spans="1:10" s="120" customFormat="1" ht="12" customHeight="1">
      <c r="A136" s="138">
        <v>7.1</v>
      </c>
      <c r="B136" s="131" t="s">
        <v>68</v>
      </c>
      <c r="C136" s="123">
        <v>7</v>
      </c>
      <c r="D136" s="124" t="s">
        <v>38</v>
      </c>
      <c r="E136" s="123">
        <v>1004.25</v>
      </c>
      <c r="F136" s="27">
        <f t="shared" si="3"/>
        <v>7029.75</v>
      </c>
      <c r="G136" s="119"/>
    </row>
    <row r="137" spans="1:10" s="120" customFormat="1" ht="12" customHeight="1">
      <c r="A137" s="138">
        <v>7.2</v>
      </c>
      <c r="B137" s="133" t="s">
        <v>69</v>
      </c>
      <c r="C137" s="123">
        <v>10</v>
      </c>
      <c r="D137" s="124" t="s">
        <v>38</v>
      </c>
      <c r="E137" s="123">
        <v>297.19</v>
      </c>
      <c r="F137" s="27">
        <f t="shared" si="3"/>
        <v>2971.9</v>
      </c>
      <c r="G137" s="119"/>
    </row>
    <row r="138" spans="1:10" s="8" customFormat="1" ht="12.75" customHeight="1">
      <c r="A138" s="63"/>
      <c r="B138" s="61" t="s">
        <v>40</v>
      </c>
      <c r="C138" s="32"/>
      <c r="D138" s="64"/>
      <c r="E138" s="42"/>
      <c r="F138" s="27">
        <f t="shared" si="3"/>
        <v>0</v>
      </c>
      <c r="G138" s="7"/>
    </row>
    <row r="139" spans="1:10" s="72" customFormat="1" ht="25.5" customHeight="1">
      <c r="A139" s="65">
        <v>8</v>
      </c>
      <c r="B139" s="66" t="s">
        <v>41</v>
      </c>
      <c r="C139" s="67">
        <v>597</v>
      </c>
      <c r="D139" s="68" t="s">
        <v>15</v>
      </c>
      <c r="E139" s="69">
        <v>50.15</v>
      </c>
      <c r="F139" s="70">
        <f>ROUND(C139*E139,2)</f>
        <v>29939.55</v>
      </c>
      <c r="G139" s="71"/>
      <c r="I139" s="73"/>
      <c r="J139" s="74"/>
    </row>
    <row r="140" spans="1:10" s="72" customFormat="1">
      <c r="A140" s="65"/>
      <c r="B140" s="66"/>
      <c r="C140" s="67"/>
      <c r="D140" s="68"/>
      <c r="E140" s="69"/>
      <c r="F140" s="70"/>
      <c r="G140" s="75"/>
      <c r="I140" s="73"/>
      <c r="J140" s="74"/>
    </row>
    <row r="141" spans="1:10" s="72" customFormat="1">
      <c r="A141" s="65">
        <v>9</v>
      </c>
      <c r="B141" s="66" t="s">
        <v>42</v>
      </c>
      <c r="C141" s="67">
        <v>1</v>
      </c>
      <c r="D141" s="68" t="s">
        <v>43</v>
      </c>
      <c r="E141" s="69">
        <v>10000</v>
      </c>
      <c r="F141" s="70">
        <f>ROUND(C141*E141,2)</f>
        <v>10000</v>
      </c>
      <c r="G141" s="75"/>
      <c r="I141" s="73"/>
      <c r="J141" s="74"/>
    </row>
    <row r="142" spans="1:10" s="83" customFormat="1" ht="12.75" customHeight="1">
      <c r="A142" s="76"/>
      <c r="B142" s="77" t="s">
        <v>70</v>
      </c>
      <c r="C142" s="78"/>
      <c r="D142" s="79"/>
      <c r="E142" s="80"/>
      <c r="F142" s="81">
        <f>SUM(F111:F141)</f>
        <v>2978197.2099999995</v>
      </c>
      <c r="G142" s="82"/>
    </row>
    <row r="143" spans="1:10" s="120" customFormat="1">
      <c r="A143" s="139"/>
      <c r="B143" s="139"/>
      <c r="C143" s="117"/>
      <c r="D143" s="118"/>
      <c r="E143" s="117"/>
      <c r="F143" s="27"/>
      <c r="G143" s="119"/>
    </row>
    <row r="144" spans="1:10" s="120" customFormat="1" ht="32.25" customHeight="1">
      <c r="A144" s="140" t="s">
        <v>71</v>
      </c>
      <c r="B144" s="116" t="s">
        <v>72</v>
      </c>
      <c r="C144" s="117"/>
      <c r="D144" s="118"/>
      <c r="E144" s="117"/>
      <c r="F144" s="27"/>
      <c r="G144" s="119"/>
    </row>
    <row r="145" spans="1:7" s="120" customFormat="1" ht="3.75" customHeight="1">
      <c r="A145" s="140"/>
      <c r="B145" s="116"/>
      <c r="C145" s="117"/>
      <c r="D145" s="118"/>
      <c r="E145" s="117"/>
      <c r="F145" s="27"/>
      <c r="G145" s="119"/>
    </row>
    <row r="146" spans="1:7" s="8" customFormat="1" ht="12.75" customHeight="1">
      <c r="A146" s="25">
        <v>1</v>
      </c>
      <c r="B146" s="26" t="s">
        <v>14</v>
      </c>
      <c r="C146" s="123">
        <v>587</v>
      </c>
      <c r="D146" s="22" t="s">
        <v>15</v>
      </c>
      <c r="E146" s="21">
        <v>44.18</v>
      </c>
      <c r="F146" s="27">
        <f>+ROUND(C146*E146,2)</f>
        <v>25933.66</v>
      </c>
      <c r="G146" s="7"/>
    </row>
    <row r="147" spans="1:7" s="8" customFormat="1" ht="9.75" customHeight="1">
      <c r="A147" s="29"/>
      <c r="B147" s="26"/>
      <c r="C147" s="21"/>
      <c r="D147" s="22"/>
      <c r="E147" s="28"/>
      <c r="F147" s="27"/>
      <c r="G147" s="7"/>
    </row>
    <row r="148" spans="1:7" s="8" customFormat="1" ht="12.75" customHeight="1">
      <c r="A148" s="29">
        <v>2</v>
      </c>
      <c r="B148" s="20" t="s">
        <v>16</v>
      </c>
      <c r="C148" s="21"/>
      <c r="D148" s="22"/>
      <c r="E148" s="28"/>
      <c r="F148" s="27"/>
      <c r="G148" s="7"/>
    </row>
    <row r="149" spans="1:7" s="8" customFormat="1">
      <c r="A149" s="30">
        <v>2.1</v>
      </c>
      <c r="B149" s="31" t="s">
        <v>17</v>
      </c>
      <c r="C149" s="32">
        <f>+C146*2</f>
        <v>1174</v>
      </c>
      <c r="D149" s="33" t="s">
        <v>18</v>
      </c>
      <c r="E149" s="34">
        <v>74.849999999999994</v>
      </c>
      <c r="F149" s="27">
        <f>+ROUND(C149*E149,2)</f>
        <v>87873.9</v>
      </c>
      <c r="G149" s="7"/>
    </row>
    <row r="150" spans="1:7" s="8" customFormat="1" ht="12.75" customHeight="1">
      <c r="A150" s="35">
        <v>2.2000000000000002</v>
      </c>
      <c r="B150" s="36" t="s">
        <v>19</v>
      </c>
      <c r="C150" s="32">
        <f>+C146</f>
        <v>587</v>
      </c>
      <c r="D150" s="33" t="s">
        <v>20</v>
      </c>
      <c r="E150" s="34">
        <v>40.65</v>
      </c>
      <c r="F150" s="27">
        <f>+ROUND(C150*E150,2)</f>
        <v>23861.55</v>
      </c>
      <c r="G150" s="7"/>
    </row>
    <row r="151" spans="1:7" s="93" customFormat="1" ht="12.75" customHeight="1">
      <c r="A151" s="86">
        <v>2.2999999999999998</v>
      </c>
      <c r="B151" s="87" t="s">
        <v>21</v>
      </c>
      <c r="C151" s="88">
        <f>+C150*0.05*1.4</f>
        <v>41.089999999999996</v>
      </c>
      <c r="D151" s="89" t="s">
        <v>22</v>
      </c>
      <c r="E151" s="141">
        <v>165</v>
      </c>
      <c r="F151" s="110">
        <f>+ROUND(C151*E151,2)</f>
        <v>6779.85</v>
      </c>
      <c r="G151" s="92"/>
    </row>
    <row r="152" spans="1:7" s="120" customFormat="1">
      <c r="A152" s="132"/>
      <c r="B152" s="122"/>
      <c r="C152" s="125"/>
      <c r="D152" s="33"/>
      <c r="E152" s="129"/>
      <c r="F152" s="27">
        <f t="shared" ref="F152:F171" si="4">+ROUND(C152*E152,2)</f>
        <v>0</v>
      </c>
      <c r="G152" s="119"/>
    </row>
    <row r="153" spans="1:7" s="120" customFormat="1">
      <c r="A153" s="127">
        <v>3</v>
      </c>
      <c r="B153" s="128" t="s">
        <v>23</v>
      </c>
      <c r="C153" s="125"/>
      <c r="D153" s="33"/>
      <c r="E153" s="125"/>
      <c r="F153" s="27">
        <f t="shared" si="4"/>
        <v>0</v>
      </c>
      <c r="G153" s="119"/>
    </row>
    <row r="154" spans="1:7" s="120" customFormat="1" ht="25.5">
      <c r="A154" s="138">
        <v>3.1</v>
      </c>
      <c r="B154" s="131" t="s">
        <v>61</v>
      </c>
      <c r="C154" s="125">
        <v>1819.69</v>
      </c>
      <c r="D154" s="33" t="s">
        <v>22</v>
      </c>
      <c r="E154" s="125">
        <v>185.42</v>
      </c>
      <c r="F154" s="43">
        <f t="shared" si="4"/>
        <v>337406.92</v>
      </c>
      <c r="G154" s="119"/>
    </row>
    <row r="155" spans="1:7" s="51" customFormat="1">
      <c r="A155" s="44">
        <v>3.2</v>
      </c>
      <c r="B155" s="45" t="s">
        <v>25</v>
      </c>
      <c r="C155" s="46">
        <f>+C150</f>
        <v>587</v>
      </c>
      <c r="D155" s="47" t="s">
        <v>20</v>
      </c>
      <c r="E155" s="48">
        <v>21.67</v>
      </c>
      <c r="F155" s="49">
        <f>ROUND(E155*C155,2)</f>
        <v>12720.29</v>
      </c>
      <c r="G155" s="50">
        <f>+E155*C155</f>
        <v>12720.29</v>
      </c>
    </row>
    <row r="156" spans="1:7" s="120" customFormat="1">
      <c r="A156" s="138">
        <v>3.3</v>
      </c>
      <c r="B156" s="122" t="s">
        <v>26</v>
      </c>
      <c r="C156" s="125">
        <v>49.5</v>
      </c>
      <c r="D156" s="33" t="s">
        <v>22</v>
      </c>
      <c r="E156" s="125">
        <v>1068.3599999999999</v>
      </c>
      <c r="F156" s="43">
        <f t="shared" si="4"/>
        <v>52883.82</v>
      </c>
      <c r="G156" s="119"/>
    </row>
    <row r="157" spans="1:7" s="120" customFormat="1">
      <c r="A157" s="44">
        <v>3.4</v>
      </c>
      <c r="B157" s="31" t="s">
        <v>55</v>
      </c>
      <c r="C157" s="125">
        <v>2073.2199999999998</v>
      </c>
      <c r="D157" s="33" t="s">
        <v>22</v>
      </c>
      <c r="E157" s="42">
        <v>651.17999999999995</v>
      </c>
      <c r="F157" s="43">
        <f t="shared" si="4"/>
        <v>1350039.4</v>
      </c>
      <c r="G157" s="119"/>
    </row>
    <row r="158" spans="1:7" s="120" customFormat="1" ht="25.5">
      <c r="A158" s="138">
        <v>3.5</v>
      </c>
      <c r="B158" s="52" t="s">
        <v>28</v>
      </c>
      <c r="C158" s="125">
        <v>1641.3</v>
      </c>
      <c r="D158" s="33" t="s">
        <v>22</v>
      </c>
      <c r="E158" s="125">
        <v>183.68</v>
      </c>
      <c r="F158" s="43">
        <f t="shared" si="4"/>
        <v>301473.98</v>
      </c>
      <c r="G158" s="119"/>
    </row>
    <row r="159" spans="1:7" s="120" customFormat="1">
      <c r="A159" s="44">
        <v>3.6</v>
      </c>
      <c r="B159" s="36" t="s">
        <v>29</v>
      </c>
      <c r="C159" s="125">
        <v>2183.63</v>
      </c>
      <c r="D159" s="33" t="s">
        <v>22</v>
      </c>
      <c r="E159" s="125">
        <v>165</v>
      </c>
      <c r="F159" s="43">
        <f t="shared" si="4"/>
        <v>360298.95</v>
      </c>
      <c r="G159" s="119"/>
    </row>
    <row r="160" spans="1:7" s="120" customFormat="1">
      <c r="A160" s="138"/>
      <c r="B160" s="122"/>
      <c r="C160" s="125"/>
      <c r="D160" s="33"/>
      <c r="E160" s="125"/>
      <c r="F160" s="27">
        <f t="shared" si="4"/>
        <v>0</v>
      </c>
      <c r="G160" s="119"/>
    </row>
    <row r="161" spans="1:10" s="120" customFormat="1">
      <c r="A161" s="127">
        <v>4</v>
      </c>
      <c r="B161" s="128" t="s">
        <v>62</v>
      </c>
      <c r="C161" s="125"/>
      <c r="D161" s="33"/>
      <c r="E161" s="125"/>
      <c r="F161" s="27">
        <f t="shared" si="4"/>
        <v>0</v>
      </c>
      <c r="G161" s="119"/>
    </row>
    <row r="162" spans="1:10" s="120" customFormat="1" ht="25.5">
      <c r="A162" s="138">
        <v>4.0999999999999996</v>
      </c>
      <c r="B162" s="133" t="s">
        <v>73</v>
      </c>
      <c r="C162" s="125">
        <v>605.59</v>
      </c>
      <c r="D162" s="33" t="s">
        <v>15</v>
      </c>
      <c r="E162" s="125">
        <v>2755.86</v>
      </c>
      <c r="F162" s="43">
        <f t="shared" si="4"/>
        <v>1668921.26</v>
      </c>
      <c r="G162" s="119"/>
    </row>
    <row r="163" spans="1:10" s="120" customFormat="1">
      <c r="A163" s="136"/>
      <c r="B163" s="133"/>
      <c r="C163" s="125"/>
      <c r="D163" s="33"/>
      <c r="E163" s="125"/>
      <c r="F163" s="27">
        <f t="shared" si="4"/>
        <v>0</v>
      </c>
      <c r="G163" s="119"/>
    </row>
    <row r="164" spans="1:10" s="120" customFormat="1" ht="11.25" customHeight="1">
      <c r="A164" s="127">
        <v>5</v>
      </c>
      <c r="B164" s="128" t="s">
        <v>64</v>
      </c>
      <c r="C164" s="125"/>
      <c r="D164" s="33"/>
      <c r="E164" s="125"/>
      <c r="F164" s="27">
        <f t="shared" si="4"/>
        <v>0</v>
      </c>
      <c r="G164" s="119"/>
    </row>
    <row r="165" spans="1:10" s="120" customFormat="1" ht="26.25" customHeight="1">
      <c r="A165" s="138">
        <v>5.0999999999999996</v>
      </c>
      <c r="B165" s="133" t="s">
        <v>74</v>
      </c>
      <c r="C165" s="125">
        <v>605.59</v>
      </c>
      <c r="D165" s="33" t="s">
        <v>15</v>
      </c>
      <c r="E165" s="125">
        <v>117.05</v>
      </c>
      <c r="F165" s="43">
        <f t="shared" si="4"/>
        <v>70884.31</v>
      </c>
      <c r="G165" s="119"/>
    </row>
    <row r="166" spans="1:10" s="120" customFormat="1" ht="9" customHeight="1">
      <c r="A166" s="136"/>
      <c r="B166" s="133"/>
      <c r="C166" s="125"/>
      <c r="D166" s="33"/>
      <c r="E166" s="125"/>
      <c r="F166" s="27">
        <f t="shared" si="4"/>
        <v>0</v>
      </c>
      <c r="G166" s="119"/>
    </row>
    <row r="167" spans="1:10" s="120" customFormat="1" ht="15" customHeight="1">
      <c r="A167" s="127">
        <v>6</v>
      </c>
      <c r="B167" s="128" t="s">
        <v>36</v>
      </c>
      <c r="C167" s="125"/>
      <c r="D167" s="33"/>
      <c r="E167" s="125"/>
      <c r="F167" s="27">
        <f t="shared" si="4"/>
        <v>0</v>
      </c>
      <c r="G167" s="119"/>
    </row>
    <row r="168" spans="1:10" s="120" customFormat="1" ht="27.75" customHeight="1">
      <c r="A168" s="138">
        <v>6.1</v>
      </c>
      <c r="B168" s="133" t="s">
        <v>75</v>
      </c>
      <c r="C168" s="125">
        <v>2</v>
      </c>
      <c r="D168" s="33" t="s">
        <v>43</v>
      </c>
      <c r="E168" s="125">
        <v>57479.49</v>
      </c>
      <c r="F168" s="43">
        <f t="shared" si="4"/>
        <v>114958.98</v>
      </c>
      <c r="G168" s="119"/>
    </row>
    <row r="169" spans="1:10" s="120" customFormat="1" ht="12" customHeight="1">
      <c r="A169" s="138">
        <v>6.2</v>
      </c>
      <c r="B169" s="131" t="s">
        <v>68</v>
      </c>
      <c r="C169" s="123">
        <v>7</v>
      </c>
      <c r="D169" s="124" t="s">
        <v>38</v>
      </c>
      <c r="E169" s="123">
        <v>1004.25</v>
      </c>
      <c r="F169" s="43">
        <f t="shared" si="4"/>
        <v>7029.75</v>
      </c>
      <c r="G169" s="119"/>
    </row>
    <row r="170" spans="1:10" s="120" customFormat="1" ht="14.25" customHeight="1">
      <c r="A170" s="138">
        <v>6.3</v>
      </c>
      <c r="B170" s="133" t="s">
        <v>69</v>
      </c>
      <c r="C170" s="123">
        <v>7</v>
      </c>
      <c r="D170" s="124" t="s">
        <v>38</v>
      </c>
      <c r="E170" s="123">
        <v>297.19</v>
      </c>
      <c r="F170" s="43">
        <f t="shared" si="4"/>
        <v>2080.33</v>
      </c>
      <c r="G170" s="119"/>
    </row>
    <row r="171" spans="1:10" s="8" customFormat="1" ht="12.75" customHeight="1">
      <c r="A171" s="63"/>
      <c r="B171" s="61" t="s">
        <v>40</v>
      </c>
      <c r="C171" s="32"/>
      <c r="D171" s="64"/>
      <c r="E171" s="42"/>
      <c r="F171" s="27">
        <f t="shared" si="4"/>
        <v>0</v>
      </c>
      <c r="G171" s="7"/>
    </row>
    <row r="172" spans="1:10" s="72" customFormat="1" ht="25.5" customHeight="1">
      <c r="A172" s="65">
        <v>7</v>
      </c>
      <c r="B172" s="66" t="s">
        <v>41</v>
      </c>
      <c r="C172" s="67">
        <v>587</v>
      </c>
      <c r="D172" s="68" t="s">
        <v>15</v>
      </c>
      <c r="E172" s="69">
        <v>50.15</v>
      </c>
      <c r="F172" s="70">
        <f>ROUND(C172*E172,2)</f>
        <v>29438.05</v>
      </c>
      <c r="G172" s="71"/>
      <c r="I172" s="73"/>
      <c r="J172" s="74"/>
    </row>
    <row r="173" spans="1:10" s="72" customFormat="1">
      <c r="A173" s="65"/>
      <c r="B173" s="66"/>
      <c r="C173" s="67"/>
      <c r="D173" s="68"/>
      <c r="E173" s="69"/>
      <c r="F173" s="70"/>
      <c r="G173" s="75"/>
      <c r="I173" s="73"/>
      <c r="J173" s="74"/>
    </row>
    <row r="174" spans="1:10" s="72" customFormat="1">
      <c r="A174" s="65">
        <v>8</v>
      </c>
      <c r="B174" s="66" t="s">
        <v>42</v>
      </c>
      <c r="C174" s="67">
        <v>1</v>
      </c>
      <c r="D174" s="68" t="s">
        <v>43</v>
      </c>
      <c r="E174" s="69">
        <v>10000</v>
      </c>
      <c r="F174" s="70">
        <f>ROUND(C174*E174,2)</f>
        <v>10000</v>
      </c>
      <c r="G174" s="75"/>
      <c r="I174" s="73"/>
      <c r="J174" s="74"/>
    </row>
    <row r="175" spans="1:10" s="147" customFormat="1">
      <c r="A175" s="142"/>
      <c r="B175" s="112" t="s">
        <v>76</v>
      </c>
      <c r="C175" s="143"/>
      <c r="D175" s="144"/>
      <c r="E175" s="145"/>
      <c r="F175" s="81">
        <f>SUM(F145:F174)</f>
        <v>4462585</v>
      </c>
      <c r="G175" s="146"/>
    </row>
    <row r="176" spans="1:10" s="120" customFormat="1">
      <c r="A176" s="148"/>
      <c r="B176" s="149"/>
      <c r="C176" s="150"/>
      <c r="D176" s="151"/>
      <c r="E176" s="152"/>
      <c r="F176" s="27"/>
      <c r="G176" s="119"/>
    </row>
    <row r="177" spans="1:7" s="120" customFormat="1" ht="25.5">
      <c r="A177" s="115" t="s">
        <v>77</v>
      </c>
      <c r="B177" s="116" t="s">
        <v>78</v>
      </c>
      <c r="C177" s="117"/>
      <c r="D177" s="118"/>
      <c r="E177" s="117"/>
      <c r="F177" s="27"/>
      <c r="G177" s="119"/>
    </row>
    <row r="178" spans="1:7" s="120" customFormat="1">
      <c r="A178" s="115"/>
      <c r="B178" s="116"/>
      <c r="C178" s="117"/>
      <c r="D178" s="118"/>
      <c r="E178" s="117"/>
      <c r="F178" s="27"/>
      <c r="G178" s="119"/>
    </row>
    <row r="179" spans="1:7" s="8" customFormat="1" ht="12.75" customHeight="1">
      <c r="A179" s="25">
        <v>1</v>
      </c>
      <c r="B179" s="26" t="s">
        <v>14</v>
      </c>
      <c r="C179" s="123">
        <v>100</v>
      </c>
      <c r="D179" s="22" t="s">
        <v>15</v>
      </c>
      <c r="E179" s="21">
        <v>44.18</v>
      </c>
      <c r="F179" s="27">
        <f>+ROUND(C179*E179,2)</f>
        <v>4418</v>
      </c>
      <c r="G179" s="7"/>
    </row>
    <row r="180" spans="1:7" s="8" customFormat="1" ht="12.75" customHeight="1">
      <c r="A180" s="29"/>
      <c r="B180" s="26"/>
      <c r="C180" s="21"/>
      <c r="D180" s="22"/>
      <c r="E180" s="28"/>
      <c r="F180" s="27"/>
      <c r="G180" s="7"/>
    </row>
    <row r="181" spans="1:7" s="8" customFormat="1" ht="12.75" customHeight="1">
      <c r="A181" s="29">
        <v>2</v>
      </c>
      <c r="B181" s="20" t="s">
        <v>16</v>
      </c>
      <c r="C181" s="21"/>
      <c r="D181" s="22"/>
      <c r="E181" s="28"/>
      <c r="F181" s="27"/>
      <c r="G181" s="7"/>
    </row>
    <row r="182" spans="1:7" s="8" customFormat="1">
      <c r="A182" s="30">
        <v>2.1</v>
      </c>
      <c r="B182" s="31" t="s">
        <v>17</v>
      </c>
      <c r="C182" s="32">
        <f>+C179*2</f>
        <v>200</v>
      </c>
      <c r="D182" s="33" t="s">
        <v>18</v>
      </c>
      <c r="E182" s="34">
        <v>74.849999999999994</v>
      </c>
      <c r="F182" s="27">
        <f>+ROUND(C182*E182,2)</f>
        <v>14970</v>
      </c>
      <c r="G182" s="7"/>
    </row>
    <row r="183" spans="1:7" s="8" customFormat="1" ht="12.75" customHeight="1">
      <c r="A183" s="35">
        <v>2.2000000000000002</v>
      </c>
      <c r="B183" s="36" t="s">
        <v>19</v>
      </c>
      <c r="C183" s="32">
        <f>+C179</f>
        <v>100</v>
      </c>
      <c r="D183" s="33" t="s">
        <v>20</v>
      </c>
      <c r="E183" s="34">
        <v>40.65</v>
      </c>
      <c r="F183" s="27">
        <f>+ROUND(C183*E183,2)</f>
        <v>4065</v>
      </c>
      <c r="G183" s="7"/>
    </row>
    <row r="184" spans="1:7" s="8" customFormat="1" ht="12.75" customHeight="1">
      <c r="A184" s="30">
        <v>2.2999999999999998</v>
      </c>
      <c r="B184" s="31" t="s">
        <v>21</v>
      </c>
      <c r="C184" s="32">
        <f>+C183*0.05*1.4</f>
        <v>7</v>
      </c>
      <c r="D184" s="33" t="s">
        <v>22</v>
      </c>
      <c r="E184" s="34">
        <v>165</v>
      </c>
      <c r="F184" s="27">
        <f>+ROUND(C184*E184,2)</f>
        <v>1155</v>
      </c>
      <c r="G184" s="7"/>
    </row>
    <row r="185" spans="1:7" s="120" customFormat="1">
      <c r="A185" s="121"/>
      <c r="B185" s="122"/>
      <c r="C185" s="123"/>
      <c r="D185" s="124"/>
      <c r="E185" s="129"/>
      <c r="F185" s="27">
        <f t="shared" ref="F185:F201" si="5">+ROUND(C185*E185,2)</f>
        <v>0</v>
      </c>
      <c r="G185" s="119"/>
    </row>
    <row r="186" spans="1:7" s="120" customFormat="1">
      <c r="A186" s="127">
        <v>3</v>
      </c>
      <c r="B186" s="128" t="s">
        <v>23</v>
      </c>
      <c r="C186" s="123"/>
      <c r="D186" s="124"/>
      <c r="E186" s="153"/>
      <c r="F186" s="27">
        <f t="shared" si="5"/>
        <v>0</v>
      </c>
      <c r="G186" s="119"/>
    </row>
    <row r="187" spans="1:7" s="120" customFormat="1" ht="25.5">
      <c r="A187" s="138">
        <v>3.1</v>
      </c>
      <c r="B187" s="131" t="s">
        <v>61</v>
      </c>
      <c r="C187" s="125">
        <v>332.5</v>
      </c>
      <c r="D187" s="33" t="s">
        <v>22</v>
      </c>
      <c r="E187" s="129">
        <v>185.42</v>
      </c>
      <c r="F187" s="27">
        <f t="shared" si="5"/>
        <v>61652.15</v>
      </c>
      <c r="G187" s="119"/>
    </row>
    <row r="188" spans="1:7" s="51" customFormat="1">
      <c r="A188" s="44">
        <v>3.2</v>
      </c>
      <c r="B188" s="45" t="s">
        <v>25</v>
      </c>
      <c r="C188" s="46">
        <f>+C183</f>
        <v>100</v>
      </c>
      <c r="D188" s="47" t="s">
        <v>20</v>
      </c>
      <c r="E188" s="48">
        <v>21.67</v>
      </c>
      <c r="F188" s="49">
        <f>ROUND(E188*C188,2)</f>
        <v>2167</v>
      </c>
      <c r="G188" s="50">
        <f>+E188*C188</f>
        <v>2167</v>
      </c>
    </row>
    <row r="189" spans="1:7" s="120" customFormat="1">
      <c r="A189" s="138">
        <v>3.3</v>
      </c>
      <c r="B189" s="122" t="s">
        <v>26</v>
      </c>
      <c r="C189" s="123">
        <v>7.5</v>
      </c>
      <c r="D189" s="124" t="s">
        <v>22</v>
      </c>
      <c r="E189" s="125">
        <v>1068.3599999999999</v>
      </c>
      <c r="F189" s="27">
        <f t="shared" si="5"/>
        <v>8012.7</v>
      </c>
      <c r="G189" s="119"/>
    </row>
    <row r="190" spans="1:7" s="120" customFormat="1">
      <c r="A190" s="44">
        <v>3.4</v>
      </c>
      <c r="B190" s="31" t="s">
        <v>55</v>
      </c>
      <c r="C190" s="123">
        <v>386.16</v>
      </c>
      <c r="D190" s="124" t="s">
        <v>22</v>
      </c>
      <c r="E190" s="42">
        <v>651.17999999999995</v>
      </c>
      <c r="F190" s="27">
        <f t="shared" si="5"/>
        <v>251459.67</v>
      </c>
      <c r="G190" s="119"/>
    </row>
    <row r="191" spans="1:7" s="120" customFormat="1" ht="25.5">
      <c r="A191" s="138">
        <v>3.5</v>
      </c>
      <c r="B191" s="52" t="s">
        <v>28</v>
      </c>
      <c r="C191" s="123">
        <v>305.70999999999998</v>
      </c>
      <c r="D191" s="124" t="s">
        <v>22</v>
      </c>
      <c r="E191" s="125">
        <v>126.55</v>
      </c>
      <c r="F191" s="27">
        <f t="shared" si="5"/>
        <v>38687.599999999999</v>
      </c>
      <c r="G191" s="119"/>
    </row>
    <row r="192" spans="1:7" s="120" customFormat="1">
      <c r="A192" s="44">
        <v>3.6</v>
      </c>
      <c r="B192" s="36" t="s">
        <v>29</v>
      </c>
      <c r="C192" s="123">
        <v>399</v>
      </c>
      <c r="D192" s="124" t="s">
        <v>22</v>
      </c>
      <c r="E192" s="125">
        <v>150</v>
      </c>
      <c r="F192" s="27">
        <f t="shared" si="5"/>
        <v>59850</v>
      </c>
      <c r="G192" s="119"/>
    </row>
    <row r="193" spans="1:10" s="120" customFormat="1">
      <c r="A193" s="138"/>
      <c r="B193" s="122"/>
      <c r="C193" s="123"/>
      <c r="D193" s="124"/>
      <c r="E193" s="123"/>
      <c r="F193" s="27">
        <f t="shared" si="5"/>
        <v>0</v>
      </c>
      <c r="G193" s="119"/>
    </row>
    <row r="194" spans="1:10" s="120" customFormat="1">
      <c r="A194" s="127">
        <v>4</v>
      </c>
      <c r="B194" s="128" t="s">
        <v>62</v>
      </c>
      <c r="C194" s="123"/>
      <c r="D194" s="124"/>
      <c r="E194" s="125"/>
      <c r="F194" s="27">
        <f t="shared" si="5"/>
        <v>0</v>
      </c>
      <c r="G194" s="119"/>
    </row>
    <row r="195" spans="1:10" s="158" customFormat="1" ht="25.5">
      <c r="A195" s="154">
        <v>4.0999999999999996</v>
      </c>
      <c r="B195" s="155" t="s">
        <v>79</v>
      </c>
      <c r="C195" s="156">
        <v>103</v>
      </c>
      <c r="D195" s="89" t="s">
        <v>18</v>
      </c>
      <c r="E195" s="156">
        <v>1219.23</v>
      </c>
      <c r="F195" s="110">
        <f t="shared" si="5"/>
        <v>125580.69</v>
      </c>
      <c r="G195" s="157"/>
    </row>
    <row r="196" spans="1:10" s="120" customFormat="1" ht="6.95" customHeight="1">
      <c r="A196" s="135"/>
      <c r="B196" s="133"/>
      <c r="C196" s="125"/>
      <c r="D196" s="33"/>
      <c r="E196" s="125"/>
      <c r="F196" s="27">
        <f t="shared" si="5"/>
        <v>0</v>
      </c>
      <c r="G196" s="119"/>
    </row>
    <row r="197" spans="1:10" s="120" customFormat="1">
      <c r="A197" s="134">
        <v>5</v>
      </c>
      <c r="B197" s="128" t="s">
        <v>64</v>
      </c>
      <c r="C197" s="125"/>
      <c r="D197" s="33"/>
      <c r="E197" s="125"/>
      <c r="F197" s="27">
        <f t="shared" si="5"/>
        <v>0</v>
      </c>
      <c r="G197" s="119"/>
    </row>
    <row r="198" spans="1:10" s="120" customFormat="1" ht="25.5">
      <c r="A198" s="138">
        <v>5.0999999999999996</v>
      </c>
      <c r="B198" s="133" t="s">
        <v>80</v>
      </c>
      <c r="C198" s="125">
        <v>103</v>
      </c>
      <c r="D198" s="33" t="s">
        <v>18</v>
      </c>
      <c r="E198" s="125">
        <v>103.83</v>
      </c>
      <c r="F198" s="27">
        <f t="shared" si="5"/>
        <v>10694.49</v>
      </c>
      <c r="G198" s="119"/>
    </row>
    <row r="199" spans="1:10" s="120" customFormat="1">
      <c r="A199" s="136"/>
      <c r="B199" s="133"/>
      <c r="C199" s="125"/>
      <c r="D199" s="33"/>
      <c r="E199" s="125"/>
      <c r="F199" s="27">
        <f t="shared" si="5"/>
        <v>0</v>
      </c>
      <c r="G199" s="119"/>
    </row>
    <row r="200" spans="1:10" s="120" customFormat="1">
      <c r="A200" s="136">
        <v>6</v>
      </c>
      <c r="B200" s="133" t="s">
        <v>81</v>
      </c>
      <c r="C200" s="125">
        <v>1</v>
      </c>
      <c r="D200" s="33" t="s">
        <v>43</v>
      </c>
      <c r="E200" s="125">
        <v>60479.49</v>
      </c>
      <c r="F200" s="27">
        <f t="shared" si="5"/>
        <v>60479.49</v>
      </c>
      <c r="G200" s="119"/>
    </row>
    <row r="201" spans="1:10" s="8" customFormat="1" ht="12.75" customHeight="1">
      <c r="A201" s="63"/>
      <c r="B201" s="61" t="s">
        <v>40</v>
      </c>
      <c r="C201" s="32"/>
      <c r="D201" s="64"/>
      <c r="E201" s="42"/>
      <c r="F201" s="27">
        <f t="shared" si="5"/>
        <v>0</v>
      </c>
      <c r="G201" s="7"/>
    </row>
    <row r="202" spans="1:10" s="72" customFormat="1" ht="25.5" customHeight="1">
      <c r="A202" s="65">
        <v>7</v>
      </c>
      <c r="B202" s="66" t="s">
        <v>41</v>
      </c>
      <c r="C202" s="67">
        <v>100</v>
      </c>
      <c r="D202" s="68" t="s">
        <v>15</v>
      </c>
      <c r="E202" s="69">
        <v>50.15</v>
      </c>
      <c r="F202" s="70">
        <f>ROUND(C202*E202,2)</f>
        <v>5015</v>
      </c>
      <c r="G202" s="71"/>
      <c r="I202" s="73"/>
      <c r="J202" s="74"/>
    </row>
    <row r="203" spans="1:10" s="72" customFormat="1">
      <c r="A203" s="65"/>
      <c r="B203" s="66"/>
      <c r="C203" s="67"/>
      <c r="D203" s="68"/>
      <c r="E203" s="69"/>
      <c r="F203" s="70"/>
      <c r="G203" s="75"/>
      <c r="I203" s="73"/>
      <c r="J203" s="74"/>
    </row>
    <row r="204" spans="1:10" s="72" customFormat="1">
      <c r="A204" s="65">
        <v>8</v>
      </c>
      <c r="B204" s="66" t="s">
        <v>42</v>
      </c>
      <c r="C204" s="67">
        <v>1</v>
      </c>
      <c r="D204" s="68" t="s">
        <v>43</v>
      </c>
      <c r="E204" s="69">
        <v>4000</v>
      </c>
      <c r="F204" s="70">
        <f>ROUND(C204*E204,2)</f>
        <v>4000</v>
      </c>
      <c r="G204" s="75"/>
      <c r="I204" s="73"/>
      <c r="J204" s="74"/>
    </row>
    <row r="205" spans="1:10" s="147" customFormat="1">
      <c r="A205" s="142"/>
      <c r="B205" s="112" t="s">
        <v>82</v>
      </c>
      <c r="C205" s="143"/>
      <c r="D205" s="144"/>
      <c r="E205" s="145"/>
      <c r="F205" s="81">
        <f>SUM(F178:F204)</f>
        <v>652206.79</v>
      </c>
      <c r="G205" s="146"/>
    </row>
    <row r="206" spans="1:10" s="147" customFormat="1">
      <c r="A206" s="148"/>
      <c r="B206" s="149"/>
      <c r="C206" s="150"/>
      <c r="D206" s="151"/>
      <c r="E206" s="117"/>
      <c r="F206" s="27"/>
      <c r="G206" s="146"/>
    </row>
    <row r="207" spans="1:10" s="120" customFormat="1" ht="25.5">
      <c r="A207" s="115" t="s">
        <v>83</v>
      </c>
      <c r="B207" s="116" t="s">
        <v>84</v>
      </c>
      <c r="C207" s="117"/>
      <c r="D207" s="118"/>
      <c r="E207" s="125"/>
      <c r="F207" s="27"/>
      <c r="G207" s="119"/>
    </row>
    <row r="208" spans="1:10" s="120" customFormat="1">
      <c r="A208" s="115"/>
      <c r="B208" s="116"/>
      <c r="C208" s="117"/>
      <c r="D208" s="118"/>
      <c r="E208" s="125"/>
      <c r="F208" s="27"/>
      <c r="G208" s="119"/>
    </row>
    <row r="209" spans="1:7" s="8" customFormat="1" ht="12.75" customHeight="1">
      <c r="A209" s="159">
        <v>1</v>
      </c>
      <c r="B209" s="26" t="s">
        <v>14</v>
      </c>
      <c r="C209" s="123">
        <v>100</v>
      </c>
      <c r="D209" s="22" t="s">
        <v>15</v>
      </c>
      <c r="E209" s="21">
        <v>44.18</v>
      </c>
      <c r="F209" s="27">
        <f>+ROUND(C209*E209,2)</f>
        <v>4418</v>
      </c>
      <c r="G209" s="7"/>
    </row>
    <row r="210" spans="1:7" s="8" customFormat="1" ht="12.75" customHeight="1">
      <c r="A210" s="160"/>
      <c r="B210" s="26"/>
      <c r="C210" s="21"/>
      <c r="D210" s="22"/>
      <c r="E210" s="21"/>
      <c r="F210" s="27"/>
      <c r="G210" s="7"/>
    </row>
    <row r="211" spans="1:7" s="8" customFormat="1" ht="12.75" customHeight="1">
      <c r="A211" s="160">
        <v>2</v>
      </c>
      <c r="B211" s="20" t="s">
        <v>16</v>
      </c>
      <c r="C211" s="21"/>
      <c r="D211" s="22"/>
      <c r="E211" s="28"/>
      <c r="F211" s="27"/>
      <c r="G211" s="7"/>
    </row>
    <row r="212" spans="1:7" s="8" customFormat="1">
      <c r="A212" s="30">
        <v>2.1</v>
      </c>
      <c r="B212" s="31" t="s">
        <v>17</v>
      </c>
      <c r="C212" s="32">
        <f>+C209*2</f>
        <v>200</v>
      </c>
      <c r="D212" s="33" t="s">
        <v>18</v>
      </c>
      <c r="E212" s="34">
        <v>74.849999999999994</v>
      </c>
      <c r="F212" s="27">
        <f>+ROUND(C212*E212,2)</f>
        <v>14970</v>
      </c>
      <c r="G212" s="7"/>
    </row>
    <row r="213" spans="1:7" s="8" customFormat="1" ht="12.75" customHeight="1">
      <c r="A213" s="35">
        <v>2.2000000000000002</v>
      </c>
      <c r="B213" s="36" t="s">
        <v>19</v>
      </c>
      <c r="C213" s="32">
        <f>+C209</f>
        <v>100</v>
      </c>
      <c r="D213" s="33" t="s">
        <v>20</v>
      </c>
      <c r="E213" s="34">
        <v>40.65</v>
      </c>
      <c r="F213" s="27">
        <f>+ROUND(C213*E213,2)</f>
        <v>4065</v>
      </c>
      <c r="G213" s="7"/>
    </row>
    <row r="214" spans="1:7" s="8" customFormat="1" ht="12.75" customHeight="1">
      <c r="A214" s="30">
        <v>2.2999999999999998</v>
      </c>
      <c r="B214" s="31" t="s">
        <v>21</v>
      </c>
      <c r="C214" s="32">
        <f>+C213*0.05*1.4</f>
        <v>7</v>
      </c>
      <c r="D214" s="33" t="s">
        <v>22</v>
      </c>
      <c r="E214" s="34">
        <v>165</v>
      </c>
      <c r="F214" s="27">
        <f>+ROUND(C214*E214,2)</f>
        <v>1155</v>
      </c>
      <c r="G214" s="7"/>
    </row>
    <row r="215" spans="1:7" s="120" customFormat="1">
      <c r="A215" s="161"/>
      <c r="B215" s="122"/>
      <c r="C215" s="123"/>
      <c r="D215" s="124"/>
      <c r="E215" s="129"/>
      <c r="F215" s="27">
        <f t="shared" ref="F215:F235" si="6">+ROUND(C215*E215,2)</f>
        <v>0</v>
      </c>
      <c r="G215" s="119"/>
    </row>
    <row r="216" spans="1:7" s="120" customFormat="1">
      <c r="A216" s="162">
        <v>4</v>
      </c>
      <c r="B216" s="128" t="s">
        <v>23</v>
      </c>
      <c r="C216" s="123"/>
      <c r="D216" s="124"/>
      <c r="E216" s="153"/>
      <c r="F216" s="27">
        <f t="shared" si="6"/>
        <v>0</v>
      </c>
      <c r="G216" s="119"/>
    </row>
    <row r="217" spans="1:7" s="120" customFormat="1" ht="25.5">
      <c r="A217" s="163">
        <v>3.1</v>
      </c>
      <c r="B217" s="131" t="s">
        <v>61</v>
      </c>
      <c r="C217" s="125">
        <v>241.25</v>
      </c>
      <c r="D217" s="33" t="s">
        <v>22</v>
      </c>
      <c r="E217" s="129">
        <v>185.42</v>
      </c>
      <c r="F217" s="27">
        <f t="shared" si="6"/>
        <v>44732.58</v>
      </c>
      <c r="G217" s="119"/>
    </row>
    <row r="218" spans="1:7" s="51" customFormat="1">
      <c r="A218" s="44">
        <v>3.2</v>
      </c>
      <c r="B218" s="45" t="s">
        <v>25</v>
      </c>
      <c r="C218" s="46">
        <f>+C213</f>
        <v>100</v>
      </c>
      <c r="D218" s="47" t="s">
        <v>20</v>
      </c>
      <c r="E218" s="48">
        <v>21.67</v>
      </c>
      <c r="F218" s="49">
        <f>ROUND(E218*C218,2)</f>
        <v>2167</v>
      </c>
      <c r="G218" s="50">
        <f>+E218*C218</f>
        <v>2167</v>
      </c>
    </row>
    <row r="219" spans="1:7" s="120" customFormat="1">
      <c r="A219" s="163">
        <v>3.3</v>
      </c>
      <c r="B219" s="122" t="s">
        <v>26</v>
      </c>
      <c r="C219" s="123">
        <v>7.5</v>
      </c>
      <c r="D219" s="124" t="s">
        <v>22</v>
      </c>
      <c r="E219" s="125">
        <v>1068.3599999999999</v>
      </c>
      <c r="F219" s="27">
        <f t="shared" si="6"/>
        <v>8012.7</v>
      </c>
      <c r="G219" s="119"/>
    </row>
    <row r="220" spans="1:7" s="120" customFormat="1">
      <c r="A220" s="44">
        <v>3.4</v>
      </c>
      <c r="B220" s="31" t="s">
        <v>55</v>
      </c>
      <c r="C220" s="123">
        <v>276.66000000000003</v>
      </c>
      <c r="D220" s="124" t="s">
        <v>22</v>
      </c>
      <c r="E220" s="42">
        <v>651.17999999999995</v>
      </c>
      <c r="F220" s="27">
        <f t="shared" si="6"/>
        <v>180155.46</v>
      </c>
      <c r="G220" s="119"/>
    </row>
    <row r="221" spans="1:7" s="120" customFormat="1" ht="25.5">
      <c r="A221" s="163">
        <v>3.5</v>
      </c>
      <c r="B221" s="52" t="s">
        <v>28</v>
      </c>
      <c r="C221" s="123">
        <v>219.02</v>
      </c>
      <c r="D221" s="124" t="s">
        <v>22</v>
      </c>
      <c r="E221" s="125">
        <v>126.55</v>
      </c>
      <c r="F221" s="27">
        <f t="shared" si="6"/>
        <v>27716.98</v>
      </c>
      <c r="G221" s="119"/>
    </row>
    <row r="222" spans="1:7" s="120" customFormat="1">
      <c r="A222" s="44">
        <v>3.6</v>
      </c>
      <c r="B222" s="36" t="s">
        <v>29</v>
      </c>
      <c r="C222" s="123">
        <v>289.5</v>
      </c>
      <c r="D222" s="124" t="s">
        <v>22</v>
      </c>
      <c r="E222" s="125">
        <v>150</v>
      </c>
      <c r="F222" s="27">
        <f t="shared" si="6"/>
        <v>43425</v>
      </c>
      <c r="G222" s="119"/>
    </row>
    <row r="223" spans="1:7" s="120" customFormat="1" ht="9.75" customHeight="1">
      <c r="A223" s="163"/>
      <c r="B223" s="122"/>
      <c r="C223" s="123"/>
      <c r="D223" s="124"/>
      <c r="E223" s="125"/>
      <c r="F223" s="27">
        <f t="shared" si="6"/>
        <v>0</v>
      </c>
      <c r="G223" s="119"/>
    </row>
    <row r="224" spans="1:7" s="120" customFormat="1">
      <c r="A224" s="162">
        <v>4</v>
      </c>
      <c r="B224" s="128" t="s">
        <v>62</v>
      </c>
      <c r="C224" s="123"/>
      <c r="D224" s="124"/>
      <c r="E224" s="123"/>
      <c r="F224" s="27">
        <f t="shared" si="6"/>
        <v>0</v>
      </c>
      <c r="G224" s="119"/>
    </row>
    <row r="225" spans="1:10" s="120" customFormat="1" ht="25.5">
      <c r="A225" s="163">
        <v>4.0999999999999996</v>
      </c>
      <c r="B225" s="133" t="s">
        <v>85</v>
      </c>
      <c r="C225" s="125">
        <v>103</v>
      </c>
      <c r="D225" s="33" t="s">
        <v>18</v>
      </c>
      <c r="E225" s="125">
        <v>1219.23</v>
      </c>
      <c r="F225" s="27">
        <f t="shared" si="6"/>
        <v>125580.69</v>
      </c>
      <c r="G225" s="119"/>
    </row>
    <row r="226" spans="1:10" s="120" customFormat="1" ht="10.5" customHeight="1">
      <c r="A226" s="161"/>
      <c r="B226" s="133"/>
      <c r="C226" s="125"/>
      <c r="D226" s="33"/>
      <c r="E226" s="125"/>
      <c r="F226" s="27">
        <f t="shared" si="6"/>
        <v>0</v>
      </c>
      <c r="G226" s="119"/>
    </row>
    <row r="227" spans="1:10" s="120" customFormat="1">
      <c r="A227" s="164">
        <v>5</v>
      </c>
      <c r="B227" s="128" t="s">
        <v>64</v>
      </c>
      <c r="C227" s="125"/>
      <c r="D227" s="33"/>
      <c r="E227" s="125"/>
      <c r="F227" s="27">
        <f t="shared" si="6"/>
        <v>0</v>
      </c>
      <c r="G227" s="119"/>
    </row>
    <row r="228" spans="1:10" s="120" customFormat="1" ht="25.5">
      <c r="A228" s="163">
        <v>5.0999999999999996</v>
      </c>
      <c r="B228" s="133" t="s">
        <v>65</v>
      </c>
      <c r="C228" s="125">
        <v>103</v>
      </c>
      <c r="D228" s="33" t="s">
        <v>18</v>
      </c>
      <c r="E228" s="125">
        <v>79.28</v>
      </c>
      <c r="F228" s="27">
        <f t="shared" si="6"/>
        <v>8165.84</v>
      </c>
      <c r="G228" s="119"/>
    </row>
    <row r="229" spans="1:10" s="120" customFormat="1" ht="11.25" customHeight="1">
      <c r="A229" s="161"/>
      <c r="B229" s="133"/>
      <c r="C229" s="125"/>
      <c r="D229" s="33"/>
      <c r="E229" s="125"/>
      <c r="F229" s="27">
        <f t="shared" si="6"/>
        <v>0</v>
      </c>
      <c r="G229" s="119"/>
    </row>
    <row r="230" spans="1:10" s="120" customFormat="1" ht="12.75" customHeight="1">
      <c r="A230" s="165">
        <v>6</v>
      </c>
      <c r="B230" s="166" t="s">
        <v>86</v>
      </c>
      <c r="C230" s="125">
        <v>1</v>
      </c>
      <c r="D230" s="33" t="s">
        <v>43</v>
      </c>
      <c r="E230" s="125">
        <v>54185.61</v>
      </c>
      <c r="F230" s="27">
        <f t="shared" si="6"/>
        <v>54185.61</v>
      </c>
      <c r="G230" s="119"/>
    </row>
    <row r="231" spans="1:10" s="120" customFormat="1">
      <c r="A231" s="163"/>
      <c r="B231" s="167"/>
      <c r="C231" s="137"/>
      <c r="D231" s="137"/>
      <c r="E231" s="137"/>
      <c r="F231" s="27">
        <f t="shared" si="6"/>
        <v>0</v>
      </c>
      <c r="G231" s="119"/>
    </row>
    <row r="232" spans="1:10" s="120" customFormat="1">
      <c r="A232" s="162">
        <v>7</v>
      </c>
      <c r="B232" s="128" t="s">
        <v>67</v>
      </c>
      <c r="C232" s="137"/>
      <c r="D232" s="137"/>
      <c r="E232" s="137"/>
      <c r="F232" s="27">
        <f t="shared" si="6"/>
        <v>0</v>
      </c>
      <c r="G232" s="119"/>
    </row>
    <row r="233" spans="1:10" s="120" customFormat="1">
      <c r="A233" s="163">
        <v>7.1</v>
      </c>
      <c r="B233" s="131" t="s">
        <v>68</v>
      </c>
      <c r="C233" s="123">
        <v>1</v>
      </c>
      <c r="D233" s="124" t="s">
        <v>43</v>
      </c>
      <c r="E233" s="123">
        <v>1004.25</v>
      </c>
      <c r="F233" s="27">
        <f t="shared" si="6"/>
        <v>1004.25</v>
      </c>
      <c r="G233" s="119"/>
    </row>
    <row r="234" spans="1:10" s="120" customFormat="1">
      <c r="A234" s="163">
        <v>7.2</v>
      </c>
      <c r="B234" s="133" t="s">
        <v>69</v>
      </c>
      <c r="C234" s="123">
        <v>1</v>
      </c>
      <c r="D234" s="124" t="s">
        <v>43</v>
      </c>
      <c r="E234" s="123">
        <v>297.19</v>
      </c>
      <c r="F234" s="27">
        <f t="shared" si="6"/>
        <v>297.19</v>
      </c>
      <c r="G234" s="119"/>
    </row>
    <row r="235" spans="1:10" s="8" customFormat="1" ht="12.75" customHeight="1">
      <c r="A235" s="168"/>
      <c r="B235" s="61" t="s">
        <v>40</v>
      </c>
      <c r="C235" s="32"/>
      <c r="D235" s="64"/>
      <c r="E235" s="42"/>
      <c r="F235" s="27">
        <f t="shared" si="6"/>
        <v>0</v>
      </c>
      <c r="G235" s="7"/>
    </row>
    <row r="236" spans="1:10" s="72" customFormat="1" ht="25.5" customHeight="1">
      <c r="A236" s="169">
        <v>8</v>
      </c>
      <c r="B236" s="66" t="s">
        <v>41</v>
      </c>
      <c r="C236" s="67">
        <v>100</v>
      </c>
      <c r="D236" s="68" t="s">
        <v>15</v>
      </c>
      <c r="E236" s="69">
        <v>50.15</v>
      </c>
      <c r="F236" s="70">
        <f>ROUND(C236*E236,2)</f>
        <v>5015</v>
      </c>
      <c r="G236" s="71"/>
      <c r="I236" s="73"/>
      <c r="J236" s="74"/>
    </row>
    <row r="237" spans="1:10" s="72" customFormat="1">
      <c r="A237" s="169"/>
      <c r="B237" s="66"/>
      <c r="C237" s="67"/>
      <c r="D237" s="68"/>
      <c r="E237" s="69"/>
      <c r="F237" s="70"/>
      <c r="G237" s="75"/>
      <c r="I237" s="73"/>
      <c r="J237" s="74"/>
    </row>
    <row r="238" spans="1:10" s="72" customFormat="1">
      <c r="A238" s="169">
        <v>9</v>
      </c>
      <c r="B238" s="66" t="s">
        <v>42</v>
      </c>
      <c r="C238" s="67">
        <v>1</v>
      </c>
      <c r="D238" s="68" t="s">
        <v>43</v>
      </c>
      <c r="E238" s="69">
        <v>4000</v>
      </c>
      <c r="F238" s="70">
        <f>ROUND(C238*E238,2)</f>
        <v>4000</v>
      </c>
      <c r="G238" s="75"/>
      <c r="I238" s="73"/>
      <c r="J238" s="74"/>
    </row>
    <row r="239" spans="1:10" s="83" customFormat="1" ht="12.75" customHeight="1">
      <c r="A239" s="76"/>
      <c r="B239" s="77" t="s">
        <v>87</v>
      </c>
      <c r="C239" s="78"/>
      <c r="D239" s="79"/>
      <c r="E239" s="80"/>
      <c r="F239" s="81">
        <f>SUM(F208:F238)</f>
        <v>529066.30000000005</v>
      </c>
      <c r="G239" s="82"/>
    </row>
    <row r="240" spans="1:10" s="120" customFormat="1">
      <c r="A240" s="170"/>
      <c r="B240" s="170"/>
      <c r="C240" s="125"/>
      <c r="D240" s="171"/>
      <c r="E240" s="125"/>
      <c r="F240" s="27"/>
      <c r="G240" s="119"/>
    </row>
    <row r="241" spans="1:7" s="120" customFormat="1">
      <c r="A241" s="115" t="s">
        <v>88</v>
      </c>
      <c r="B241" s="116" t="s">
        <v>89</v>
      </c>
      <c r="C241" s="117"/>
      <c r="D241" s="118"/>
      <c r="E241" s="117"/>
      <c r="F241" s="27"/>
      <c r="G241" s="119"/>
    </row>
    <row r="242" spans="1:7" s="120" customFormat="1">
      <c r="A242" s="115"/>
      <c r="B242" s="116"/>
      <c r="C242" s="117"/>
      <c r="D242" s="118"/>
      <c r="E242" s="125"/>
      <c r="F242" s="27"/>
      <c r="G242" s="119"/>
    </row>
    <row r="243" spans="1:7" s="93" customFormat="1" ht="12.75" customHeight="1">
      <c r="A243" s="172">
        <v>1</v>
      </c>
      <c r="B243" s="173" t="s">
        <v>14</v>
      </c>
      <c r="C243" s="174">
        <v>100</v>
      </c>
      <c r="D243" s="175" t="s">
        <v>15</v>
      </c>
      <c r="E243" s="176">
        <v>44.18</v>
      </c>
      <c r="F243" s="110">
        <f>+ROUND(C243*E243,2)</f>
        <v>4418</v>
      </c>
      <c r="G243" s="92"/>
    </row>
    <row r="244" spans="1:7" s="8" customFormat="1" ht="12.75" customHeight="1">
      <c r="A244" s="29"/>
      <c r="B244" s="26"/>
      <c r="C244" s="21"/>
      <c r="D244" s="22"/>
      <c r="E244" s="28"/>
      <c r="F244" s="27"/>
      <c r="G244" s="7"/>
    </row>
    <row r="245" spans="1:7" s="8" customFormat="1" ht="12.75" customHeight="1">
      <c r="A245" s="29">
        <v>2</v>
      </c>
      <c r="B245" s="20" t="s">
        <v>16</v>
      </c>
      <c r="C245" s="21"/>
      <c r="D245" s="22"/>
      <c r="E245" s="28"/>
      <c r="F245" s="27"/>
      <c r="G245" s="7"/>
    </row>
    <row r="246" spans="1:7" s="8" customFormat="1">
      <c r="A246" s="30">
        <v>2.1</v>
      </c>
      <c r="B246" s="31" t="s">
        <v>17</v>
      </c>
      <c r="C246" s="32">
        <f>+C243*2</f>
        <v>200</v>
      </c>
      <c r="D246" s="33" t="s">
        <v>18</v>
      </c>
      <c r="E246" s="34">
        <v>74.849999999999994</v>
      </c>
      <c r="F246" s="27">
        <f>+ROUND(C246*E246,2)</f>
        <v>14970</v>
      </c>
      <c r="G246" s="7"/>
    </row>
    <row r="247" spans="1:7" s="8" customFormat="1" ht="12.75" customHeight="1">
      <c r="A247" s="35">
        <v>2.2000000000000002</v>
      </c>
      <c r="B247" s="36" t="s">
        <v>19</v>
      </c>
      <c r="C247" s="32">
        <f>+C243</f>
        <v>100</v>
      </c>
      <c r="D247" s="33" t="s">
        <v>20</v>
      </c>
      <c r="E247" s="34">
        <v>40.65</v>
      </c>
      <c r="F247" s="27">
        <f>+ROUND(C247*E247,2)</f>
        <v>4065</v>
      </c>
      <c r="G247" s="7"/>
    </row>
    <row r="248" spans="1:7" s="8" customFormat="1" ht="12.75" customHeight="1">
      <c r="A248" s="30">
        <v>2.2999999999999998</v>
      </c>
      <c r="B248" s="31" t="s">
        <v>21</v>
      </c>
      <c r="C248" s="32">
        <f>+C247*0.05*1.4</f>
        <v>7</v>
      </c>
      <c r="D248" s="33" t="s">
        <v>22</v>
      </c>
      <c r="E248" s="34">
        <v>165</v>
      </c>
      <c r="F248" s="27">
        <f>+ROUND(C248*E248,2)</f>
        <v>1155</v>
      </c>
      <c r="G248" s="7"/>
    </row>
    <row r="249" spans="1:7" s="120" customFormat="1">
      <c r="A249" s="121"/>
      <c r="B249" s="122"/>
      <c r="C249" s="123"/>
      <c r="D249" s="124"/>
      <c r="E249" s="129"/>
      <c r="F249" s="27">
        <f t="shared" ref="F249:F265" si="7">+ROUND(C249*E249,2)</f>
        <v>0</v>
      </c>
      <c r="G249" s="119"/>
    </row>
    <row r="250" spans="1:7" s="120" customFormat="1">
      <c r="A250" s="127">
        <v>3</v>
      </c>
      <c r="B250" s="128" t="s">
        <v>23</v>
      </c>
      <c r="C250" s="123"/>
      <c r="D250" s="124"/>
      <c r="E250" s="153"/>
      <c r="F250" s="27">
        <f t="shared" si="7"/>
        <v>0</v>
      </c>
      <c r="G250" s="119"/>
    </row>
    <row r="251" spans="1:7" s="120" customFormat="1" ht="25.5">
      <c r="A251" s="138">
        <v>3.1</v>
      </c>
      <c r="B251" s="131" t="s">
        <v>61</v>
      </c>
      <c r="C251" s="125">
        <v>481.96</v>
      </c>
      <c r="D251" s="33" t="s">
        <v>22</v>
      </c>
      <c r="E251" s="125">
        <v>185.42</v>
      </c>
      <c r="F251" s="27">
        <f t="shared" si="7"/>
        <v>89365.02</v>
      </c>
      <c r="G251" s="119"/>
    </row>
    <row r="252" spans="1:7" s="51" customFormat="1">
      <c r="A252" s="44">
        <v>3.2</v>
      </c>
      <c r="B252" s="45" t="s">
        <v>25</v>
      </c>
      <c r="C252" s="46">
        <f>+C247</f>
        <v>100</v>
      </c>
      <c r="D252" s="47" t="s">
        <v>20</v>
      </c>
      <c r="E252" s="48">
        <v>21.67</v>
      </c>
      <c r="F252" s="49">
        <f>ROUND(E252*C252,2)</f>
        <v>2167</v>
      </c>
      <c r="G252" s="50">
        <f>+E252*C252</f>
        <v>2167</v>
      </c>
    </row>
    <row r="253" spans="1:7" s="120" customFormat="1">
      <c r="A253" s="138">
        <v>3.3</v>
      </c>
      <c r="B253" s="122" t="s">
        <v>26</v>
      </c>
      <c r="C253" s="125">
        <v>14.45</v>
      </c>
      <c r="D253" s="33" t="s">
        <v>22</v>
      </c>
      <c r="E253" s="125">
        <v>1068.3599999999999</v>
      </c>
      <c r="F253" s="27">
        <f t="shared" si="7"/>
        <v>15437.8</v>
      </c>
      <c r="G253" s="119"/>
    </row>
    <row r="254" spans="1:7" s="120" customFormat="1">
      <c r="A254" s="44">
        <v>3.4</v>
      </c>
      <c r="B254" s="31" t="s">
        <v>55</v>
      </c>
      <c r="C254" s="123">
        <v>546.11</v>
      </c>
      <c r="D254" s="124" t="s">
        <v>22</v>
      </c>
      <c r="E254" s="42">
        <v>651.17999999999995</v>
      </c>
      <c r="F254" s="27">
        <f t="shared" si="7"/>
        <v>355615.91</v>
      </c>
      <c r="G254" s="119"/>
    </row>
    <row r="255" spans="1:7" s="120" customFormat="1" ht="25.5">
      <c r="A255" s="138">
        <v>3.5</v>
      </c>
      <c r="B255" s="52" t="s">
        <v>28</v>
      </c>
      <c r="C255" s="123">
        <v>432.34</v>
      </c>
      <c r="D255" s="124" t="s">
        <v>22</v>
      </c>
      <c r="E255" s="125">
        <v>126.55</v>
      </c>
      <c r="F255" s="27">
        <f t="shared" si="7"/>
        <v>54712.63</v>
      </c>
      <c r="G255" s="119"/>
    </row>
    <row r="256" spans="1:7" s="120" customFormat="1">
      <c r="A256" s="44">
        <v>3.6</v>
      </c>
      <c r="B256" s="36" t="s">
        <v>29</v>
      </c>
      <c r="C256" s="123">
        <v>578.34</v>
      </c>
      <c r="D256" s="124" t="s">
        <v>22</v>
      </c>
      <c r="E256" s="125">
        <v>150</v>
      </c>
      <c r="F256" s="27">
        <f t="shared" si="7"/>
        <v>86751</v>
      </c>
      <c r="G256" s="119"/>
    </row>
    <row r="257" spans="1:10" s="120" customFormat="1">
      <c r="A257" s="138"/>
      <c r="B257" s="122"/>
      <c r="C257" s="123"/>
      <c r="D257" s="124"/>
      <c r="E257" s="123"/>
      <c r="F257" s="27">
        <f t="shared" si="7"/>
        <v>0</v>
      </c>
      <c r="G257" s="119"/>
    </row>
    <row r="258" spans="1:10" s="120" customFormat="1">
      <c r="A258" s="127">
        <v>4</v>
      </c>
      <c r="B258" s="128" t="s">
        <v>62</v>
      </c>
      <c r="C258" s="123"/>
      <c r="D258" s="124"/>
      <c r="E258" s="123"/>
      <c r="F258" s="27">
        <f t="shared" si="7"/>
        <v>0</v>
      </c>
      <c r="G258" s="119"/>
    </row>
    <row r="259" spans="1:10" s="158" customFormat="1" ht="25.5">
      <c r="A259" s="138">
        <v>4.0999999999999996</v>
      </c>
      <c r="B259" s="133" t="s">
        <v>90</v>
      </c>
      <c r="C259" s="125">
        <v>175.1</v>
      </c>
      <c r="D259" s="33" t="s">
        <v>18</v>
      </c>
      <c r="E259" s="125">
        <v>2755.86</v>
      </c>
      <c r="F259" s="27">
        <f t="shared" si="7"/>
        <v>482551.09</v>
      </c>
      <c r="G259" s="157"/>
    </row>
    <row r="260" spans="1:10" s="120" customFormat="1" ht="9.75" customHeight="1">
      <c r="A260" s="136"/>
      <c r="B260" s="133"/>
      <c r="C260" s="125"/>
      <c r="D260" s="33"/>
      <c r="E260" s="125"/>
      <c r="F260" s="27">
        <f t="shared" si="7"/>
        <v>0</v>
      </c>
      <c r="G260" s="119"/>
    </row>
    <row r="261" spans="1:10" s="120" customFormat="1">
      <c r="A261" s="127">
        <v>5</v>
      </c>
      <c r="B261" s="128" t="s">
        <v>64</v>
      </c>
      <c r="C261" s="125"/>
      <c r="D261" s="33"/>
      <c r="E261" s="125"/>
      <c r="F261" s="27">
        <f t="shared" si="7"/>
        <v>0</v>
      </c>
      <c r="G261" s="119"/>
    </row>
    <row r="262" spans="1:10" s="120" customFormat="1" ht="25.5">
      <c r="A262" s="138">
        <v>5.0999999999999996</v>
      </c>
      <c r="B262" s="133" t="s">
        <v>91</v>
      </c>
      <c r="C262" s="125">
        <v>175.1</v>
      </c>
      <c r="D262" s="33" t="s">
        <v>18</v>
      </c>
      <c r="E262" s="125">
        <v>88.72</v>
      </c>
      <c r="F262" s="27">
        <f t="shared" si="7"/>
        <v>15534.87</v>
      </c>
      <c r="G262" s="119"/>
    </row>
    <row r="263" spans="1:10" s="120" customFormat="1" ht="8.25" customHeight="1">
      <c r="A263" s="136"/>
      <c r="B263" s="133"/>
      <c r="C263" s="125"/>
      <c r="D263" s="33"/>
      <c r="E263" s="125"/>
      <c r="F263" s="27">
        <f t="shared" si="7"/>
        <v>0</v>
      </c>
      <c r="G263" s="119"/>
    </row>
    <row r="264" spans="1:10" s="120" customFormat="1" ht="15" customHeight="1">
      <c r="A264" s="136">
        <v>6</v>
      </c>
      <c r="B264" s="166" t="s">
        <v>86</v>
      </c>
      <c r="C264" s="125">
        <v>1</v>
      </c>
      <c r="D264" s="33" t="s">
        <v>43</v>
      </c>
      <c r="E264" s="125">
        <v>54185.61</v>
      </c>
      <c r="F264" s="27">
        <f t="shared" si="7"/>
        <v>54185.61</v>
      </c>
      <c r="G264" s="119"/>
    </row>
    <row r="265" spans="1:10" s="8" customFormat="1" ht="12.75" customHeight="1">
      <c r="A265" s="63"/>
      <c r="B265" s="61" t="s">
        <v>40</v>
      </c>
      <c r="C265" s="32"/>
      <c r="D265" s="64"/>
      <c r="E265" s="42"/>
      <c r="F265" s="27">
        <f t="shared" si="7"/>
        <v>0</v>
      </c>
      <c r="G265" s="7"/>
    </row>
    <row r="266" spans="1:10" s="72" customFormat="1" ht="25.5" customHeight="1">
      <c r="A266" s="169">
        <v>7</v>
      </c>
      <c r="B266" s="66" t="s">
        <v>41</v>
      </c>
      <c r="C266" s="67">
        <v>100</v>
      </c>
      <c r="D266" s="68" t="s">
        <v>15</v>
      </c>
      <c r="E266" s="69">
        <v>50.15</v>
      </c>
      <c r="F266" s="70">
        <f>ROUND(C266*E266,2)</f>
        <v>5015</v>
      </c>
      <c r="G266" s="71"/>
      <c r="I266" s="73"/>
      <c r="J266" s="74"/>
    </row>
    <row r="267" spans="1:10" s="72" customFormat="1">
      <c r="A267" s="169"/>
      <c r="B267" s="66"/>
      <c r="C267" s="67"/>
      <c r="D267" s="68"/>
      <c r="E267" s="69"/>
      <c r="F267" s="70"/>
      <c r="G267" s="75"/>
      <c r="I267" s="73"/>
      <c r="J267" s="74"/>
    </row>
    <row r="268" spans="1:10" s="72" customFormat="1">
      <c r="A268" s="169">
        <v>8</v>
      </c>
      <c r="B268" s="66" t="s">
        <v>42</v>
      </c>
      <c r="C268" s="67">
        <v>1</v>
      </c>
      <c r="D268" s="68" t="s">
        <v>43</v>
      </c>
      <c r="E268" s="69">
        <v>4000</v>
      </c>
      <c r="F268" s="70">
        <f>ROUND(C268*E268,2)</f>
        <v>4000</v>
      </c>
      <c r="G268" s="75"/>
      <c r="I268" s="73"/>
      <c r="J268" s="74"/>
    </row>
    <row r="269" spans="1:10" s="83" customFormat="1" ht="12.75" customHeight="1">
      <c r="A269" s="76"/>
      <c r="B269" s="77" t="s">
        <v>92</v>
      </c>
      <c r="C269" s="78"/>
      <c r="D269" s="79"/>
      <c r="E269" s="80"/>
      <c r="F269" s="81">
        <f>SUM(F242:F268)</f>
        <v>1189943.9300000002</v>
      </c>
      <c r="G269" s="82"/>
    </row>
    <row r="270" spans="1:10" s="147" customFormat="1">
      <c r="A270" s="148"/>
      <c r="B270" s="149"/>
      <c r="C270" s="150"/>
      <c r="D270" s="151"/>
      <c r="E270" s="152"/>
      <c r="F270" s="27"/>
      <c r="G270" s="146"/>
    </row>
    <row r="271" spans="1:10" s="147" customFormat="1" ht="25.5">
      <c r="A271" s="115" t="s">
        <v>93</v>
      </c>
      <c r="B271" s="116" t="s">
        <v>94</v>
      </c>
      <c r="C271" s="118"/>
      <c r="D271" s="118"/>
      <c r="E271" s="118"/>
      <c r="F271" s="27"/>
      <c r="G271" s="146"/>
    </row>
    <row r="272" spans="1:10" s="147" customFormat="1">
      <c r="A272" s="115"/>
      <c r="B272" s="116"/>
      <c r="C272" s="118"/>
      <c r="D272" s="118"/>
      <c r="E272" s="177"/>
      <c r="F272" s="27"/>
      <c r="G272" s="146"/>
    </row>
    <row r="273" spans="1:7" s="8" customFormat="1" ht="12.75" customHeight="1">
      <c r="A273" s="25">
        <v>1</v>
      </c>
      <c r="B273" s="26" t="s">
        <v>14</v>
      </c>
      <c r="C273" s="123">
        <v>158</v>
      </c>
      <c r="D273" s="22" t="s">
        <v>15</v>
      </c>
      <c r="E273" s="21">
        <v>44.18</v>
      </c>
      <c r="F273" s="27">
        <f>+ROUND(C273*E273,2)</f>
        <v>6980.44</v>
      </c>
      <c r="G273" s="7"/>
    </row>
    <row r="274" spans="1:7" s="8" customFormat="1" ht="12.75" customHeight="1">
      <c r="A274" s="29"/>
      <c r="B274" s="26"/>
      <c r="C274" s="21"/>
      <c r="D274" s="22"/>
      <c r="E274" s="21"/>
      <c r="F274" s="27"/>
      <c r="G274" s="7"/>
    </row>
    <row r="275" spans="1:7" s="8" customFormat="1" ht="12.75" customHeight="1">
      <c r="A275" s="29">
        <v>2</v>
      </c>
      <c r="B275" s="20" t="s">
        <v>16</v>
      </c>
      <c r="C275" s="21"/>
      <c r="D275" s="22"/>
      <c r="E275" s="28"/>
      <c r="F275" s="27"/>
      <c r="G275" s="7"/>
    </row>
    <row r="276" spans="1:7" s="8" customFormat="1">
      <c r="A276" s="30">
        <v>2.1</v>
      </c>
      <c r="B276" s="31" t="s">
        <v>17</v>
      </c>
      <c r="C276" s="32">
        <f>+C273*2</f>
        <v>316</v>
      </c>
      <c r="D276" s="33" t="s">
        <v>18</v>
      </c>
      <c r="E276" s="34">
        <v>74.849999999999994</v>
      </c>
      <c r="F276" s="27">
        <f>+ROUND(C276*E276,2)</f>
        <v>23652.6</v>
      </c>
      <c r="G276" s="7"/>
    </row>
    <row r="277" spans="1:7" s="8" customFormat="1" ht="12.75" customHeight="1">
      <c r="A277" s="35">
        <v>2.2000000000000002</v>
      </c>
      <c r="B277" s="36" t="s">
        <v>19</v>
      </c>
      <c r="C277" s="32">
        <f>+C273</f>
        <v>158</v>
      </c>
      <c r="D277" s="33" t="s">
        <v>20</v>
      </c>
      <c r="E277" s="34">
        <v>40.65</v>
      </c>
      <c r="F277" s="27">
        <f>+ROUND(C277*E277,2)</f>
        <v>6422.7</v>
      </c>
      <c r="G277" s="7"/>
    </row>
    <row r="278" spans="1:7" s="8" customFormat="1" ht="12.75" customHeight="1">
      <c r="A278" s="30">
        <v>2.2999999999999998</v>
      </c>
      <c r="B278" s="31" t="s">
        <v>21</v>
      </c>
      <c r="C278" s="32">
        <f>+C277*0.05*1.4</f>
        <v>11.06</v>
      </c>
      <c r="D278" s="33" t="s">
        <v>22</v>
      </c>
      <c r="E278" s="34">
        <v>165</v>
      </c>
      <c r="F278" s="27">
        <f>+ROUND(C278*E278,2)</f>
        <v>1824.9</v>
      </c>
      <c r="G278" s="7"/>
    </row>
    <row r="279" spans="1:7" s="147" customFormat="1">
      <c r="A279" s="132"/>
      <c r="B279" s="122"/>
      <c r="C279" s="177"/>
      <c r="D279" s="33"/>
      <c r="E279" s="178"/>
      <c r="F279" s="27">
        <f t="shared" ref="F279:F297" si="8">+ROUND(C279*E279,2)</f>
        <v>0</v>
      </c>
      <c r="G279" s="146"/>
    </row>
    <row r="280" spans="1:7" s="147" customFormat="1">
      <c r="A280" s="127">
        <v>3</v>
      </c>
      <c r="B280" s="128" t="s">
        <v>23</v>
      </c>
      <c r="C280" s="177"/>
      <c r="D280" s="33"/>
      <c r="E280" s="177"/>
      <c r="F280" s="27">
        <f t="shared" si="8"/>
        <v>0</v>
      </c>
      <c r="G280" s="146"/>
    </row>
    <row r="281" spans="1:7" s="147" customFormat="1" ht="25.5">
      <c r="A281" s="138">
        <v>3.1</v>
      </c>
      <c r="B281" s="131" t="s">
        <v>61</v>
      </c>
      <c r="C281" s="177">
        <v>409</v>
      </c>
      <c r="D281" s="33" t="s">
        <v>22</v>
      </c>
      <c r="E281" s="177">
        <v>185.42</v>
      </c>
      <c r="F281" s="27">
        <f t="shared" si="8"/>
        <v>75836.78</v>
      </c>
      <c r="G281" s="146"/>
    </row>
    <row r="282" spans="1:7" s="51" customFormat="1">
      <c r="A282" s="44">
        <v>3.2</v>
      </c>
      <c r="B282" s="45" t="s">
        <v>25</v>
      </c>
      <c r="C282" s="46">
        <f>+C277</f>
        <v>158</v>
      </c>
      <c r="D282" s="47" t="s">
        <v>20</v>
      </c>
      <c r="E282" s="48">
        <v>21.67</v>
      </c>
      <c r="F282" s="49">
        <f>ROUND(E282*C282,2)</f>
        <v>3423.86</v>
      </c>
      <c r="G282" s="50">
        <f>+E282*C282</f>
        <v>3423.86</v>
      </c>
    </row>
    <row r="283" spans="1:7" s="180" customFormat="1">
      <c r="A283" s="138">
        <v>3.3</v>
      </c>
      <c r="B283" s="122" t="s">
        <v>26</v>
      </c>
      <c r="C283" s="177">
        <v>13.51</v>
      </c>
      <c r="D283" s="33" t="s">
        <v>22</v>
      </c>
      <c r="E283" s="177">
        <v>1068.3599999999999</v>
      </c>
      <c r="F283" s="27">
        <f t="shared" si="8"/>
        <v>14433.54</v>
      </c>
      <c r="G283" s="179"/>
    </row>
    <row r="284" spans="1:7" s="147" customFormat="1">
      <c r="A284" s="44">
        <v>3.4</v>
      </c>
      <c r="B284" s="31" t="s">
        <v>55</v>
      </c>
      <c r="C284" s="177">
        <v>475.31</v>
      </c>
      <c r="D284" s="33" t="s">
        <v>22</v>
      </c>
      <c r="E284" s="42">
        <v>651.17999999999995</v>
      </c>
      <c r="F284" s="27">
        <f t="shared" si="8"/>
        <v>309512.37</v>
      </c>
      <c r="G284" s="146"/>
    </row>
    <row r="285" spans="1:7" s="147" customFormat="1" ht="25.5">
      <c r="A285" s="138">
        <v>3.5</v>
      </c>
      <c r="B285" s="52" t="s">
        <v>28</v>
      </c>
      <c r="C285" s="177">
        <v>396.09</v>
      </c>
      <c r="D285" s="33" t="s">
        <v>22</v>
      </c>
      <c r="E285" s="177">
        <v>126.55</v>
      </c>
      <c r="F285" s="27">
        <f t="shared" si="8"/>
        <v>50125.19</v>
      </c>
      <c r="G285" s="146"/>
    </row>
    <row r="286" spans="1:7" s="147" customFormat="1">
      <c r="A286" s="44">
        <v>3.6</v>
      </c>
      <c r="B286" s="36" t="s">
        <v>29</v>
      </c>
      <c r="C286" s="177">
        <v>507.73</v>
      </c>
      <c r="D286" s="33" t="s">
        <v>22</v>
      </c>
      <c r="E286" s="177">
        <v>150</v>
      </c>
      <c r="F286" s="27">
        <f t="shared" si="8"/>
        <v>76159.5</v>
      </c>
      <c r="G286" s="146"/>
    </row>
    <row r="287" spans="1:7" s="147" customFormat="1">
      <c r="A287" s="138"/>
      <c r="B287" s="122"/>
      <c r="C287" s="177"/>
      <c r="D287" s="33"/>
      <c r="E287" s="177"/>
      <c r="F287" s="27">
        <f t="shared" si="8"/>
        <v>0</v>
      </c>
      <c r="G287" s="146"/>
    </row>
    <row r="288" spans="1:7" s="147" customFormat="1">
      <c r="A288" s="127">
        <v>4</v>
      </c>
      <c r="B288" s="128" t="s">
        <v>62</v>
      </c>
      <c r="C288" s="177"/>
      <c r="D288" s="33"/>
      <c r="E288" s="177"/>
      <c r="F288" s="27">
        <f t="shared" si="8"/>
        <v>0</v>
      </c>
      <c r="G288" s="146"/>
    </row>
    <row r="289" spans="1:10" s="180" customFormat="1" ht="25.5">
      <c r="A289" s="181">
        <v>4.0999999999999996</v>
      </c>
      <c r="B289" s="155" t="s">
        <v>95</v>
      </c>
      <c r="C289" s="182">
        <v>164.32</v>
      </c>
      <c r="D289" s="89" t="s">
        <v>15</v>
      </c>
      <c r="E289" s="182">
        <v>2755.86</v>
      </c>
      <c r="F289" s="110">
        <f t="shared" si="8"/>
        <v>452842.92</v>
      </c>
      <c r="G289" s="179"/>
    </row>
    <row r="290" spans="1:10" s="147" customFormat="1">
      <c r="A290" s="136"/>
      <c r="B290" s="133"/>
      <c r="C290" s="177"/>
      <c r="D290" s="33"/>
      <c r="E290" s="177"/>
      <c r="F290" s="27">
        <f t="shared" si="8"/>
        <v>0</v>
      </c>
      <c r="G290" s="146"/>
    </row>
    <row r="291" spans="1:10" s="147" customFormat="1">
      <c r="A291" s="127">
        <v>5</v>
      </c>
      <c r="B291" s="128" t="s">
        <v>64</v>
      </c>
      <c r="C291" s="177"/>
      <c r="D291" s="33"/>
      <c r="E291" s="177"/>
      <c r="F291" s="27">
        <f t="shared" si="8"/>
        <v>0</v>
      </c>
      <c r="G291" s="146"/>
    </row>
    <row r="292" spans="1:10" s="147" customFormat="1" ht="25.5">
      <c r="A292" s="138">
        <v>5.0999999999999996</v>
      </c>
      <c r="B292" s="133" t="s">
        <v>91</v>
      </c>
      <c r="C292" s="177">
        <v>164.32</v>
      </c>
      <c r="D292" s="33" t="s">
        <v>15</v>
      </c>
      <c r="E292" s="177">
        <v>88.72</v>
      </c>
      <c r="F292" s="27">
        <f t="shared" si="8"/>
        <v>14578.47</v>
      </c>
      <c r="G292" s="146"/>
    </row>
    <row r="293" spans="1:10" s="147" customFormat="1" ht="8.25" customHeight="1">
      <c r="A293" s="136"/>
      <c r="B293" s="133"/>
      <c r="C293" s="177"/>
      <c r="D293" s="33"/>
      <c r="E293" s="177"/>
      <c r="F293" s="27">
        <f t="shared" si="8"/>
        <v>0</v>
      </c>
      <c r="G293" s="146"/>
    </row>
    <row r="294" spans="1:10" s="147" customFormat="1">
      <c r="A294" s="127">
        <v>6</v>
      </c>
      <c r="B294" s="128" t="s">
        <v>36</v>
      </c>
      <c r="C294" s="177"/>
      <c r="D294" s="33"/>
      <c r="E294" s="177"/>
      <c r="F294" s="27">
        <f t="shared" si="8"/>
        <v>0</v>
      </c>
      <c r="G294" s="146"/>
    </row>
    <row r="295" spans="1:10" s="147" customFormat="1">
      <c r="A295" s="138">
        <v>6.1</v>
      </c>
      <c r="B295" s="131" t="s">
        <v>68</v>
      </c>
      <c r="C295" s="183">
        <v>3</v>
      </c>
      <c r="D295" s="124" t="s">
        <v>38</v>
      </c>
      <c r="E295" s="183">
        <v>1004.25</v>
      </c>
      <c r="F295" s="27">
        <f t="shared" si="8"/>
        <v>3012.75</v>
      </c>
      <c r="G295" s="146"/>
    </row>
    <row r="296" spans="1:10" s="147" customFormat="1">
      <c r="A296" s="138">
        <v>6.2</v>
      </c>
      <c r="B296" s="133" t="s">
        <v>69</v>
      </c>
      <c r="C296" s="183">
        <v>4</v>
      </c>
      <c r="D296" s="124" t="s">
        <v>38</v>
      </c>
      <c r="E296" s="183">
        <v>297.19</v>
      </c>
      <c r="F296" s="27">
        <f t="shared" si="8"/>
        <v>1188.76</v>
      </c>
      <c r="G296" s="146"/>
    </row>
    <row r="297" spans="1:10" s="8" customFormat="1" ht="12.75" customHeight="1">
      <c r="A297" s="63"/>
      <c r="B297" s="61" t="s">
        <v>40</v>
      </c>
      <c r="C297" s="32"/>
      <c r="D297" s="64"/>
      <c r="E297" s="42"/>
      <c r="F297" s="27">
        <f t="shared" si="8"/>
        <v>0</v>
      </c>
      <c r="G297" s="7"/>
    </row>
    <row r="298" spans="1:10" s="72" customFormat="1" ht="25.5" customHeight="1">
      <c r="A298" s="169">
        <v>7</v>
      </c>
      <c r="B298" s="66" t="s">
        <v>41</v>
      </c>
      <c r="C298" s="67">
        <v>100</v>
      </c>
      <c r="D298" s="68" t="s">
        <v>15</v>
      </c>
      <c r="E298" s="69">
        <v>50.15</v>
      </c>
      <c r="F298" s="70">
        <f>ROUND(C298*E298,2)</f>
        <v>5015</v>
      </c>
      <c r="G298" s="71"/>
      <c r="I298" s="73"/>
      <c r="J298" s="74"/>
    </row>
    <row r="299" spans="1:10" s="72" customFormat="1">
      <c r="A299" s="169"/>
      <c r="B299" s="66"/>
      <c r="C299" s="67"/>
      <c r="D299" s="68"/>
      <c r="E299" s="69"/>
      <c r="F299" s="70"/>
      <c r="G299" s="75"/>
      <c r="I299" s="73"/>
      <c r="J299" s="74"/>
    </row>
    <row r="300" spans="1:10" s="72" customFormat="1">
      <c r="A300" s="169">
        <v>8</v>
      </c>
      <c r="B300" s="66" t="s">
        <v>42</v>
      </c>
      <c r="C300" s="67">
        <v>1</v>
      </c>
      <c r="D300" s="68" t="s">
        <v>43</v>
      </c>
      <c r="E300" s="69">
        <v>4000</v>
      </c>
      <c r="F300" s="70">
        <f>ROUND(C300*E300,2)</f>
        <v>4000</v>
      </c>
      <c r="G300" s="75"/>
      <c r="I300" s="73"/>
      <c r="J300" s="74"/>
    </row>
    <row r="301" spans="1:10" s="83" customFormat="1" ht="12.75" customHeight="1">
      <c r="A301" s="76"/>
      <c r="B301" s="77" t="s">
        <v>96</v>
      </c>
      <c r="C301" s="78"/>
      <c r="D301" s="79"/>
      <c r="E301" s="80"/>
      <c r="F301" s="81">
        <f>SUM(F272:F300)</f>
        <v>1049009.78</v>
      </c>
      <c r="G301" s="82"/>
    </row>
    <row r="302" spans="1:10">
      <c r="A302" s="184"/>
      <c r="B302" s="185"/>
      <c r="C302" s="186"/>
      <c r="D302" s="187"/>
      <c r="E302" s="105"/>
      <c r="F302" s="27"/>
    </row>
    <row r="303" spans="1:10" s="51" customFormat="1">
      <c r="A303" s="190" t="s">
        <v>97</v>
      </c>
      <c r="B303" s="191" t="s">
        <v>98</v>
      </c>
      <c r="C303" s="46"/>
      <c r="D303" s="47"/>
      <c r="E303" s="192"/>
      <c r="F303" s="193"/>
      <c r="G303" s="50"/>
    </row>
    <row r="304" spans="1:10" s="51" customFormat="1">
      <c r="A304" s="194"/>
      <c r="B304" s="195"/>
      <c r="C304" s="46"/>
      <c r="D304" s="47"/>
      <c r="E304" s="192"/>
      <c r="F304" s="196"/>
      <c r="G304" s="50"/>
    </row>
    <row r="305" spans="1:9" s="51" customFormat="1">
      <c r="A305" s="197">
        <v>1</v>
      </c>
      <c r="B305" s="195" t="s">
        <v>14</v>
      </c>
      <c r="C305" s="46">
        <v>378.15</v>
      </c>
      <c r="D305" s="47" t="s">
        <v>18</v>
      </c>
      <c r="E305" s="48">
        <v>40</v>
      </c>
      <c r="F305" s="196">
        <f>ROUND(E305*C305,2)</f>
        <v>15126</v>
      </c>
      <c r="G305" s="50"/>
    </row>
    <row r="306" spans="1:9" s="51" customFormat="1">
      <c r="A306" s="194"/>
      <c r="B306" s="195"/>
      <c r="C306" s="46"/>
      <c r="D306" s="47"/>
      <c r="E306" s="48"/>
      <c r="F306" s="196"/>
      <c r="G306" s="50"/>
    </row>
    <row r="307" spans="1:9" s="51" customFormat="1">
      <c r="A307" s="198">
        <v>2</v>
      </c>
      <c r="B307" s="199" t="s">
        <v>23</v>
      </c>
      <c r="C307" s="46"/>
      <c r="D307" s="47"/>
      <c r="E307" s="48"/>
      <c r="F307" s="196"/>
      <c r="G307" s="50"/>
    </row>
    <row r="308" spans="1:9" s="51" customFormat="1" ht="25.5">
      <c r="A308" s="200">
        <v>2.1</v>
      </c>
      <c r="B308" s="31" t="s">
        <v>24</v>
      </c>
      <c r="C308" s="201">
        <v>756.3</v>
      </c>
      <c r="D308" s="68" t="s">
        <v>22</v>
      </c>
      <c r="E308" s="42">
        <v>185.42</v>
      </c>
      <c r="F308" s="196">
        <f>ROUND(E308*C308,2)</f>
        <v>140233.15</v>
      </c>
      <c r="G308" s="50"/>
      <c r="H308" s="51">
        <f>378.15*1*2</f>
        <v>756.3</v>
      </c>
    </row>
    <row r="309" spans="1:9" s="51" customFormat="1">
      <c r="A309" s="44">
        <v>2.2000000000000002</v>
      </c>
      <c r="B309" s="45" t="s">
        <v>25</v>
      </c>
      <c r="C309" s="46">
        <v>378.15</v>
      </c>
      <c r="D309" s="47" t="s">
        <v>20</v>
      </c>
      <c r="E309" s="48">
        <v>21.67</v>
      </c>
      <c r="F309" s="49">
        <f>ROUND(E309*C309,2)</f>
        <v>8194.51</v>
      </c>
      <c r="G309" s="50"/>
    </row>
    <row r="310" spans="1:9" s="51" customFormat="1" ht="12.75" customHeight="1">
      <c r="A310" s="200">
        <v>2.2999999999999998</v>
      </c>
      <c r="B310" s="36" t="s">
        <v>26</v>
      </c>
      <c r="C310" s="202">
        <v>37.82</v>
      </c>
      <c r="D310" s="203" t="s">
        <v>22</v>
      </c>
      <c r="E310" s="204">
        <v>1061.58</v>
      </c>
      <c r="F310" s="205">
        <f>ROUND(E310*C310,2)</f>
        <v>40148.959999999999</v>
      </c>
      <c r="G310" s="50"/>
    </row>
    <row r="311" spans="1:9">
      <c r="A311" s="206">
        <v>2.4</v>
      </c>
      <c r="B311" s="207" t="s">
        <v>55</v>
      </c>
      <c r="C311" s="178">
        <v>402.55</v>
      </c>
      <c r="D311" s="85" t="s">
        <v>22</v>
      </c>
      <c r="E311" s="34">
        <v>651.17999999999995</v>
      </c>
      <c r="F311" s="208">
        <f>+ROUND(C311*E311,2)</f>
        <v>262132.51</v>
      </c>
      <c r="G311" s="188">
        <f>+G312*0.6</f>
        <v>402.54992579999987</v>
      </c>
    </row>
    <row r="312" spans="1:9" ht="25.5">
      <c r="A312" s="209">
        <v>2.5</v>
      </c>
      <c r="B312" s="210" t="s">
        <v>28</v>
      </c>
      <c r="C312" s="178">
        <v>670.92</v>
      </c>
      <c r="D312" s="85" t="s">
        <v>22</v>
      </c>
      <c r="E312" s="178">
        <v>183.68</v>
      </c>
      <c r="F312" s="208">
        <f>+ROUND(C312*E312,2)</f>
        <v>123234.59</v>
      </c>
      <c r="G312" s="188">
        <f>+(C308-C310-378.15*0.0324)*0.95</f>
        <v>670.91654299999982</v>
      </c>
    </row>
    <row r="313" spans="1:9" s="51" customFormat="1">
      <c r="A313" s="44">
        <v>2.6</v>
      </c>
      <c r="B313" s="195" t="s">
        <v>99</v>
      </c>
      <c r="C313" s="46">
        <v>585.52</v>
      </c>
      <c r="D313" s="47" t="s">
        <v>22</v>
      </c>
      <c r="E313" s="48">
        <v>165</v>
      </c>
      <c r="F313" s="196">
        <f>ROUND(E313*C313,2)</f>
        <v>96610.8</v>
      </c>
      <c r="G313" s="50"/>
    </row>
    <row r="314" spans="1:9" s="51" customFormat="1">
      <c r="A314" s="211"/>
      <c r="B314" s="195"/>
      <c r="C314" s="46"/>
      <c r="D314" s="47"/>
      <c r="E314" s="48"/>
      <c r="F314" s="196"/>
      <c r="G314" s="50"/>
    </row>
    <row r="315" spans="1:9" s="51" customFormat="1">
      <c r="A315" s="198">
        <v>3</v>
      </c>
      <c r="B315" s="199" t="s">
        <v>30</v>
      </c>
      <c r="C315" s="46"/>
      <c r="D315" s="47"/>
      <c r="E315" s="48"/>
      <c r="F315" s="196"/>
      <c r="G315" s="50">
        <f t="shared" ref="G315:G331" si="9">+E315*C315</f>
        <v>0</v>
      </c>
    </row>
    <row r="316" spans="1:9" s="51" customFormat="1" ht="13.5" customHeight="1">
      <c r="A316" s="211">
        <v>3.1</v>
      </c>
      <c r="B316" s="195" t="s">
        <v>100</v>
      </c>
      <c r="C316" s="202">
        <v>389.49</v>
      </c>
      <c r="D316" s="203" t="s">
        <v>15</v>
      </c>
      <c r="E316" s="204">
        <v>1219.23</v>
      </c>
      <c r="F316" s="205">
        <f>ROUND(E316*C316,2)</f>
        <v>474877.89</v>
      </c>
      <c r="G316" s="50">
        <f t="shared" si="9"/>
        <v>474877.89270000003</v>
      </c>
      <c r="H316" s="51">
        <f>24+18</f>
        <v>42</v>
      </c>
      <c r="I316" s="212">
        <f>+C316/1.03</f>
        <v>378.14563106796118</v>
      </c>
    </row>
    <row r="317" spans="1:9" s="51" customFormat="1">
      <c r="A317" s="211"/>
      <c r="B317" s="195"/>
      <c r="C317" s="46"/>
      <c r="D317" s="47"/>
      <c r="E317" s="48"/>
      <c r="F317" s="196"/>
      <c r="G317" s="50">
        <f t="shared" si="9"/>
        <v>0</v>
      </c>
    </row>
    <row r="318" spans="1:9" s="51" customFormat="1">
      <c r="A318" s="213">
        <v>4</v>
      </c>
      <c r="B318" s="214" t="s">
        <v>101</v>
      </c>
      <c r="C318" s="202"/>
      <c r="D318" s="203"/>
      <c r="E318" s="204"/>
      <c r="F318" s="196"/>
      <c r="G318" s="50">
        <f t="shared" si="9"/>
        <v>0</v>
      </c>
    </row>
    <row r="319" spans="1:9" s="51" customFormat="1" ht="12.75" customHeight="1">
      <c r="A319" s="211">
        <v>4.0999999999999996</v>
      </c>
      <c r="B319" s="195" t="s">
        <v>100</v>
      </c>
      <c r="C319" s="202">
        <v>389.49</v>
      </c>
      <c r="D319" s="203" t="s">
        <v>15</v>
      </c>
      <c r="E319" s="204">
        <v>90.38</v>
      </c>
      <c r="F319" s="205">
        <f>ROUND(E319*C319,2)</f>
        <v>35202.11</v>
      </c>
      <c r="G319" s="50">
        <f t="shared" si="9"/>
        <v>35202.106200000002</v>
      </c>
    </row>
    <row r="320" spans="1:9" s="51" customFormat="1">
      <c r="A320" s="215"/>
      <c r="B320" s="195"/>
      <c r="C320" s="46"/>
      <c r="D320" s="47"/>
      <c r="E320" s="48"/>
      <c r="F320" s="196"/>
      <c r="G320" s="50">
        <f t="shared" si="9"/>
        <v>0</v>
      </c>
    </row>
    <row r="321" spans="1:9" s="51" customFormat="1">
      <c r="A321" s="216">
        <v>5</v>
      </c>
      <c r="B321" s="217" t="s">
        <v>102</v>
      </c>
      <c r="C321" s="218"/>
      <c r="D321" s="219"/>
      <c r="E321" s="220"/>
      <c r="F321" s="221"/>
      <c r="G321" s="50">
        <f t="shared" si="9"/>
        <v>0</v>
      </c>
    </row>
    <row r="322" spans="1:9" s="51" customFormat="1">
      <c r="A322" s="222">
        <v>5.0999999999999996</v>
      </c>
      <c r="B322" s="223" t="s">
        <v>103</v>
      </c>
      <c r="C322" s="223">
        <v>12</v>
      </c>
      <c r="D322" s="219" t="s">
        <v>38</v>
      </c>
      <c r="E322" s="62">
        <v>38384.660000000003</v>
      </c>
      <c r="F322" s="221">
        <f>ROUND(E322*C322,2)</f>
        <v>460615.92</v>
      </c>
      <c r="G322" s="50">
        <f t="shared" si="9"/>
        <v>460615.92000000004</v>
      </c>
      <c r="H322" s="51">
        <v>2643.84</v>
      </c>
    </row>
    <row r="323" spans="1:9" s="51" customFormat="1">
      <c r="A323" s="222">
        <v>5.2</v>
      </c>
      <c r="B323" s="223" t="s">
        <v>104</v>
      </c>
      <c r="C323" s="223">
        <v>6</v>
      </c>
      <c r="D323" s="219" t="s">
        <v>38</v>
      </c>
      <c r="E323" s="62">
        <v>43909.93</v>
      </c>
      <c r="F323" s="221">
        <f>ROUND(E323*C323,2)</f>
        <v>263459.58</v>
      </c>
      <c r="G323" s="50">
        <f t="shared" si="9"/>
        <v>263459.58</v>
      </c>
      <c r="H323" s="51">
        <v>2938.84</v>
      </c>
    </row>
    <row r="324" spans="1:9" s="51" customFormat="1">
      <c r="A324" s="222">
        <v>5.3</v>
      </c>
      <c r="B324" s="223" t="s">
        <v>105</v>
      </c>
      <c r="C324" s="223">
        <v>2</v>
      </c>
      <c r="D324" s="219" t="s">
        <v>38</v>
      </c>
      <c r="E324" s="204">
        <v>54185.61</v>
      </c>
      <c r="F324" s="221">
        <f>ROUND(E324*C324,2)</f>
        <v>108371.22</v>
      </c>
      <c r="G324" s="50">
        <f t="shared" si="9"/>
        <v>108371.22</v>
      </c>
      <c r="H324" s="51">
        <v>3478.25</v>
      </c>
    </row>
    <row r="325" spans="1:9" s="51" customFormat="1">
      <c r="A325" s="224"/>
      <c r="B325" s="223"/>
      <c r="C325" s="223"/>
      <c r="D325" s="219"/>
      <c r="E325" s="220"/>
      <c r="F325" s="221"/>
      <c r="G325" s="50">
        <f t="shared" si="9"/>
        <v>0</v>
      </c>
    </row>
    <row r="326" spans="1:9" s="51" customFormat="1">
      <c r="A326" s="198">
        <v>6</v>
      </c>
      <c r="B326" s="199" t="s">
        <v>106</v>
      </c>
      <c r="C326" s="46"/>
      <c r="D326" s="47"/>
      <c r="E326" s="48"/>
      <c r="F326" s="196"/>
      <c r="G326" s="50">
        <f t="shared" si="9"/>
        <v>0</v>
      </c>
    </row>
    <row r="327" spans="1:9" s="51" customFormat="1">
      <c r="A327" s="225">
        <v>6.1</v>
      </c>
      <c r="B327" s="195" t="s">
        <v>107</v>
      </c>
      <c r="C327" s="202">
        <v>2</v>
      </c>
      <c r="D327" s="203" t="s">
        <v>38</v>
      </c>
      <c r="E327" s="204">
        <v>7566.03</v>
      </c>
      <c r="F327" s="205">
        <f>ROUND(E327*C327,2)</f>
        <v>15132.06</v>
      </c>
      <c r="G327" s="50">
        <f t="shared" si="9"/>
        <v>15132.06</v>
      </c>
    </row>
    <row r="328" spans="1:9" s="51" customFormat="1">
      <c r="A328" s="226"/>
      <c r="B328" s="227"/>
      <c r="C328" s="228"/>
      <c r="D328" s="229"/>
      <c r="E328" s="230"/>
      <c r="F328" s="196"/>
      <c r="G328" s="50"/>
      <c r="I328" s="231"/>
    </row>
    <row r="329" spans="1:9" s="51" customFormat="1" ht="25.5">
      <c r="A329" s="232">
        <v>7</v>
      </c>
      <c r="B329" s="233" t="s">
        <v>108</v>
      </c>
      <c r="C329" s="234">
        <v>378.15</v>
      </c>
      <c r="D329" s="235" t="s">
        <v>18</v>
      </c>
      <c r="E329" s="236">
        <v>50.15</v>
      </c>
      <c r="F329" s="205">
        <f>ROUND(E329*C329,2)</f>
        <v>18964.22</v>
      </c>
      <c r="G329" s="50">
        <f t="shared" si="9"/>
        <v>18964.2225</v>
      </c>
    </row>
    <row r="330" spans="1:9" s="51" customFormat="1">
      <c r="A330" s="211"/>
      <c r="B330" s="233"/>
      <c r="C330" s="228"/>
      <c r="D330" s="229"/>
      <c r="E330" s="230"/>
      <c r="F330" s="196"/>
      <c r="G330" s="50"/>
    </row>
    <row r="331" spans="1:9" s="51" customFormat="1">
      <c r="A331" s="237">
        <v>8</v>
      </c>
      <c r="B331" s="44" t="s">
        <v>42</v>
      </c>
      <c r="C331" s="234">
        <v>1</v>
      </c>
      <c r="D331" s="235" t="s">
        <v>43</v>
      </c>
      <c r="E331" s="238">
        <v>5000</v>
      </c>
      <c r="F331" s="205">
        <f>ROUND(E331*C331,2)</f>
        <v>5000</v>
      </c>
      <c r="G331" s="50">
        <f t="shared" si="9"/>
        <v>5000</v>
      </c>
    </row>
    <row r="332" spans="1:9" s="180" customFormat="1">
      <c r="A332" s="142"/>
      <c r="B332" s="112" t="s">
        <v>109</v>
      </c>
      <c r="C332" s="239"/>
      <c r="D332" s="144"/>
      <c r="E332" s="240"/>
      <c r="F332" s="81">
        <f>SUM(F304:F331)</f>
        <v>2067303.5200000003</v>
      </c>
      <c r="G332" s="179"/>
    </row>
    <row r="333" spans="1:9" s="51" customFormat="1">
      <c r="A333" s="241"/>
      <c r="B333" s="242"/>
      <c r="C333" s="234"/>
      <c r="D333" s="235"/>
      <c r="E333" s="238"/>
      <c r="F333" s="205"/>
      <c r="G333" s="50"/>
    </row>
    <row r="334" spans="1:9" s="247" customFormat="1" ht="12.75" customHeight="1">
      <c r="A334" s="243" t="s">
        <v>110</v>
      </c>
      <c r="B334" s="244" t="s">
        <v>111</v>
      </c>
      <c r="C334" s="28"/>
      <c r="D334" s="245"/>
      <c r="E334" s="23"/>
      <c r="F334" s="23"/>
      <c r="G334" s="246"/>
    </row>
    <row r="335" spans="1:9" s="247" customFormat="1" ht="12.75" customHeight="1">
      <c r="A335" s="248"/>
      <c r="B335" s="244"/>
      <c r="C335" s="28"/>
      <c r="D335" s="245"/>
      <c r="E335" s="23"/>
      <c r="F335" s="23"/>
      <c r="G335" s="246"/>
    </row>
    <row r="336" spans="1:9" s="247" customFormat="1" ht="12.75" customHeight="1">
      <c r="A336" s="249">
        <v>1</v>
      </c>
      <c r="B336" s="250" t="s">
        <v>14</v>
      </c>
      <c r="C336" s="28">
        <v>3610</v>
      </c>
      <c r="D336" s="245" t="s">
        <v>15</v>
      </c>
      <c r="E336" s="28">
        <v>44.18</v>
      </c>
      <c r="F336" s="208">
        <f>+ROUND(C336*E336,2)</f>
        <v>159489.79999999999</v>
      </c>
      <c r="G336" s="246"/>
    </row>
    <row r="337" spans="1:8" s="8" customFormat="1" ht="12.75" customHeight="1">
      <c r="A337" s="251"/>
      <c r="B337" s="250"/>
      <c r="C337" s="28"/>
      <c r="D337" s="245"/>
      <c r="E337" s="28"/>
      <c r="F337" s="208"/>
      <c r="G337" s="7"/>
    </row>
    <row r="338" spans="1:8" s="8" customFormat="1" ht="12.75" customHeight="1">
      <c r="A338" s="251">
        <v>2</v>
      </c>
      <c r="B338" s="244" t="s">
        <v>16</v>
      </c>
      <c r="C338" s="28"/>
      <c r="D338" s="245"/>
      <c r="E338" s="28"/>
      <c r="F338" s="208"/>
      <c r="G338" s="7"/>
    </row>
    <row r="339" spans="1:8" s="93" customFormat="1">
      <c r="A339" s="252">
        <v>2.1</v>
      </c>
      <c r="B339" s="253" t="s">
        <v>17</v>
      </c>
      <c r="C339" s="254">
        <f>+C336*2</f>
        <v>7220</v>
      </c>
      <c r="D339" s="255" t="s">
        <v>18</v>
      </c>
      <c r="E339" s="141">
        <v>74.849999999999994</v>
      </c>
      <c r="F339" s="256">
        <f>+ROUND(C339*E339,2)</f>
        <v>540417</v>
      </c>
      <c r="G339" s="92"/>
    </row>
    <row r="340" spans="1:8" s="8" customFormat="1" ht="12.75" customHeight="1">
      <c r="A340" s="257">
        <v>2.2000000000000002</v>
      </c>
      <c r="B340" s="258" t="s">
        <v>19</v>
      </c>
      <c r="C340" s="259">
        <f>+C336</f>
        <v>3610</v>
      </c>
      <c r="D340" s="85" t="s">
        <v>20</v>
      </c>
      <c r="E340" s="34">
        <v>40.65</v>
      </c>
      <c r="F340" s="208">
        <f>+ROUND(C340*E340,2)</f>
        <v>146746.5</v>
      </c>
      <c r="G340" s="7"/>
    </row>
    <row r="341" spans="1:8" s="8" customFormat="1" ht="12.75" customHeight="1">
      <c r="A341" s="260">
        <v>2.2999999999999998</v>
      </c>
      <c r="B341" s="207" t="s">
        <v>21</v>
      </c>
      <c r="C341" s="259">
        <f>+C340*0.05*1.4</f>
        <v>252.7</v>
      </c>
      <c r="D341" s="85" t="s">
        <v>22</v>
      </c>
      <c r="E341" s="34">
        <v>165</v>
      </c>
      <c r="F341" s="208">
        <f>+ROUND(C341*E341,2)</f>
        <v>41695.5</v>
      </c>
      <c r="G341" s="7"/>
    </row>
    <row r="342" spans="1:8" s="247" customFormat="1" ht="12.75" customHeight="1">
      <c r="A342" s="261"/>
      <c r="B342" s="250"/>
      <c r="C342" s="28"/>
      <c r="D342" s="245"/>
      <c r="E342" s="28"/>
      <c r="F342" s="208">
        <f t="shared" ref="F342:F358" si="10">+ROUND(C342*E342,2)</f>
        <v>0</v>
      </c>
      <c r="G342" s="246"/>
    </row>
    <row r="343" spans="1:8" s="247" customFormat="1" ht="12.75" customHeight="1">
      <c r="A343" s="262">
        <v>3</v>
      </c>
      <c r="B343" s="263" t="s">
        <v>23</v>
      </c>
      <c r="C343" s="259"/>
      <c r="D343" s="85"/>
      <c r="E343" s="34"/>
      <c r="F343" s="208">
        <f t="shared" si="10"/>
        <v>0</v>
      </c>
      <c r="G343" s="246"/>
    </row>
    <row r="344" spans="1:8" s="247" customFormat="1">
      <c r="A344" s="260">
        <v>3.1</v>
      </c>
      <c r="B344" s="207" t="s">
        <v>112</v>
      </c>
      <c r="C344" s="259">
        <v>5415</v>
      </c>
      <c r="D344" s="85" t="s">
        <v>22</v>
      </c>
      <c r="E344" s="34">
        <v>154.52000000000001</v>
      </c>
      <c r="F344" s="264">
        <f t="shared" si="10"/>
        <v>836725.8</v>
      </c>
      <c r="G344" s="246">
        <f>+C336*1*1.5</f>
        <v>5415</v>
      </c>
    </row>
    <row r="345" spans="1:8" s="51" customFormat="1">
      <c r="A345" s="44">
        <v>3.2</v>
      </c>
      <c r="B345" s="45" t="s">
        <v>25</v>
      </c>
      <c r="C345" s="46">
        <f>+C340</f>
        <v>3610</v>
      </c>
      <c r="D345" s="47" t="s">
        <v>20</v>
      </c>
      <c r="E345" s="48">
        <v>21.67</v>
      </c>
      <c r="F345" s="49">
        <f>ROUND(E345*C345,2)</f>
        <v>78228.7</v>
      </c>
      <c r="G345" s="50">
        <f>+E345*C345</f>
        <v>78228.700000000012</v>
      </c>
    </row>
    <row r="346" spans="1:8" s="247" customFormat="1" ht="12.75" customHeight="1">
      <c r="A346" s="257">
        <v>3.2</v>
      </c>
      <c r="B346" s="258" t="s">
        <v>26</v>
      </c>
      <c r="C346" s="259">
        <v>361</v>
      </c>
      <c r="D346" s="85" t="s">
        <v>22</v>
      </c>
      <c r="E346" s="34">
        <v>1068.3599999999999</v>
      </c>
      <c r="F346" s="264">
        <f t="shared" si="10"/>
        <v>385677.96</v>
      </c>
      <c r="G346" s="246">
        <f>+C336*0.1*1</f>
        <v>361</v>
      </c>
    </row>
    <row r="347" spans="1:8" s="247" customFormat="1" ht="12.75" customHeight="1">
      <c r="A347" s="260">
        <v>3.3</v>
      </c>
      <c r="B347" s="207" t="s">
        <v>27</v>
      </c>
      <c r="C347" s="259">
        <v>3376.93</v>
      </c>
      <c r="D347" s="85" t="s">
        <v>22</v>
      </c>
      <c r="E347" s="34">
        <v>651.17999999999995</v>
      </c>
      <c r="F347" s="264">
        <f t="shared" si="10"/>
        <v>2198989.2799999998</v>
      </c>
      <c r="G347" s="246"/>
    </row>
    <row r="348" spans="1:8" s="247" customFormat="1" ht="25.5" customHeight="1">
      <c r="A348" s="260">
        <v>3.4</v>
      </c>
      <c r="B348" s="210" t="s">
        <v>28</v>
      </c>
      <c r="C348" s="259">
        <v>4690.18</v>
      </c>
      <c r="D348" s="85" t="s">
        <v>22</v>
      </c>
      <c r="E348" s="34">
        <v>183.68</v>
      </c>
      <c r="F348" s="264">
        <f t="shared" si="10"/>
        <v>861492.26</v>
      </c>
      <c r="G348" s="246">
        <f>+(G344-G346-C336*0.0324)*0.95</f>
        <v>4690.1841999999997</v>
      </c>
      <c r="H348" s="247">
        <f>+G348*0.6*1.2</f>
        <v>3376.9326239999996</v>
      </c>
    </row>
    <row r="349" spans="1:8" s="247" customFormat="1" ht="12.75" customHeight="1">
      <c r="A349" s="260">
        <v>3.5</v>
      </c>
      <c r="B349" s="258" t="s">
        <v>29</v>
      </c>
      <c r="C349" s="259">
        <v>4246.71</v>
      </c>
      <c r="D349" s="85" t="s">
        <v>22</v>
      </c>
      <c r="E349" s="34">
        <v>165</v>
      </c>
      <c r="F349" s="264">
        <f t="shared" si="10"/>
        <v>700707.15</v>
      </c>
      <c r="G349" s="246">
        <f>+(G344-G348*0.4)*1.2</f>
        <v>4246.7115839999997</v>
      </c>
    </row>
    <row r="350" spans="1:8" s="247" customFormat="1" ht="12.75" customHeight="1">
      <c r="A350" s="260"/>
      <c r="B350" s="258"/>
      <c r="C350" s="259"/>
      <c r="D350" s="85"/>
      <c r="E350" s="34"/>
      <c r="F350" s="208">
        <f t="shared" si="10"/>
        <v>0</v>
      </c>
      <c r="G350" s="246"/>
    </row>
    <row r="351" spans="1:8" s="247" customFormat="1" ht="12.75" customHeight="1">
      <c r="A351" s="265">
        <v>4</v>
      </c>
      <c r="B351" s="263" t="s">
        <v>30</v>
      </c>
      <c r="C351" s="259"/>
      <c r="D351" s="85"/>
      <c r="E351" s="34"/>
      <c r="F351" s="208">
        <f t="shared" si="10"/>
        <v>0</v>
      </c>
      <c r="G351" s="246"/>
    </row>
    <row r="352" spans="1:8" s="247" customFormat="1" ht="25.5" customHeight="1">
      <c r="A352" s="266">
        <v>4.0999999999999996</v>
      </c>
      <c r="B352" s="250" t="s">
        <v>32</v>
      </c>
      <c r="C352" s="28">
        <v>3718.3</v>
      </c>
      <c r="D352" s="245" t="s">
        <v>15</v>
      </c>
      <c r="E352" s="28">
        <v>1219.23</v>
      </c>
      <c r="F352" s="267">
        <f t="shared" si="10"/>
        <v>4533462.91</v>
      </c>
      <c r="G352" s="246">
        <f>+C336*1.03</f>
        <v>3718.3</v>
      </c>
    </row>
    <row r="353" spans="1:10" s="247" customFormat="1" ht="12.75" customHeight="1">
      <c r="A353" s="261"/>
      <c r="B353" s="244"/>
      <c r="C353" s="28"/>
      <c r="D353" s="245"/>
      <c r="E353" s="28"/>
      <c r="F353" s="267">
        <f t="shared" si="10"/>
        <v>0</v>
      </c>
      <c r="G353" s="246"/>
    </row>
    <row r="354" spans="1:10" s="247" customFormat="1" ht="12.75" customHeight="1">
      <c r="A354" s="251">
        <v>5</v>
      </c>
      <c r="B354" s="244" t="s">
        <v>33</v>
      </c>
      <c r="C354" s="28"/>
      <c r="D354" s="245"/>
      <c r="E354" s="28"/>
      <c r="F354" s="267">
        <f t="shared" si="10"/>
        <v>0</v>
      </c>
      <c r="G354" s="246"/>
    </row>
    <row r="355" spans="1:10" s="247" customFormat="1" ht="25.5" customHeight="1">
      <c r="A355" s="266">
        <v>5.0999999999999996</v>
      </c>
      <c r="B355" s="250" t="s">
        <v>35</v>
      </c>
      <c r="C355" s="28">
        <v>3718.3</v>
      </c>
      <c r="D355" s="245" t="s">
        <v>15</v>
      </c>
      <c r="E355" s="268">
        <v>79.28</v>
      </c>
      <c r="F355" s="267">
        <f t="shared" si="10"/>
        <v>294786.82</v>
      </c>
      <c r="G355" s="246"/>
    </row>
    <row r="356" spans="1:10" s="247" customFormat="1" ht="9" customHeight="1">
      <c r="A356" s="261"/>
      <c r="B356" s="269"/>
      <c r="C356" s="28"/>
      <c r="D356" s="245"/>
      <c r="E356" s="28"/>
      <c r="F356" s="208">
        <f t="shared" si="10"/>
        <v>0</v>
      </c>
      <c r="G356" s="246"/>
    </row>
    <row r="357" spans="1:10" s="247" customFormat="1" ht="12.75" customHeight="1">
      <c r="A357" s="249">
        <v>6</v>
      </c>
      <c r="B357" s="207" t="s">
        <v>39</v>
      </c>
      <c r="C357" s="28">
        <v>60</v>
      </c>
      <c r="D357" s="245" t="s">
        <v>38</v>
      </c>
      <c r="E357" s="62">
        <v>38384.660000000003</v>
      </c>
      <c r="F357" s="208">
        <f t="shared" si="10"/>
        <v>2303079.6</v>
      </c>
      <c r="G357" s="246"/>
    </row>
    <row r="358" spans="1:10" s="8" customFormat="1" ht="10.5" customHeight="1">
      <c r="A358" s="270"/>
      <c r="B358" s="271" t="s">
        <v>40</v>
      </c>
      <c r="C358" s="259"/>
      <c r="D358" s="272"/>
      <c r="E358" s="34"/>
      <c r="F358" s="208">
        <f t="shared" si="10"/>
        <v>0</v>
      </c>
      <c r="G358" s="7"/>
    </row>
    <row r="359" spans="1:10" s="72" customFormat="1" ht="25.5" customHeight="1">
      <c r="A359" s="169">
        <v>7</v>
      </c>
      <c r="B359" s="273" t="s">
        <v>41</v>
      </c>
      <c r="C359" s="274">
        <v>3610</v>
      </c>
      <c r="D359" s="275" t="s">
        <v>15</v>
      </c>
      <c r="E359" s="276">
        <v>50.15</v>
      </c>
      <c r="F359" s="70">
        <f>ROUND(C359*E359,2)</f>
        <v>181041.5</v>
      </c>
      <c r="G359" s="71"/>
      <c r="I359" s="73"/>
      <c r="J359" s="74"/>
    </row>
    <row r="360" spans="1:10" s="72" customFormat="1" ht="7.5" customHeight="1">
      <c r="A360" s="169"/>
      <c r="B360" s="273"/>
      <c r="C360" s="274"/>
      <c r="D360" s="275"/>
      <c r="E360" s="276"/>
      <c r="F360" s="70"/>
      <c r="G360" s="75"/>
      <c r="I360" s="73"/>
      <c r="J360" s="74"/>
    </row>
    <row r="361" spans="1:10" s="72" customFormat="1">
      <c r="A361" s="169">
        <v>8</v>
      </c>
      <c r="B361" s="273" t="s">
        <v>42</v>
      </c>
      <c r="C361" s="274">
        <v>1</v>
      </c>
      <c r="D361" s="275" t="s">
        <v>43</v>
      </c>
      <c r="E361" s="276">
        <v>25000</v>
      </c>
      <c r="F361" s="70">
        <f>ROUND(C361*E361,2)</f>
        <v>25000</v>
      </c>
      <c r="G361" s="75"/>
      <c r="I361" s="73"/>
      <c r="J361" s="74"/>
    </row>
    <row r="362" spans="1:10" s="83" customFormat="1" ht="12.75" customHeight="1">
      <c r="A362" s="76"/>
      <c r="B362" s="77" t="s">
        <v>113</v>
      </c>
      <c r="C362" s="78"/>
      <c r="D362" s="79"/>
      <c r="E362" s="80"/>
      <c r="F362" s="81">
        <f>SUM(F336:F361)</f>
        <v>13287540.779999999</v>
      </c>
      <c r="G362" s="82"/>
    </row>
    <row r="363" spans="1:10" s="8" customFormat="1" ht="12.75" customHeight="1">
      <c r="A363" s="270"/>
      <c r="B363" s="271"/>
      <c r="C363" s="259"/>
      <c r="D363" s="272"/>
      <c r="E363" s="34"/>
      <c r="F363" s="208"/>
      <c r="G363" s="7"/>
    </row>
    <row r="364" spans="1:10" s="247" customFormat="1" ht="12.75" customHeight="1">
      <c r="A364" s="243" t="s">
        <v>114</v>
      </c>
      <c r="B364" s="244" t="s">
        <v>115</v>
      </c>
      <c r="C364" s="28"/>
      <c r="D364" s="245"/>
      <c r="E364" s="23"/>
      <c r="F364" s="23"/>
      <c r="G364" s="246"/>
    </row>
    <row r="365" spans="1:10" s="247" customFormat="1" ht="12.75" customHeight="1">
      <c r="A365" s="248"/>
      <c r="B365" s="244"/>
      <c r="C365" s="28"/>
      <c r="D365" s="245"/>
      <c r="E365" s="23"/>
      <c r="F365" s="23"/>
      <c r="G365" s="246"/>
    </row>
    <row r="366" spans="1:10" s="247" customFormat="1" ht="12.75" customHeight="1">
      <c r="A366" s="249">
        <v>1</v>
      </c>
      <c r="B366" s="250" t="s">
        <v>14</v>
      </c>
      <c r="C366" s="28">
        <f>10033.8+2424</f>
        <v>12457.8</v>
      </c>
      <c r="D366" s="245" t="s">
        <v>15</v>
      </c>
      <c r="E366" s="28">
        <v>44.18</v>
      </c>
      <c r="F366" s="208">
        <f>+ROUND(C366*E366,2)</f>
        <v>550385.6</v>
      </c>
      <c r="G366" s="246"/>
    </row>
    <row r="367" spans="1:10" s="247" customFormat="1" ht="12.75" customHeight="1">
      <c r="A367" s="261"/>
      <c r="B367" s="250"/>
      <c r="C367" s="28"/>
      <c r="D367" s="245"/>
      <c r="E367" s="28"/>
      <c r="F367" s="208">
        <f t="shared" ref="F367:F391" si="11">+ROUND(C367*E367,2)</f>
        <v>0</v>
      </c>
      <c r="G367" s="246"/>
    </row>
    <row r="368" spans="1:10" s="8" customFormat="1" ht="12.75" customHeight="1">
      <c r="A368" s="251">
        <v>2</v>
      </c>
      <c r="B368" s="244" t="s">
        <v>16</v>
      </c>
      <c r="C368" s="28"/>
      <c r="D368" s="245"/>
      <c r="E368" s="28"/>
      <c r="F368" s="208"/>
      <c r="G368" s="7"/>
    </row>
    <row r="369" spans="1:9" s="8" customFormat="1">
      <c r="A369" s="260">
        <v>2.1</v>
      </c>
      <c r="B369" s="207" t="s">
        <v>17</v>
      </c>
      <c r="C369" s="259">
        <f>+C366*2</f>
        <v>24915.599999999999</v>
      </c>
      <c r="D369" s="85" t="s">
        <v>18</v>
      </c>
      <c r="E369" s="34">
        <v>74.849999999999994</v>
      </c>
      <c r="F369" s="208">
        <f>+ROUND(C369*E369,2)</f>
        <v>1864932.66</v>
      </c>
      <c r="G369" s="7"/>
    </row>
    <row r="370" spans="1:9" s="8" customFormat="1" ht="12.75" customHeight="1">
      <c r="A370" s="257">
        <v>2.2000000000000002</v>
      </c>
      <c r="B370" s="258" t="s">
        <v>19</v>
      </c>
      <c r="C370" s="259">
        <f>+C366*1</f>
        <v>12457.8</v>
      </c>
      <c r="D370" s="85" t="s">
        <v>20</v>
      </c>
      <c r="E370" s="34">
        <v>40.65</v>
      </c>
      <c r="F370" s="208">
        <f>+ROUND(C370*E370,2)</f>
        <v>506409.57</v>
      </c>
      <c r="G370" s="7"/>
    </row>
    <row r="371" spans="1:9" s="8" customFormat="1" ht="12.75" customHeight="1">
      <c r="A371" s="260">
        <v>2.2999999999999998</v>
      </c>
      <c r="B371" s="207" t="s">
        <v>21</v>
      </c>
      <c r="C371" s="259">
        <f>+C370*0.05*1.4</f>
        <v>872.04599999999994</v>
      </c>
      <c r="D371" s="85" t="s">
        <v>22</v>
      </c>
      <c r="E371" s="34">
        <v>165</v>
      </c>
      <c r="F371" s="208">
        <f>+ROUND(C371*E371,2)</f>
        <v>143887.59</v>
      </c>
      <c r="G371" s="7"/>
    </row>
    <row r="372" spans="1:9" s="147" customFormat="1">
      <c r="A372" s="277"/>
      <c r="B372" s="278"/>
      <c r="C372" s="178"/>
      <c r="D372" s="85"/>
      <c r="E372" s="178"/>
      <c r="F372" s="208">
        <f>+ROUND(C372*E372,2)</f>
        <v>0</v>
      </c>
      <c r="G372" s="146"/>
    </row>
    <row r="373" spans="1:9" s="247" customFormat="1" ht="12.75" customHeight="1">
      <c r="A373" s="262">
        <v>3</v>
      </c>
      <c r="B373" s="263" t="s">
        <v>23</v>
      </c>
      <c r="C373" s="259"/>
      <c r="D373" s="85"/>
      <c r="E373" s="34"/>
      <c r="F373" s="208">
        <f t="shared" si="11"/>
        <v>0</v>
      </c>
      <c r="G373" s="246"/>
    </row>
    <row r="374" spans="1:9" s="247" customFormat="1">
      <c r="A374" s="260">
        <v>3.1</v>
      </c>
      <c r="B374" s="207" t="s">
        <v>112</v>
      </c>
      <c r="C374" s="259">
        <v>21110.7</v>
      </c>
      <c r="D374" s="85" t="s">
        <v>22</v>
      </c>
      <c r="E374" s="34">
        <v>154.52000000000001</v>
      </c>
      <c r="F374" s="208">
        <f t="shared" si="11"/>
        <v>3262025.36</v>
      </c>
      <c r="G374" s="246">
        <f>10033.8*1*1.5</f>
        <v>15050.699999999999</v>
      </c>
      <c r="H374" s="247">
        <f>2424*1*2.5</f>
        <v>6060</v>
      </c>
      <c r="I374" s="246">
        <f>+H374+G374</f>
        <v>21110.699999999997</v>
      </c>
    </row>
    <row r="375" spans="1:9" s="51" customFormat="1">
      <c r="A375" s="44">
        <v>3.2</v>
      </c>
      <c r="B375" s="45" t="s">
        <v>25</v>
      </c>
      <c r="C375" s="46">
        <f>+C370</f>
        <v>12457.8</v>
      </c>
      <c r="D375" s="47" t="s">
        <v>20</v>
      </c>
      <c r="E375" s="48">
        <v>21.67</v>
      </c>
      <c r="F375" s="49">
        <f>ROUND(E375*C375,2)</f>
        <v>269960.53000000003</v>
      </c>
      <c r="G375" s="50">
        <f>+E375*C375</f>
        <v>269960.52600000001</v>
      </c>
    </row>
    <row r="376" spans="1:9" s="247" customFormat="1" ht="12.75" customHeight="1">
      <c r="A376" s="257">
        <v>3.2</v>
      </c>
      <c r="B376" s="258" t="s">
        <v>26</v>
      </c>
      <c r="C376" s="259">
        <v>1245.78</v>
      </c>
      <c r="D376" s="85" t="s">
        <v>22</v>
      </c>
      <c r="E376" s="34">
        <v>1068.3599999999999</v>
      </c>
      <c r="F376" s="208">
        <f t="shared" si="11"/>
        <v>1330941.52</v>
      </c>
      <c r="G376" s="246">
        <f>1*10033.8*0.1</f>
        <v>1003.38</v>
      </c>
      <c r="H376" s="247">
        <f>1*2424*0.1</f>
        <v>242.4</v>
      </c>
      <c r="I376" s="246">
        <f>+H376+G376</f>
        <v>1245.78</v>
      </c>
    </row>
    <row r="377" spans="1:9" s="247" customFormat="1" ht="12.75" customHeight="1">
      <c r="A377" s="260">
        <v>3.3</v>
      </c>
      <c r="B377" s="207" t="s">
        <v>27</v>
      </c>
      <c r="C377" s="259">
        <v>11036.84</v>
      </c>
      <c r="D377" s="85" t="s">
        <v>22</v>
      </c>
      <c r="E377" s="34">
        <v>651.17999999999995</v>
      </c>
      <c r="F377" s="208">
        <f t="shared" si="11"/>
        <v>7186969.4699999997</v>
      </c>
      <c r="G377" s="246"/>
      <c r="I377" s="246">
        <f>+I378*0.6</f>
        <v>11036.8375416</v>
      </c>
    </row>
    <row r="378" spans="1:9" s="247" customFormat="1" ht="25.5" customHeight="1">
      <c r="A378" s="260">
        <v>3.4</v>
      </c>
      <c r="B378" s="210" t="s">
        <v>28</v>
      </c>
      <c r="C378" s="259">
        <v>18394.73</v>
      </c>
      <c r="D378" s="85" t="s">
        <v>22</v>
      </c>
      <c r="E378" s="34">
        <v>183.68</v>
      </c>
      <c r="F378" s="208">
        <f t="shared" si="11"/>
        <v>3378744.01</v>
      </c>
      <c r="G378" s="246">
        <f>+(G374-G376-10033.8*0.0324)</f>
        <v>13722.22488</v>
      </c>
      <c r="H378" s="247">
        <f>+(H374-H376-2424*0.073)</f>
        <v>5640.6480000000001</v>
      </c>
      <c r="I378" s="246">
        <f>+(G378+H378)*0.95</f>
        <v>18394.729235999999</v>
      </c>
    </row>
    <row r="379" spans="1:9" s="247" customFormat="1" ht="12.75" customHeight="1">
      <c r="A379" s="260">
        <v>3.5</v>
      </c>
      <c r="B379" s="258" t="s">
        <v>29</v>
      </c>
      <c r="C379" s="259">
        <v>16503.37</v>
      </c>
      <c r="D379" s="85" t="s">
        <v>22</v>
      </c>
      <c r="E379" s="34">
        <v>165</v>
      </c>
      <c r="F379" s="208">
        <f t="shared" si="11"/>
        <v>2723056.05</v>
      </c>
      <c r="G379" s="246"/>
      <c r="I379" s="246">
        <f>+(I374-I378*0.4)*1.2</f>
        <v>16503.369966719994</v>
      </c>
    </row>
    <row r="380" spans="1:9" s="247" customFormat="1" ht="12.75" customHeight="1">
      <c r="A380" s="260"/>
      <c r="B380" s="258"/>
      <c r="C380" s="259"/>
      <c r="D380" s="85"/>
      <c r="E380" s="34"/>
      <c r="F380" s="208">
        <f t="shared" si="11"/>
        <v>0</v>
      </c>
      <c r="G380" s="246"/>
      <c r="I380" s="246"/>
    </row>
    <row r="381" spans="1:9" s="247" customFormat="1" ht="12.75" customHeight="1">
      <c r="A381" s="265">
        <v>4</v>
      </c>
      <c r="B381" s="263" t="s">
        <v>30</v>
      </c>
      <c r="C381" s="259"/>
      <c r="D381" s="85"/>
      <c r="E381" s="34"/>
      <c r="F381" s="208">
        <f t="shared" si="11"/>
        <v>0</v>
      </c>
      <c r="G381" s="246"/>
    </row>
    <row r="382" spans="1:9" s="247" customFormat="1" ht="25.5" customHeight="1">
      <c r="A382" s="266">
        <v>4.0999999999999996</v>
      </c>
      <c r="B382" s="250" t="s">
        <v>31</v>
      </c>
      <c r="C382" s="279">
        <v>2520.96</v>
      </c>
      <c r="D382" s="280" t="s">
        <v>15</v>
      </c>
      <c r="E382" s="279">
        <v>2755.86</v>
      </c>
      <c r="F382" s="208">
        <f t="shared" si="11"/>
        <v>6947412.8300000001</v>
      </c>
      <c r="G382" s="246">
        <f>2424*1.04</f>
        <v>2520.96</v>
      </c>
    </row>
    <row r="383" spans="1:9" s="247" customFormat="1" ht="25.5" customHeight="1">
      <c r="A383" s="266">
        <v>4.2</v>
      </c>
      <c r="B383" s="250" t="s">
        <v>32</v>
      </c>
      <c r="C383" s="279">
        <v>10334.81</v>
      </c>
      <c r="D383" s="280" t="s">
        <v>15</v>
      </c>
      <c r="E383" s="279">
        <v>1219.23</v>
      </c>
      <c r="F383" s="208">
        <f t="shared" si="11"/>
        <v>12600510.4</v>
      </c>
      <c r="G383" s="246">
        <f>10033.8*1.03</f>
        <v>10334.814</v>
      </c>
    </row>
    <row r="384" spans="1:9" s="247" customFormat="1" ht="12.75" customHeight="1">
      <c r="A384" s="261"/>
      <c r="B384" s="244"/>
      <c r="C384" s="28"/>
      <c r="D384" s="245"/>
      <c r="E384" s="28"/>
      <c r="F384" s="208">
        <f t="shared" si="11"/>
        <v>0</v>
      </c>
      <c r="G384" s="246"/>
    </row>
    <row r="385" spans="1:10" s="247" customFormat="1" ht="12.75" customHeight="1">
      <c r="A385" s="251">
        <v>5</v>
      </c>
      <c r="B385" s="244" t="s">
        <v>33</v>
      </c>
      <c r="C385" s="28"/>
      <c r="D385" s="245"/>
      <c r="E385" s="28"/>
      <c r="F385" s="208">
        <f t="shared" si="11"/>
        <v>0</v>
      </c>
      <c r="G385" s="246"/>
    </row>
    <row r="386" spans="1:10" s="288" customFormat="1" ht="25.5" customHeight="1">
      <c r="A386" s="281">
        <v>5.0999999999999996</v>
      </c>
      <c r="B386" s="282" t="s">
        <v>34</v>
      </c>
      <c r="C386" s="283">
        <v>2520.96</v>
      </c>
      <c r="D386" s="284" t="s">
        <v>15</v>
      </c>
      <c r="E386" s="285">
        <v>88.72</v>
      </c>
      <c r="F386" s="286">
        <f t="shared" si="11"/>
        <v>223659.57</v>
      </c>
      <c r="G386" s="287"/>
    </row>
    <row r="387" spans="1:10" s="247" customFormat="1" ht="25.5" customHeight="1">
      <c r="A387" s="266">
        <v>5.2</v>
      </c>
      <c r="B387" s="289" t="s">
        <v>35</v>
      </c>
      <c r="C387" s="126">
        <v>10334.81</v>
      </c>
      <c r="D387" s="290" t="s">
        <v>15</v>
      </c>
      <c r="E387" s="291">
        <v>79.28</v>
      </c>
      <c r="F387" s="264">
        <f t="shared" si="11"/>
        <v>819343.74</v>
      </c>
      <c r="G387" s="246"/>
    </row>
    <row r="388" spans="1:10" s="247" customFormat="1" ht="12.75" customHeight="1">
      <c r="A388" s="261"/>
      <c r="B388" s="269"/>
      <c r="C388" s="28"/>
      <c r="D388" s="245"/>
      <c r="E388" s="28"/>
      <c r="F388" s="208">
        <f t="shared" si="11"/>
        <v>0</v>
      </c>
      <c r="G388" s="246"/>
    </row>
    <row r="389" spans="1:10" s="247" customFormat="1" ht="12.75" customHeight="1">
      <c r="A389" s="251">
        <v>6</v>
      </c>
      <c r="B389" s="244" t="s">
        <v>36</v>
      </c>
      <c r="C389" s="28"/>
      <c r="D389" s="245"/>
      <c r="E389" s="28"/>
      <c r="F389" s="208">
        <f t="shared" si="11"/>
        <v>0</v>
      </c>
      <c r="G389" s="246"/>
    </row>
    <row r="390" spans="1:10" s="247" customFormat="1" ht="12.75" customHeight="1">
      <c r="A390" s="261">
        <v>6.2</v>
      </c>
      <c r="B390" s="207" t="s">
        <v>39</v>
      </c>
      <c r="C390" s="28">
        <v>208</v>
      </c>
      <c r="D390" s="245" t="s">
        <v>38</v>
      </c>
      <c r="E390" s="62">
        <v>38384.660000000003</v>
      </c>
      <c r="F390" s="208">
        <f t="shared" si="11"/>
        <v>7984009.2800000003</v>
      </c>
      <c r="G390" s="246"/>
    </row>
    <row r="391" spans="1:10" s="8" customFormat="1" ht="12.75" customHeight="1">
      <c r="A391" s="270"/>
      <c r="B391" s="271" t="s">
        <v>40</v>
      </c>
      <c r="C391" s="259"/>
      <c r="D391" s="272"/>
      <c r="E391" s="34"/>
      <c r="F391" s="208">
        <f t="shared" si="11"/>
        <v>0</v>
      </c>
      <c r="G391" s="7"/>
    </row>
    <row r="392" spans="1:10" s="72" customFormat="1" ht="25.5" customHeight="1">
      <c r="A392" s="169">
        <v>7</v>
      </c>
      <c r="B392" s="273" t="s">
        <v>41</v>
      </c>
      <c r="C392" s="274">
        <f>+C366</f>
        <v>12457.8</v>
      </c>
      <c r="D392" s="275" t="s">
        <v>15</v>
      </c>
      <c r="E392" s="276">
        <v>50.15</v>
      </c>
      <c r="F392" s="70">
        <f>ROUND(C392*E392,2)</f>
        <v>624758.67000000004</v>
      </c>
      <c r="G392" s="71"/>
      <c r="I392" s="73"/>
      <c r="J392" s="74"/>
    </row>
    <row r="393" spans="1:10" s="72" customFormat="1">
      <c r="A393" s="169"/>
      <c r="B393" s="273"/>
      <c r="C393" s="274"/>
      <c r="D393" s="275"/>
      <c r="E393" s="276"/>
      <c r="F393" s="70"/>
      <c r="G393" s="75"/>
      <c r="I393" s="73"/>
      <c r="J393" s="74"/>
    </row>
    <row r="394" spans="1:10" s="72" customFormat="1">
      <c r="A394" s="169">
        <v>8</v>
      </c>
      <c r="B394" s="273" t="s">
        <v>42</v>
      </c>
      <c r="C394" s="274">
        <v>1</v>
      </c>
      <c r="D394" s="275" t="s">
        <v>43</v>
      </c>
      <c r="E394" s="276">
        <v>45000</v>
      </c>
      <c r="F394" s="70">
        <f>ROUND(C394*E394,2)</f>
        <v>45000</v>
      </c>
      <c r="G394" s="75"/>
      <c r="I394" s="73"/>
      <c r="J394" s="74"/>
    </row>
    <row r="395" spans="1:10" s="83" customFormat="1" ht="12.75" customHeight="1">
      <c r="A395" s="76"/>
      <c r="B395" s="77" t="s">
        <v>116</v>
      </c>
      <c r="C395" s="78"/>
      <c r="D395" s="79"/>
      <c r="E395" s="80"/>
      <c r="F395" s="81">
        <f>SUM(F366:F394)</f>
        <v>50462006.850000009</v>
      </c>
      <c r="G395" s="82"/>
    </row>
    <row r="396" spans="1:10">
      <c r="A396" s="292"/>
      <c r="B396" s="207"/>
      <c r="C396" s="259"/>
      <c r="D396" s="85"/>
      <c r="E396" s="34"/>
      <c r="F396" s="293"/>
      <c r="G396" s="294"/>
      <c r="H396" s="32"/>
    </row>
    <row r="397" spans="1:10" s="247" customFormat="1" ht="12.75" customHeight="1">
      <c r="A397" s="243" t="s">
        <v>15</v>
      </c>
      <c r="B397" s="244" t="s">
        <v>117</v>
      </c>
      <c r="C397" s="28"/>
      <c r="D397" s="245"/>
      <c r="E397" s="23"/>
      <c r="F397" s="23"/>
      <c r="G397" s="246"/>
    </row>
    <row r="398" spans="1:10" s="247" customFormat="1" ht="12.75" customHeight="1">
      <c r="A398" s="248"/>
      <c r="B398" s="244"/>
      <c r="C398" s="28"/>
      <c r="D398" s="245"/>
      <c r="E398" s="23"/>
      <c r="F398" s="23"/>
      <c r="G398" s="246"/>
    </row>
    <row r="399" spans="1:10" s="247" customFormat="1" ht="12.75" customHeight="1">
      <c r="A399" s="249">
        <v>1</v>
      </c>
      <c r="B399" s="250" t="s">
        <v>14</v>
      </c>
      <c r="C399" s="28">
        <v>4593.67</v>
      </c>
      <c r="D399" s="245" t="s">
        <v>15</v>
      </c>
      <c r="E399" s="28">
        <v>44.18</v>
      </c>
      <c r="F399" s="208">
        <f>+ROUND(C399*E399,2)</f>
        <v>202948.34</v>
      </c>
      <c r="G399" s="246">
        <f>SUM(G415:G417)</f>
        <v>4593.67</v>
      </c>
    </row>
    <row r="400" spans="1:10" s="247" customFormat="1" ht="12.75" customHeight="1">
      <c r="A400" s="261"/>
      <c r="B400" s="250"/>
      <c r="C400" s="28"/>
      <c r="D400" s="245"/>
      <c r="E400" s="28"/>
      <c r="F400" s="208">
        <f>+ROUND(C400*E400,2)</f>
        <v>0</v>
      </c>
      <c r="G400" s="246"/>
    </row>
    <row r="401" spans="1:9" s="8" customFormat="1" ht="12.75" customHeight="1">
      <c r="A401" s="251">
        <v>2</v>
      </c>
      <c r="B401" s="244" t="s">
        <v>16</v>
      </c>
      <c r="C401" s="28"/>
      <c r="D401" s="245"/>
      <c r="E401" s="28"/>
      <c r="F401" s="208"/>
      <c r="G401" s="7"/>
    </row>
    <row r="402" spans="1:9" s="8" customFormat="1">
      <c r="A402" s="260">
        <v>2.1</v>
      </c>
      <c r="B402" s="207" t="s">
        <v>17</v>
      </c>
      <c r="C402" s="259">
        <f>+C399*2</f>
        <v>9187.34</v>
      </c>
      <c r="D402" s="85" t="s">
        <v>18</v>
      </c>
      <c r="E402" s="34">
        <v>74.849999999999994</v>
      </c>
      <c r="F402" s="208">
        <f>+ROUND(C402*E402,2)</f>
        <v>687672.4</v>
      </c>
      <c r="G402" s="7"/>
    </row>
    <row r="403" spans="1:9" s="8" customFormat="1" ht="12.75" customHeight="1">
      <c r="A403" s="257">
        <v>2.2000000000000002</v>
      </c>
      <c r="B403" s="258" t="s">
        <v>19</v>
      </c>
      <c r="C403" s="259">
        <f>+C399*1</f>
        <v>4593.67</v>
      </c>
      <c r="D403" s="85" t="s">
        <v>20</v>
      </c>
      <c r="E403" s="34">
        <v>40.65</v>
      </c>
      <c r="F403" s="208">
        <f>+ROUND(C403*E403,2)</f>
        <v>186732.69</v>
      </c>
      <c r="G403" s="7"/>
    </row>
    <row r="404" spans="1:9" s="8" customFormat="1" ht="12.75" customHeight="1">
      <c r="A404" s="260">
        <v>2.2999999999999998</v>
      </c>
      <c r="B404" s="207" t="s">
        <v>21</v>
      </c>
      <c r="C404" s="259">
        <f>+C403*0.05*1.4</f>
        <v>321.55689999999998</v>
      </c>
      <c r="D404" s="85" t="s">
        <v>22</v>
      </c>
      <c r="E404" s="34">
        <v>165</v>
      </c>
      <c r="F404" s="208">
        <f>+ROUND(C404*E404,2)</f>
        <v>53056.89</v>
      </c>
      <c r="G404" s="7"/>
    </row>
    <row r="405" spans="1:9" s="147" customFormat="1">
      <c r="A405" s="277"/>
      <c r="B405" s="278"/>
      <c r="C405" s="178"/>
      <c r="D405" s="85"/>
      <c r="E405" s="178"/>
      <c r="F405" s="208">
        <f t="shared" ref="F405:F423" si="12">+ROUND(C405*E405,2)</f>
        <v>0</v>
      </c>
      <c r="G405" s="146"/>
    </row>
    <row r="406" spans="1:9" s="247" customFormat="1" ht="12.75" customHeight="1">
      <c r="A406" s="262">
        <v>3</v>
      </c>
      <c r="B406" s="263" t="s">
        <v>23</v>
      </c>
      <c r="C406" s="259"/>
      <c r="D406" s="85"/>
      <c r="E406" s="34"/>
      <c r="F406" s="208">
        <f t="shared" si="12"/>
        <v>0</v>
      </c>
      <c r="G406" s="246"/>
    </row>
    <row r="407" spans="1:9" s="247" customFormat="1">
      <c r="A407" s="260">
        <v>3.1</v>
      </c>
      <c r="B407" s="207" t="s">
        <v>112</v>
      </c>
      <c r="C407" s="259">
        <v>11484.18</v>
      </c>
      <c r="D407" s="85" t="s">
        <v>22</v>
      </c>
      <c r="E407" s="34">
        <v>154.52000000000001</v>
      </c>
      <c r="F407" s="264">
        <f t="shared" si="12"/>
        <v>1774535.49</v>
      </c>
      <c r="G407" s="246">
        <f>+(G415*1*3.5+G416*1*2.5+G417*1*1.5)</f>
        <v>11484.175000000001</v>
      </c>
      <c r="I407" s="246"/>
    </row>
    <row r="408" spans="1:9" s="51" customFormat="1">
      <c r="A408" s="44">
        <v>3.2</v>
      </c>
      <c r="B408" s="45" t="s">
        <v>25</v>
      </c>
      <c r="C408" s="46">
        <f>+C403</f>
        <v>4593.67</v>
      </c>
      <c r="D408" s="47" t="s">
        <v>20</v>
      </c>
      <c r="E408" s="48">
        <v>21.67</v>
      </c>
      <c r="F408" s="49">
        <f>ROUND(E408*C408,2)</f>
        <v>99544.83</v>
      </c>
      <c r="G408" s="50">
        <f>+E408*C408</f>
        <v>99544.828900000008</v>
      </c>
    </row>
    <row r="409" spans="1:9" s="247" customFormat="1" ht="12.75" customHeight="1">
      <c r="A409" s="257">
        <v>3.2</v>
      </c>
      <c r="B409" s="258" t="s">
        <v>26</v>
      </c>
      <c r="C409" s="259">
        <v>459.37</v>
      </c>
      <c r="D409" s="85" t="s">
        <v>22</v>
      </c>
      <c r="E409" s="34">
        <v>1068.3599999999999</v>
      </c>
      <c r="F409" s="264">
        <f t="shared" si="12"/>
        <v>490772.53</v>
      </c>
      <c r="G409" s="246">
        <f>+(G415+G416+G417)*1*0.1</f>
        <v>459.36700000000002</v>
      </c>
      <c r="I409" s="246"/>
    </row>
    <row r="410" spans="1:9" s="247" customFormat="1" ht="12.75" customHeight="1">
      <c r="A410" s="260">
        <v>3.3</v>
      </c>
      <c r="B410" s="207" t="s">
        <v>27</v>
      </c>
      <c r="C410" s="259">
        <v>4053.78</v>
      </c>
      <c r="D410" s="85" t="s">
        <v>22</v>
      </c>
      <c r="E410" s="34">
        <v>651.17999999999995</v>
      </c>
      <c r="F410" s="264">
        <f t="shared" si="12"/>
        <v>2639740.46</v>
      </c>
      <c r="G410" s="246">
        <f>+G411*0.4</f>
        <v>4053.7839344199997</v>
      </c>
      <c r="I410" s="246"/>
    </row>
    <row r="411" spans="1:9" s="247" customFormat="1" ht="25.5" customHeight="1">
      <c r="A411" s="260">
        <v>3.4</v>
      </c>
      <c r="B411" s="210" t="s">
        <v>28</v>
      </c>
      <c r="C411" s="259">
        <v>10134.459999999999</v>
      </c>
      <c r="D411" s="85" t="s">
        <v>22</v>
      </c>
      <c r="E411" s="34">
        <v>183.68</v>
      </c>
      <c r="F411" s="264">
        <f t="shared" si="12"/>
        <v>1861497.61</v>
      </c>
      <c r="G411" s="246">
        <f>+(G407-G409-G417*0.0324-G416*0.073-G415*0.1297)*0.95</f>
        <v>10134.459836049999</v>
      </c>
      <c r="I411" s="246"/>
    </row>
    <row r="412" spans="1:9" s="247" customFormat="1" ht="12.75" customHeight="1">
      <c r="A412" s="260">
        <v>3.5</v>
      </c>
      <c r="B412" s="258" t="s">
        <v>29</v>
      </c>
      <c r="C412" s="259">
        <v>6484.2</v>
      </c>
      <c r="D412" s="85" t="s">
        <v>22</v>
      </c>
      <c r="E412" s="34">
        <v>165</v>
      </c>
      <c r="F412" s="264">
        <f t="shared" si="12"/>
        <v>1069893</v>
      </c>
      <c r="G412" s="246">
        <f>+(G407-G411*0.6)*1.2</f>
        <v>6484.1989180440023</v>
      </c>
      <c r="I412" s="246"/>
    </row>
    <row r="413" spans="1:9" s="247" customFormat="1" ht="12.75" customHeight="1">
      <c r="A413" s="260"/>
      <c r="B413" s="258"/>
      <c r="C413" s="259"/>
      <c r="D413" s="85"/>
      <c r="E413" s="34"/>
      <c r="F413" s="208">
        <f t="shared" si="12"/>
        <v>0</v>
      </c>
      <c r="G413" s="246"/>
      <c r="I413" s="246"/>
    </row>
    <row r="414" spans="1:9" s="247" customFormat="1" ht="12.75" customHeight="1">
      <c r="A414" s="265">
        <v>4</v>
      </c>
      <c r="B414" s="263" t="s">
        <v>30</v>
      </c>
      <c r="C414" s="259"/>
      <c r="D414" s="85"/>
      <c r="E414" s="34"/>
      <c r="F414" s="208">
        <f t="shared" si="12"/>
        <v>0</v>
      </c>
      <c r="G414" s="246"/>
    </row>
    <row r="415" spans="1:9" s="247" customFormat="1" ht="25.5" customHeight="1">
      <c r="A415" s="266">
        <v>4.0999999999999996</v>
      </c>
      <c r="B415" s="250" t="s">
        <v>118</v>
      </c>
      <c r="C415" s="126">
        <v>1409.85</v>
      </c>
      <c r="D415" s="290" t="s">
        <v>15</v>
      </c>
      <c r="E415" s="126">
        <v>4259.3</v>
      </c>
      <c r="F415" s="264">
        <f t="shared" si="12"/>
        <v>6004974.1100000003</v>
      </c>
      <c r="G415" s="246">
        <f>1342.71</f>
        <v>1342.71</v>
      </c>
    </row>
    <row r="416" spans="1:9" s="247" customFormat="1" ht="25.5" customHeight="1">
      <c r="A416" s="266">
        <v>4.0999999999999996</v>
      </c>
      <c r="B416" s="250" t="s">
        <v>31</v>
      </c>
      <c r="C416" s="126">
        <v>1984.58</v>
      </c>
      <c r="D416" s="290" t="s">
        <v>15</v>
      </c>
      <c r="E416" s="126">
        <v>2755.86</v>
      </c>
      <c r="F416" s="264">
        <f t="shared" si="12"/>
        <v>5469224.6399999997</v>
      </c>
      <c r="G416" s="246">
        <f>1908.25</f>
        <v>1908.25</v>
      </c>
    </row>
    <row r="417" spans="1:10" s="247" customFormat="1" ht="25.5" customHeight="1">
      <c r="A417" s="266">
        <v>4.2</v>
      </c>
      <c r="B417" s="250" t="s">
        <v>32</v>
      </c>
      <c r="C417" s="126">
        <v>1382.99</v>
      </c>
      <c r="D417" s="290" t="s">
        <v>15</v>
      </c>
      <c r="E417" s="126">
        <v>1219.23</v>
      </c>
      <c r="F417" s="264">
        <f t="shared" si="12"/>
        <v>1686182.9</v>
      </c>
      <c r="G417" s="246">
        <f>1342.71</f>
        <v>1342.71</v>
      </c>
    </row>
    <row r="418" spans="1:10" s="247" customFormat="1" ht="12.75" customHeight="1">
      <c r="A418" s="261"/>
      <c r="B418" s="244"/>
      <c r="C418" s="28"/>
      <c r="D418" s="245"/>
      <c r="E418" s="28"/>
      <c r="F418" s="208">
        <f t="shared" si="12"/>
        <v>0</v>
      </c>
      <c r="G418" s="246"/>
    </row>
    <row r="419" spans="1:10" s="247" customFormat="1" ht="12.75" customHeight="1">
      <c r="A419" s="251">
        <v>5</v>
      </c>
      <c r="B419" s="244" t="s">
        <v>33</v>
      </c>
      <c r="C419" s="28"/>
      <c r="D419" s="245"/>
      <c r="E419" s="28"/>
      <c r="F419" s="208">
        <f t="shared" si="12"/>
        <v>0</v>
      </c>
      <c r="G419" s="246"/>
    </row>
    <row r="420" spans="1:10" s="247" customFormat="1" ht="25.5" customHeight="1">
      <c r="A420" s="266">
        <v>4.0999999999999996</v>
      </c>
      <c r="B420" s="250" t="s">
        <v>118</v>
      </c>
      <c r="C420" s="126">
        <v>1409.85</v>
      </c>
      <c r="D420" s="290" t="s">
        <v>15</v>
      </c>
      <c r="E420" s="204">
        <v>90.38</v>
      </c>
      <c r="F420" s="264">
        <f t="shared" si="12"/>
        <v>127422.24</v>
      </c>
      <c r="G420" s="246"/>
    </row>
    <row r="421" spans="1:10" s="247" customFormat="1" ht="25.5" customHeight="1">
      <c r="A421" s="266">
        <v>5.0999999999999996</v>
      </c>
      <c r="B421" s="289" t="s">
        <v>34</v>
      </c>
      <c r="C421" s="126">
        <v>1984.58</v>
      </c>
      <c r="D421" s="290" t="s">
        <v>15</v>
      </c>
      <c r="E421" s="291">
        <v>88.72</v>
      </c>
      <c r="F421" s="264">
        <f t="shared" si="12"/>
        <v>176071.94</v>
      </c>
      <c r="G421" s="246"/>
    </row>
    <row r="422" spans="1:10" s="247" customFormat="1" ht="25.5" customHeight="1">
      <c r="A422" s="266">
        <v>5.2</v>
      </c>
      <c r="B422" s="289" t="s">
        <v>35</v>
      </c>
      <c r="C422" s="126">
        <v>1382.99</v>
      </c>
      <c r="D422" s="290" t="s">
        <v>15</v>
      </c>
      <c r="E422" s="291">
        <v>79.28</v>
      </c>
      <c r="F422" s="264">
        <f t="shared" si="12"/>
        <v>109643.45</v>
      </c>
      <c r="G422" s="246"/>
    </row>
    <row r="423" spans="1:10" s="247" customFormat="1" ht="12.75" customHeight="1">
      <c r="A423" s="261"/>
      <c r="B423" s="269"/>
      <c r="C423" s="28"/>
      <c r="D423" s="245"/>
      <c r="E423" s="28"/>
      <c r="F423" s="208">
        <f t="shared" si="12"/>
        <v>0</v>
      </c>
      <c r="G423" s="246"/>
    </row>
    <row r="424" spans="1:10" s="247" customFormat="1" ht="12.75" customHeight="1">
      <c r="A424" s="251">
        <v>6</v>
      </c>
      <c r="B424" s="295" t="s">
        <v>119</v>
      </c>
      <c r="C424" s="28"/>
      <c r="D424" s="245"/>
      <c r="E424" s="296"/>
      <c r="F424" s="208"/>
      <c r="G424" s="246"/>
    </row>
    <row r="425" spans="1:10" s="247" customFormat="1" ht="12.75" customHeight="1">
      <c r="A425" s="261">
        <v>6.1</v>
      </c>
      <c r="B425" s="207" t="s">
        <v>120</v>
      </c>
      <c r="C425" s="28">
        <v>180</v>
      </c>
      <c r="D425" s="245" t="s">
        <v>38</v>
      </c>
      <c r="E425" s="62">
        <v>38384.660000000003</v>
      </c>
      <c r="F425" s="208">
        <f>+ROUND(C425*E425,2)</f>
        <v>6909238.7999999998</v>
      </c>
      <c r="G425" s="246"/>
    </row>
    <row r="426" spans="1:10" s="247" customFormat="1" ht="12.75" customHeight="1">
      <c r="A426" s="261">
        <v>6.2</v>
      </c>
      <c r="B426" s="207" t="s">
        <v>121</v>
      </c>
      <c r="C426" s="28">
        <v>80</v>
      </c>
      <c r="D426" s="245" t="s">
        <v>38</v>
      </c>
      <c r="E426" s="62">
        <v>43909.93</v>
      </c>
      <c r="F426" s="208">
        <f>+ROUND(C426*E426,2)</f>
        <v>3512794.4</v>
      </c>
      <c r="G426" s="246"/>
    </row>
    <row r="427" spans="1:10" s="247" customFormat="1" ht="12.75" customHeight="1">
      <c r="A427" s="261">
        <v>6.3</v>
      </c>
      <c r="B427" s="207" t="s">
        <v>122</v>
      </c>
      <c r="C427" s="28">
        <v>55</v>
      </c>
      <c r="D427" s="245" t="s">
        <v>38</v>
      </c>
      <c r="E427" s="62">
        <v>49374.49</v>
      </c>
      <c r="F427" s="208">
        <f>+ROUND(C427*E427,2)</f>
        <v>2715596.95</v>
      </c>
      <c r="G427" s="246"/>
    </row>
    <row r="428" spans="1:10" s="247" customFormat="1" ht="12.75" customHeight="1">
      <c r="A428" s="261">
        <v>6.4</v>
      </c>
      <c r="B428" s="207" t="s">
        <v>123</v>
      </c>
      <c r="C428" s="28">
        <v>27</v>
      </c>
      <c r="D428" s="245" t="s">
        <v>38</v>
      </c>
      <c r="E428" s="62">
        <v>54185.61</v>
      </c>
      <c r="F428" s="208">
        <f>+ROUND(C428*E428,2)</f>
        <v>1463011.47</v>
      </c>
      <c r="G428" s="246"/>
    </row>
    <row r="429" spans="1:10" s="247" customFormat="1" ht="12.75" customHeight="1">
      <c r="A429" s="261">
        <v>6.5</v>
      </c>
      <c r="B429" s="207" t="s">
        <v>124</v>
      </c>
      <c r="C429" s="28">
        <v>15</v>
      </c>
      <c r="D429" s="245" t="s">
        <v>38</v>
      </c>
      <c r="E429" s="62">
        <v>60479.49</v>
      </c>
      <c r="F429" s="208">
        <f>+ROUND(C429*E429,2)</f>
        <v>907192.35</v>
      </c>
      <c r="G429" s="246"/>
    </row>
    <row r="430" spans="1:10" s="247" customFormat="1" ht="12.75" customHeight="1">
      <c r="A430" s="261"/>
      <c r="B430" s="207"/>
      <c r="C430" s="28"/>
      <c r="D430" s="245"/>
      <c r="E430" s="62"/>
      <c r="F430" s="208"/>
      <c r="G430" s="246"/>
    </row>
    <row r="431" spans="1:10" s="304" customFormat="1" ht="25.5" customHeight="1">
      <c r="A431" s="297">
        <v>8</v>
      </c>
      <c r="B431" s="298" t="s">
        <v>41</v>
      </c>
      <c r="C431" s="299">
        <f>+C399</f>
        <v>4593.67</v>
      </c>
      <c r="D431" s="300" t="s">
        <v>15</v>
      </c>
      <c r="E431" s="301">
        <v>50.15</v>
      </c>
      <c r="F431" s="302">
        <f>ROUND(C431*E431,2)</f>
        <v>230372.55</v>
      </c>
      <c r="G431" s="303"/>
      <c r="I431" s="305"/>
      <c r="J431" s="306"/>
    </row>
    <row r="432" spans="1:10" s="72" customFormat="1">
      <c r="A432" s="169"/>
      <c r="B432" s="273"/>
      <c r="C432" s="274"/>
      <c r="D432" s="275"/>
      <c r="E432" s="276"/>
      <c r="F432" s="70"/>
      <c r="G432" s="75"/>
      <c r="I432" s="73"/>
      <c r="J432" s="74"/>
    </row>
    <row r="433" spans="1:12" s="72" customFormat="1">
      <c r="A433" s="169">
        <v>9</v>
      </c>
      <c r="B433" s="273" t="s">
        <v>42</v>
      </c>
      <c r="C433" s="274">
        <v>1</v>
      </c>
      <c r="D433" s="275" t="s">
        <v>43</v>
      </c>
      <c r="E433" s="276">
        <v>45000</v>
      </c>
      <c r="F433" s="70">
        <f>ROUND(C433*E433,2)</f>
        <v>45000</v>
      </c>
      <c r="G433" s="75"/>
      <c r="I433" s="73"/>
      <c r="J433" s="74"/>
    </row>
    <row r="434" spans="1:12" s="83" customFormat="1" ht="12.75" customHeight="1">
      <c r="A434" s="76"/>
      <c r="B434" s="77" t="s">
        <v>125</v>
      </c>
      <c r="C434" s="78"/>
      <c r="D434" s="79"/>
      <c r="E434" s="80"/>
      <c r="F434" s="81">
        <f>SUM(F399:F433)</f>
        <v>38423120.039999999</v>
      </c>
      <c r="G434" s="82"/>
    </row>
    <row r="435" spans="1:12">
      <c r="A435" s="292"/>
      <c r="B435" s="207"/>
      <c r="C435" s="259"/>
      <c r="D435" s="85"/>
      <c r="E435" s="34"/>
      <c r="F435" s="293"/>
      <c r="G435" s="294"/>
      <c r="H435" s="32"/>
    </row>
    <row r="436" spans="1:12" s="247" customFormat="1" ht="12.75" customHeight="1">
      <c r="A436" s="243" t="s">
        <v>126</v>
      </c>
      <c r="B436" s="295" t="s">
        <v>127</v>
      </c>
      <c r="C436" s="28"/>
      <c r="D436" s="245"/>
      <c r="E436" s="62"/>
      <c r="F436" s="208">
        <f>+ROUND(C436*E436,2)</f>
        <v>0</v>
      </c>
      <c r="G436" s="246"/>
    </row>
    <row r="437" spans="1:12" s="247" customFormat="1" ht="12.75" customHeight="1">
      <c r="A437" s="261"/>
      <c r="B437" s="295"/>
      <c r="C437" s="28"/>
      <c r="D437" s="245"/>
      <c r="E437" s="62"/>
      <c r="F437" s="208"/>
      <c r="G437" s="246"/>
    </row>
    <row r="438" spans="1:12" s="310" customFormat="1">
      <c r="A438" s="262">
        <v>7</v>
      </c>
      <c r="B438" s="307" t="s">
        <v>128</v>
      </c>
      <c r="C438" s="228"/>
      <c r="D438" s="229"/>
      <c r="E438" s="308"/>
      <c r="F438" s="309"/>
    </row>
    <row r="439" spans="1:12" s="310" customFormat="1">
      <c r="A439" s="293">
        <v>7.1</v>
      </c>
      <c r="B439" s="311" t="s">
        <v>14</v>
      </c>
      <c r="C439" s="312">
        <v>463.2</v>
      </c>
      <c r="D439" s="97" t="s">
        <v>18</v>
      </c>
      <c r="E439" s="313">
        <v>44.18</v>
      </c>
      <c r="F439" s="309">
        <f t="shared" ref="F439:F450" si="13">ROUND(E439*C439,2)</f>
        <v>20464.18</v>
      </c>
    </row>
    <row r="440" spans="1:12" s="310" customFormat="1">
      <c r="A440" s="293">
        <v>7.2</v>
      </c>
      <c r="B440" s="66" t="s">
        <v>129</v>
      </c>
      <c r="C440" s="312">
        <v>463.2</v>
      </c>
      <c r="D440" s="97" t="s">
        <v>18</v>
      </c>
      <c r="E440" s="313">
        <v>661.37</v>
      </c>
      <c r="F440" s="309">
        <f t="shared" si="13"/>
        <v>306346.58</v>
      </c>
    </row>
    <row r="441" spans="1:12" s="310" customFormat="1">
      <c r="A441" s="293">
        <v>7.3</v>
      </c>
      <c r="B441" s="66" t="s">
        <v>130</v>
      </c>
      <c r="C441" s="312">
        <v>463.2</v>
      </c>
      <c r="D441" s="97" t="s">
        <v>18</v>
      </c>
      <c r="E441" s="313">
        <v>62.3</v>
      </c>
      <c r="F441" s="309">
        <f t="shared" si="13"/>
        <v>28857.360000000001</v>
      </c>
    </row>
    <row r="442" spans="1:12" s="310" customFormat="1">
      <c r="A442" s="293">
        <v>7.4</v>
      </c>
      <c r="B442" s="311" t="s">
        <v>131</v>
      </c>
      <c r="C442" s="312">
        <v>80</v>
      </c>
      <c r="D442" s="97" t="s">
        <v>43</v>
      </c>
      <c r="E442" s="313">
        <v>4500</v>
      </c>
      <c r="F442" s="309">
        <f t="shared" si="13"/>
        <v>360000</v>
      </c>
    </row>
    <row r="443" spans="1:12" s="310" customFormat="1">
      <c r="A443" s="293">
        <v>7.5</v>
      </c>
      <c r="B443" s="66" t="s">
        <v>132</v>
      </c>
      <c r="C443" s="312">
        <v>80</v>
      </c>
      <c r="D443" s="97" t="s">
        <v>43</v>
      </c>
      <c r="E443" s="313">
        <v>694</v>
      </c>
      <c r="F443" s="309">
        <f t="shared" si="13"/>
        <v>55520</v>
      </c>
    </row>
    <row r="444" spans="1:12" s="310" customFormat="1">
      <c r="A444" s="293">
        <v>7.6</v>
      </c>
      <c r="B444" s="66" t="s">
        <v>133</v>
      </c>
      <c r="C444" s="312">
        <v>80</v>
      </c>
      <c r="D444" s="97" t="s">
        <v>43</v>
      </c>
      <c r="E444" s="313">
        <v>500</v>
      </c>
      <c r="F444" s="309">
        <f t="shared" si="13"/>
        <v>40000</v>
      </c>
    </row>
    <row r="445" spans="1:12" s="315" customFormat="1">
      <c r="A445" s="293">
        <v>7.7</v>
      </c>
      <c r="B445" s="311" t="s">
        <v>134</v>
      </c>
      <c r="C445" s="312">
        <v>80</v>
      </c>
      <c r="D445" s="97" t="s">
        <v>135</v>
      </c>
      <c r="E445" s="313">
        <v>75</v>
      </c>
      <c r="F445" s="309">
        <f t="shared" si="13"/>
        <v>6000</v>
      </c>
      <c r="G445" s="310"/>
      <c r="H445" s="314"/>
      <c r="I445" s="314"/>
      <c r="J445" s="314"/>
      <c r="K445" s="314"/>
      <c r="L445" s="314"/>
    </row>
    <row r="446" spans="1:12" s="319" customFormat="1">
      <c r="A446" s="293">
        <v>7.8</v>
      </c>
      <c r="B446" s="66" t="s">
        <v>136</v>
      </c>
      <c r="C446" s="312">
        <v>375.20000000000005</v>
      </c>
      <c r="D446" s="316" t="s">
        <v>22</v>
      </c>
      <c r="E446" s="317">
        <v>315.58999999999997</v>
      </c>
      <c r="F446" s="309">
        <f t="shared" si="13"/>
        <v>118409.37</v>
      </c>
      <c r="G446" s="310"/>
      <c r="H446" s="318"/>
      <c r="I446" s="318"/>
      <c r="J446" s="318"/>
      <c r="K446" s="318"/>
      <c r="L446" s="318"/>
    </row>
    <row r="447" spans="1:12" s="321" customFormat="1">
      <c r="A447" s="293">
        <v>7.9</v>
      </c>
      <c r="B447" s="66" t="s">
        <v>26</v>
      </c>
      <c r="C447" s="312">
        <v>26.400000000000002</v>
      </c>
      <c r="D447" s="316" t="s">
        <v>22</v>
      </c>
      <c r="E447" s="313">
        <v>1000</v>
      </c>
      <c r="F447" s="309">
        <f t="shared" si="13"/>
        <v>26400</v>
      </c>
      <c r="G447" s="310"/>
      <c r="H447" s="320"/>
      <c r="I447" s="320"/>
      <c r="J447" s="320"/>
      <c r="K447" s="320"/>
      <c r="L447" s="320"/>
    </row>
    <row r="448" spans="1:12" s="5" customFormat="1" ht="25.5">
      <c r="A448" s="322">
        <v>7.1</v>
      </c>
      <c r="B448" s="323" t="s">
        <v>137</v>
      </c>
      <c r="C448" s="312">
        <v>331.2</v>
      </c>
      <c r="D448" s="316" t="s">
        <v>22</v>
      </c>
      <c r="E448" s="313">
        <v>122.26</v>
      </c>
      <c r="F448" s="309">
        <f t="shared" si="13"/>
        <v>40492.51</v>
      </c>
      <c r="G448" s="310"/>
      <c r="H448" s="310"/>
      <c r="I448" s="310"/>
      <c r="J448" s="310"/>
      <c r="K448" s="310"/>
      <c r="L448" s="310"/>
    </row>
    <row r="449" spans="1:12" s="324" customFormat="1" ht="25.5">
      <c r="A449" s="322">
        <v>7.11</v>
      </c>
      <c r="B449" s="66" t="s">
        <v>138</v>
      </c>
      <c r="C449" s="312">
        <v>52.800000000000004</v>
      </c>
      <c r="D449" s="97" t="s">
        <v>22</v>
      </c>
      <c r="E449" s="317">
        <v>363.3</v>
      </c>
      <c r="F449" s="309">
        <f t="shared" si="13"/>
        <v>19182.240000000002</v>
      </c>
      <c r="G449" s="310"/>
    </row>
    <row r="450" spans="1:12" s="325" customFormat="1">
      <c r="A450" s="322">
        <v>7.12</v>
      </c>
      <c r="B450" s="66" t="s">
        <v>139</v>
      </c>
      <c r="C450" s="312">
        <v>80</v>
      </c>
      <c r="D450" s="97" t="s">
        <v>140</v>
      </c>
      <c r="E450" s="313">
        <v>300</v>
      </c>
      <c r="F450" s="309">
        <f t="shared" si="13"/>
        <v>24000</v>
      </c>
      <c r="G450" s="310"/>
    </row>
    <row r="451" spans="1:12" s="321" customFormat="1">
      <c r="A451" s="322"/>
      <c r="B451" s="326"/>
      <c r="C451" s="312"/>
      <c r="D451" s="97"/>
      <c r="E451" s="313"/>
      <c r="F451" s="309"/>
      <c r="G451" s="320"/>
      <c r="H451" s="320"/>
      <c r="I451" s="320"/>
      <c r="J451" s="320"/>
      <c r="K451" s="320"/>
      <c r="L451" s="320"/>
    </row>
    <row r="452" spans="1:12" s="247" customFormat="1" ht="12.75" customHeight="1">
      <c r="A452" s="262">
        <v>7</v>
      </c>
      <c r="B452" s="327" t="s">
        <v>141</v>
      </c>
      <c r="C452" s="28"/>
      <c r="D452" s="245"/>
      <c r="E452" s="28"/>
      <c r="F452" s="208">
        <f t="shared" ref="F452:F465" si="14">+ROUND(C452*E452,2)</f>
        <v>0</v>
      </c>
      <c r="G452" s="246"/>
    </row>
    <row r="453" spans="1:12" s="247" customFormat="1" ht="12.75" customHeight="1">
      <c r="A453" s="293">
        <v>7.1</v>
      </c>
      <c r="B453" s="328" t="s">
        <v>14</v>
      </c>
      <c r="C453" s="259">
        <v>5957.9099999999989</v>
      </c>
      <c r="D453" s="85" t="s">
        <v>15</v>
      </c>
      <c r="E453" s="34">
        <v>44.18</v>
      </c>
      <c r="F453" s="208">
        <f t="shared" si="14"/>
        <v>263220.46000000002</v>
      </c>
      <c r="G453" s="246"/>
    </row>
    <row r="454" spans="1:12" s="247" customFormat="1" ht="12.75" customHeight="1">
      <c r="A454" s="293">
        <v>7.2</v>
      </c>
      <c r="B454" s="271" t="s">
        <v>142</v>
      </c>
      <c r="C454" s="259">
        <v>5957.9099999999989</v>
      </c>
      <c r="D454" s="272" t="s">
        <v>15</v>
      </c>
      <c r="E454" s="34">
        <v>336.59</v>
      </c>
      <c r="F454" s="208">
        <f t="shared" si="14"/>
        <v>2005372.93</v>
      </c>
      <c r="G454" s="246"/>
    </row>
    <row r="455" spans="1:12" s="247" customFormat="1" ht="12.75" customHeight="1">
      <c r="A455" s="293">
        <v>7.3</v>
      </c>
      <c r="B455" s="271" t="s">
        <v>143</v>
      </c>
      <c r="C455" s="259">
        <v>5957.9099999999989</v>
      </c>
      <c r="D455" s="85" t="s">
        <v>15</v>
      </c>
      <c r="E455" s="34">
        <v>28.31</v>
      </c>
      <c r="F455" s="208">
        <f t="shared" si="14"/>
        <v>168668.43</v>
      </c>
      <c r="G455" s="246"/>
    </row>
    <row r="456" spans="1:12" s="247" customFormat="1" ht="12.75" customHeight="1">
      <c r="A456" s="293">
        <v>7.4</v>
      </c>
      <c r="B456" s="271" t="s">
        <v>144</v>
      </c>
      <c r="C456" s="259">
        <v>1029</v>
      </c>
      <c r="D456" s="85" t="s">
        <v>38</v>
      </c>
      <c r="E456" s="34">
        <v>4795</v>
      </c>
      <c r="F456" s="208">
        <f t="shared" si="14"/>
        <v>4934055</v>
      </c>
      <c r="G456" s="246"/>
    </row>
    <row r="457" spans="1:12" s="247" customFormat="1" ht="12.75" customHeight="1">
      <c r="A457" s="293">
        <v>7.5</v>
      </c>
      <c r="B457" s="271" t="s">
        <v>145</v>
      </c>
      <c r="C457" s="259">
        <v>1029</v>
      </c>
      <c r="D457" s="85" t="s">
        <v>38</v>
      </c>
      <c r="E457" s="34">
        <v>300</v>
      </c>
      <c r="F457" s="208">
        <f t="shared" si="14"/>
        <v>308700</v>
      </c>
      <c r="G457" s="246"/>
    </row>
    <row r="458" spans="1:12" s="247" customFormat="1" ht="12.75" customHeight="1">
      <c r="A458" s="293">
        <v>7.6</v>
      </c>
      <c r="B458" s="271" t="s">
        <v>146</v>
      </c>
      <c r="C458" s="259">
        <v>2058</v>
      </c>
      <c r="D458" s="85" t="s">
        <v>38</v>
      </c>
      <c r="E458" s="34">
        <v>163.69999999999999</v>
      </c>
      <c r="F458" s="208">
        <f t="shared" si="14"/>
        <v>336894.6</v>
      </c>
      <c r="G458" s="246"/>
    </row>
    <row r="459" spans="1:12" s="247" customFormat="1" ht="12.75" customHeight="1">
      <c r="A459" s="293">
        <v>7.7</v>
      </c>
      <c r="B459" s="271" t="s">
        <v>147</v>
      </c>
      <c r="C459" s="259">
        <v>2058</v>
      </c>
      <c r="D459" s="85" t="s">
        <v>38</v>
      </c>
      <c r="E459" s="34">
        <v>95.49</v>
      </c>
      <c r="F459" s="208">
        <f t="shared" si="14"/>
        <v>196518.42</v>
      </c>
      <c r="G459" s="246"/>
    </row>
    <row r="460" spans="1:12" s="247" customFormat="1" ht="12.75" customHeight="1">
      <c r="A460" s="293">
        <v>7.8</v>
      </c>
      <c r="B460" s="271" t="s">
        <v>134</v>
      </c>
      <c r="C460" s="259">
        <v>1029</v>
      </c>
      <c r="D460" s="85" t="s">
        <v>38</v>
      </c>
      <c r="E460" s="34">
        <v>75</v>
      </c>
      <c r="F460" s="208">
        <f t="shared" si="14"/>
        <v>77175</v>
      </c>
      <c r="G460" s="246"/>
    </row>
    <row r="461" spans="1:12" s="247" customFormat="1" ht="12.75" customHeight="1">
      <c r="A461" s="293">
        <v>7.9</v>
      </c>
      <c r="B461" s="328" t="s">
        <v>148</v>
      </c>
      <c r="C461" s="259">
        <v>3951.3600000000006</v>
      </c>
      <c r="D461" s="85" t="s">
        <v>22</v>
      </c>
      <c r="E461" s="34">
        <v>154.52000000000001</v>
      </c>
      <c r="F461" s="208">
        <f t="shared" si="14"/>
        <v>610564.15</v>
      </c>
      <c r="G461" s="246"/>
    </row>
    <row r="462" spans="1:12" s="247" customFormat="1" ht="12.75" customHeight="1">
      <c r="A462" s="322">
        <v>7.1</v>
      </c>
      <c r="B462" s="328" t="s">
        <v>26</v>
      </c>
      <c r="C462" s="259">
        <v>380.73</v>
      </c>
      <c r="D462" s="85" t="s">
        <v>22</v>
      </c>
      <c r="E462" s="34">
        <v>1068.3599999999999</v>
      </c>
      <c r="F462" s="208">
        <f t="shared" si="14"/>
        <v>406756.7</v>
      </c>
      <c r="G462" s="246"/>
    </row>
    <row r="463" spans="1:12" s="247" customFormat="1" ht="12.75" customHeight="1">
      <c r="A463" s="322">
        <v>7.11</v>
      </c>
      <c r="B463" s="328" t="s">
        <v>149</v>
      </c>
      <c r="C463" s="259">
        <v>3395.7</v>
      </c>
      <c r="D463" s="85" t="s">
        <v>22</v>
      </c>
      <c r="E463" s="34">
        <v>183.68</v>
      </c>
      <c r="F463" s="208">
        <f t="shared" si="14"/>
        <v>623722.18000000005</v>
      </c>
      <c r="G463" s="246"/>
    </row>
    <row r="464" spans="1:12" s="247" customFormat="1" ht="12.75" customHeight="1">
      <c r="A464" s="322">
        <v>7.12</v>
      </c>
      <c r="B464" s="258" t="s">
        <v>29</v>
      </c>
      <c r="C464" s="259">
        <v>668.85</v>
      </c>
      <c r="D464" s="85" t="s">
        <v>22</v>
      </c>
      <c r="E464" s="34">
        <v>165</v>
      </c>
      <c r="F464" s="208">
        <f t="shared" si="14"/>
        <v>110360.25</v>
      </c>
      <c r="G464" s="246"/>
    </row>
    <row r="465" spans="1:8" s="247" customFormat="1" ht="12.75" customHeight="1">
      <c r="A465" s="322">
        <v>7.13</v>
      </c>
      <c r="B465" s="271" t="s">
        <v>150</v>
      </c>
      <c r="C465" s="259">
        <v>1029</v>
      </c>
      <c r="D465" s="85" t="s">
        <v>38</v>
      </c>
      <c r="E465" s="34">
        <v>250</v>
      </c>
      <c r="F465" s="208">
        <f t="shared" si="14"/>
        <v>257250</v>
      </c>
      <c r="G465" s="246"/>
    </row>
    <row r="466" spans="1:8" s="83" customFormat="1" ht="12.75" customHeight="1">
      <c r="A466" s="76"/>
      <c r="B466" s="77" t="s">
        <v>151</v>
      </c>
      <c r="C466" s="78"/>
      <c r="D466" s="79"/>
      <c r="E466" s="80"/>
      <c r="F466" s="81">
        <f>SUM(F438:F465)</f>
        <v>11344930.359999999</v>
      </c>
      <c r="G466" s="82"/>
    </row>
    <row r="467" spans="1:8" s="8" customFormat="1" ht="12.75" customHeight="1">
      <c r="A467" s="329"/>
      <c r="B467" s="330"/>
      <c r="C467" s="331"/>
      <c r="D467" s="332"/>
      <c r="E467" s="23"/>
      <c r="F467" s="23"/>
      <c r="G467" s="7"/>
    </row>
    <row r="468" spans="1:8" s="8" customFormat="1" ht="12.75" customHeight="1">
      <c r="A468" s="185" t="s">
        <v>152</v>
      </c>
      <c r="B468" s="330" t="s">
        <v>153</v>
      </c>
      <c r="C468" s="28"/>
      <c r="D468" s="245"/>
      <c r="E468" s="28"/>
      <c r="F468" s="208"/>
      <c r="G468" s="7"/>
    </row>
    <row r="469" spans="1:8" s="8" customFormat="1" ht="12.75" customHeight="1">
      <c r="A469" s="185"/>
      <c r="B469" s="330"/>
      <c r="C469" s="28"/>
      <c r="D469" s="245"/>
      <c r="E469" s="28"/>
      <c r="F469" s="208"/>
      <c r="G469" s="7"/>
    </row>
    <row r="470" spans="1:8" s="2" customFormat="1" ht="12.75" customHeight="1">
      <c r="A470" s="333">
        <v>1</v>
      </c>
      <c r="B470" s="273" t="s">
        <v>154</v>
      </c>
      <c r="C470" s="28">
        <v>1</v>
      </c>
      <c r="D470" s="245" t="s">
        <v>43</v>
      </c>
      <c r="E470" s="28">
        <v>50000000</v>
      </c>
      <c r="F470" s="70">
        <f>ROUND(C470*E470,2)</f>
        <v>50000000</v>
      </c>
      <c r="G470" s="1"/>
    </row>
    <row r="471" spans="1:8" s="83" customFormat="1" ht="12.75" customHeight="1">
      <c r="A471" s="76"/>
      <c r="B471" s="77" t="s">
        <v>155</v>
      </c>
      <c r="C471" s="78"/>
      <c r="D471" s="79"/>
      <c r="E471" s="80"/>
      <c r="F471" s="81">
        <f>SUM(F470)</f>
        <v>50000000</v>
      </c>
      <c r="G471" s="82"/>
    </row>
    <row r="472" spans="1:8" s="341" customFormat="1">
      <c r="A472" s="334"/>
      <c r="B472" s="295"/>
      <c r="C472" s="335"/>
      <c r="D472" s="336"/>
      <c r="E472" s="337"/>
      <c r="F472" s="338"/>
      <c r="G472" s="339"/>
      <c r="H472" s="340"/>
    </row>
    <row r="473" spans="1:8" s="341" customFormat="1">
      <c r="A473" s="334" t="s">
        <v>156</v>
      </c>
      <c r="B473" s="295" t="s">
        <v>157</v>
      </c>
      <c r="C473" s="335"/>
      <c r="D473" s="336"/>
      <c r="E473" s="337"/>
      <c r="F473" s="338"/>
      <c r="G473" s="339"/>
      <c r="H473" s="340"/>
    </row>
    <row r="474" spans="1:8" s="341" customFormat="1" ht="6.75" customHeight="1">
      <c r="A474" s="334"/>
      <c r="B474" s="295"/>
      <c r="C474" s="335"/>
      <c r="D474" s="336"/>
      <c r="E474" s="337"/>
      <c r="F474" s="338"/>
      <c r="G474" s="339"/>
      <c r="H474" s="340"/>
    </row>
    <row r="475" spans="1:8" s="341" customFormat="1">
      <c r="A475" s="342">
        <v>1</v>
      </c>
      <c r="B475" s="343" t="s">
        <v>158</v>
      </c>
      <c r="C475" s="344"/>
      <c r="D475" s="345"/>
      <c r="E475" s="346"/>
      <c r="F475" s="347"/>
      <c r="G475" s="339"/>
      <c r="H475" s="340"/>
    </row>
    <row r="476" spans="1:8" s="341" customFormat="1" ht="6.75" customHeight="1">
      <c r="A476" s="348"/>
      <c r="B476" s="349"/>
      <c r="C476" s="350"/>
      <c r="D476" s="351"/>
      <c r="E476" s="352"/>
      <c r="F476" s="353"/>
      <c r="G476" s="339"/>
      <c r="H476" s="340"/>
    </row>
    <row r="477" spans="1:8" s="341" customFormat="1">
      <c r="A477" s="354">
        <v>1.1000000000000001</v>
      </c>
      <c r="B477" s="349" t="s">
        <v>159</v>
      </c>
      <c r="C477" s="350"/>
      <c r="D477" s="351"/>
      <c r="E477" s="352"/>
      <c r="F477" s="353"/>
      <c r="G477" s="339"/>
      <c r="H477" s="340"/>
    </row>
    <row r="478" spans="1:8" s="341" customFormat="1">
      <c r="A478" s="354" t="s">
        <v>160</v>
      </c>
      <c r="B478" s="349" t="s">
        <v>161</v>
      </c>
      <c r="C478" s="350"/>
      <c r="D478" s="351"/>
      <c r="E478" s="352"/>
      <c r="F478" s="353"/>
      <c r="G478" s="339"/>
      <c r="H478" s="340"/>
    </row>
    <row r="479" spans="1:8" s="341" customFormat="1">
      <c r="A479" s="355" t="s">
        <v>162</v>
      </c>
      <c r="B479" s="356" t="s">
        <v>163</v>
      </c>
      <c r="C479" s="357">
        <v>2500</v>
      </c>
      <c r="D479" s="358" t="s">
        <v>15</v>
      </c>
      <c r="E479" s="359">
        <v>65</v>
      </c>
      <c r="F479" s="360">
        <f t="shared" ref="F479:F511" si="15">ROUND(E479*C479,2)</f>
        <v>162500</v>
      </c>
      <c r="G479" s="339"/>
      <c r="H479" s="340"/>
    </row>
    <row r="480" spans="1:8" s="341" customFormat="1">
      <c r="A480" s="355" t="s">
        <v>164</v>
      </c>
      <c r="B480" s="356" t="s">
        <v>165</v>
      </c>
      <c r="C480" s="357">
        <v>630</v>
      </c>
      <c r="D480" s="358" t="s">
        <v>22</v>
      </c>
      <c r="E480" s="359">
        <v>165</v>
      </c>
      <c r="F480" s="360">
        <f t="shared" si="15"/>
        <v>103950</v>
      </c>
      <c r="G480" s="339"/>
      <c r="H480" s="340"/>
    </row>
    <row r="481" spans="1:8" s="341" customFormat="1">
      <c r="A481" s="348"/>
      <c r="B481" s="349"/>
      <c r="C481" s="350"/>
      <c r="D481" s="351"/>
      <c r="E481" s="352"/>
      <c r="F481" s="360">
        <f t="shared" si="15"/>
        <v>0</v>
      </c>
      <c r="G481" s="339"/>
      <c r="H481" s="340"/>
    </row>
    <row r="482" spans="1:8" s="341" customFormat="1">
      <c r="A482" s="354" t="s">
        <v>166</v>
      </c>
      <c r="B482" s="361" t="s">
        <v>167</v>
      </c>
      <c r="C482" s="357"/>
      <c r="D482" s="358"/>
      <c r="E482" s="359"/>
      <c r="F482" s="360">
        <f t="shared" si="15"/>
        <v>0</v>
      </c>
      <c r="G482" s="339"/>
      <c r="H482" s="340"/>
    </row>
    <row r="483" spans="1:8" s="341" customFormat="1">
      <c r="A483" s="355" t="s">
        <v>168</v>
      </c>
      <c r="B483" s="362" t="s">
        <v>169</v>
      </c>
      <c r="C483" s="357">
        <v>2000</v>
      </c>
      <c r="D483" s="358" t="s">
        <v>20</v>
      </c>
      <c r="E483" s="359">
        <v>638.45000000000005</v>
      </c>
      <c r="F483" s="360">
        <f t="shared" si="15"/>
        <v>1276900</v>
      </c>
      <c r="G483" s="339"/>
      <c r="H483" s="340"/>
    </row>
    <row r="484" spans="1:8" s="371" customFormat="1">
      <c r="A484" s="363" t="s">
        <v>170</v>
      </c>
      <c r="B484" s="364" t="s">
        <v>171</v>
      </c>
      <c r="C484" s="365">
        <v>2500</v>
      </c>
      <c r="D484" s="366" t="s">
        <v>15</v>
      </c>
      <c r="E484" s="367">
        <v>685.25</v>
      </c>
      <c r="F484" s="368">
        <f t="shared" si="15"/>
        <v>1713125</v>
      </c>
      <c r="G484" s="369"/>
      <c r="H484" s="370"/>
    </row>
    <row r="485" spans="1:8" s="341" customFormat="1">
      <c r="A485" s="355"/>
      <c r="B485" s="356"/>
      <c r="C485" s="357"/>
      <c r="D485" s="358"/>
      <c r="E485" s="359"/>
      <c r="F485" s="360">
        <f t="shared" si="15"/>
        <v>0</v>
      </c>
      <c r="G485" s="339"/>
      <c r="H485" s="340"/>
    </row>
    <row r="486" spans="1:8" s="341" customFormat="1">
      <c r="A486" s="354">
        <v>1.2</v>
      </c>
      <c r="B486" s="361" t="s">
        <v>172</v>
      </c>
      <c r="C486" s="372"/>
      <c r="D486" s="373"/>
      <c r="E486" s="374"/>
      <c r="F486" s="360">
        <f t="shared" si="15"/>
        <v>0</v>
      </c>
      <c r="G486" s="339"/>
      <c r="H486" s="340"/>
    </row>
    <row r="487" spans="1:8" s="341" customFormat="1">
      <c r="A487" s="354" t="s">
        <v>173</v>
      </c>
      <c r="B487" s="361" t="s">
        <v>174</v>
      </c>
      <c r="C487" s="372"/>
      <c r="D487" s="373"/>
      <c r="E487" s="374"/>
      <c r="F487" s="360">
        <f t="shared" si="15"/>
        <v>0</v>
      </c>
      <c r="G487" s="339"/>
      <c r="H487" s="340"/>
    </row>
    <row r="488" spans="1:8" s="341" customFormat="1">
      <c r="A488" s="355" t="s">
        <v>175</v>
      </c>
      <c r="B488" s="356" t="s">
        <v>176</v>
      </c>
      <c r="C488" s="357">
        <v>400</v>
      </c>
      <c r="D488" s="358" t="s">
        <v>15</v>
      </c>
      <c r="E488" s="359">
        <v>32.06</v>
      </c>
      <c r="F488" s="360">
        <f t="shared" si="15"/>
        <v>12824</v>
      </c>
      <c r="G488" s="339"/>
      <c r="H488" s="340"/>
    </row>
    <row r="489" spans="1:8" s="341" customFormat="1">
      <c r="A489" s="355" t="s">
        <v>177</v>
      </c>
      <c r="B489" s="356" t="s">
        <v>178</v>
      </c>
      <c r="C489" s="357">
        <v>200</v>
      </c>
      <c r="D489" s="358" t="s">
        <v>15</v>
      </c>
      <c r="E489" s="359">
        <v>42.59</v>
      </c>
      <c r="F489" s="360">
        <f t="shared" si="15"/>
        <v>8518</v>
      </c>
      <c r="G489" s="339"/>
      <c r="H489" s="340"/>
    </row>
    <row r="490" spans="1:8" s="341" customFormat="1">
      <c r="A490" s="355" t="s">
        <v>179</v>
      </c>
      <c r="B490" s="356" t="s">
        <v>180</v>
      </c>
      <c r="C490" s="357">
        <v>200</v>
      </c>
      <c r="D490" s="358" t="s">
        <v>15</v>
      </c>
      <c r="E490" s="359">
        <v>63.21</v>
      </c>
      <c r="F490" s="360">
        <f t="shared" si="15"/>
        <v>12642</v>
      </c>
      <c r="G490" s="339"/>
      <c r="H490" s="340"/>
    </row>
    <row r="491" spans="1:8" s="341" customFormat="1">
      <c r="A491" s="355" t="s">
        <v>181</v>
      </c>
      <c r="B491" s="356" t="s">
        <v>182</v>
      </c>
      <c r="C491" s="357">
        <v>100</v>
      </c>
      <c r="D491" s="358" t="s">
        <v>15</v>
      </c>
      <c r="E491" s="359">
        <v>130.66999999999999</v>
      </c>
      <c r="F491" s="360">
        <f t="shared" si="15"/>
        <v>13067</v>
      </c>
      <c r="G491" s="339"/>
      <c r="H491" s="340"/>
    </row>
    <row r="492" spans="1:8" s="341" customFormat="1">
      <c r="A492" s="355" t="s">
        <v>183</v>
      </c>
      <c r="B492" s="356" t="s">
        <v>184</v>
      </c>
      <c r="C492" s="357">
        <v>20</v>
      </c>
      <c r="D492" s="358" t="s">
        <v>15</v>
      </c>
      <c r="E492" s="359">
        <v>252.73</v>
      </c>
      <c r="F492" s="360">
        <f t="shared" si="15"/>
        <v>5054.6000000000004</v>
      </c>
      <c r="G492" s="339"/>
      <c r="H492" s="340"/>
    </row>
    <row r="493" spans="1:8" s="341" customFormat="1">
      <c r="A493" s="355" t="s">
        <v>183</v>
      </c>
      <c r="B493" s="356" t="s">
        <v>185</v>
      </c>
      <c r="C493" s="357">
        <v>20</v>
      </c>
      <c r="D493" s="358" t="s">
        <v>15</v>
      </c>
      <c r="E493" s="359">
        <v>405.68</v>
      </c>
      <c r="F493" s="360">
        <f>ROUND(E493*C493,2)</f>
        <v>8113.6</v>
      </c>
      <c r="G493" s="339"/>
      <c r="H493" s="340"/>
    </row>
    <row r="494" spans="1:8" s="341" customFormat="1">
      <c r="A494" s="355"/>
      <c r="B494" s="356"/>
      <c r="C494" s="357"/>
      <c r="D494" s="358"/>
      <c r="E494" s="359"/>
      <c r="F494" s="360"/>
      <c r="G494" s="339"/>
      <c r="H494" s="340"/>
    </row>
    <row r="495" spans="1:8" s="341" customFormat="1">
      <c r="A495" s="354" t="s">
        <v>186</v>
      </c>
      <c r="B495" s="361" t="s">
        <v>62</v>
      </c>
      <c r="C495" s="372"/>
      <c r="D495" s="373"/>
      <c r="E495" s="374"/>
      <c r="F495" s="360"/>
      <c r="G495" s="339"/>
      <c r="H495" s="340"/>
    </row>
    <row r="496" spans="1:8" s="341" customFormat="1">
      <c r="A496" s="355" t="s">
        <v>187</v>
      </c>
      <c r="B496" s="356" t="s">
        <v>188</v>
      </c>
      <c r="C496" s="357">
        <v>800</v>
      </c>
      <c r="D496" s="358" t="s">
        <v>43</v>
      </c>
      <c r="E496" s="359">
        <v>4.55</v>
      </c>
      <c r="F496" s="360">
        <f t="shared" si="15"/>
        <v>3640</v>
      </c>
      <c r="G496" s="339"/>
      <c r="H496" s="340"/>
    </row>
    <row r="497" spans="1:8" s="341" customFormat="1">
      <c r="A497" s="355" t="s">
        <v>189</v>
      </c>
      <c r="B497" s="356" t="s">
        <v>190</v>
      </c>
      <c r="C497" s="357">
        <v>400</v>
      </c>
      <c r="D497" s="358" t="s">
        <v>43</v>
      </c>
      <c r="E497" s="359">
        <v>5.46</v>
      </c>
      <c r="F497" s="360">
        <f t="shared" si="15"/>
        <v>2184</v>
      </c>
      <c r="G497" s="339"/>
      <c r="H497" s="340"/>
    </row>
    <row r="498" spans="1:8" s="341" customFormat="1">
      <c r="A498" s="355" t="s">
        <v>191</v>
      </c>
      <c r="B498" s="356" t="s">
        <v>192</v>
      </c>
      <c r="C498" s="357">
        <v>400</v>
      </c>
      <c r="D498" s="358" t="s">
        <v>43</v>
      </c>
      <c r="E498" s="359">
        <v>10.9</v>
      </c>
      <c r="F498" s="360">
        <f t="shared" si="15"/>
        <v>4360</v>
      </c>
      <c r="G498" s="339"/>
      <c r="H498" s="340"/>
    </row>
    <row r="499" spans="1:8" s="341" customFormat="1">
      <c r="A499" s="355" t="s">
        <v>193</v>
      </c>
      <c r="B499" s="356" t="s">
        <v>194</v>
      </c>
      <c r="C499" s="357">
        <v>200</v>
      </c>
      <c r="D499" s="358" t="s">
        <v>43</v>
      </c>
      <c r="E499" s="359">
        <v>25.48</v>
      </c>
      <c r="F499" s="360">
        <f t="shared" si="15"/>
        <v>5096</v>
      </c>
      <c r="G499" s="339"/>
      <c r="H499" s="340"/>
    </row>
    <row r="500" spans="1:8" s="341" customFormat="1">
      <c r="A500" s="355" t="s">
        <v>195</v>
      </c>
      <c r="B500" s="356" t="s">
        <v>196</v>
      </c>
      <c r="C500" s="357">
        <v>40</v>
      </c>
      <c r="D500" s="358" t="s">
        <v>43</v>
      </c>
      <c r="E500" s="359">
        <v>1272.97</v>
      </c>
      <c r="F500" s="360">
        <f t="shared" si="15"/>
        <v>50918.8</v>
      </c>
      <c r="G500" s="339"/>
      <c r="H500" s="340"/>
    </row>
    <row r="501" spans="1:8" s="341" customFormat="1">
      <c r="A501" s="355" t="s">
        <v>195</v>
      </c>
      <c r="B501" s="356" t="s">
        <v>197</v>
      </c>
      <c r="C501" s="357">
        <v>40</v>
      </c>
      <c r="D501" s="358" t="s">
        <v>43</v>
      </c>
      <c r="E501" s="359">
        <v>1356.41</v>
      </c>
      <c r="F501" s="360">
        <f>ROUND(E501*C501,2)</f>
        <v>54256.4</v>
      </c>
      <c r="G501" s="339"/>
      <c r="H501" s="340"/>
    </row>
    <row r="502" spans="1:8" s="341" customFormat="1">
      <c r="A502" s="355"/>
      <c r="B502" s="356"/>
      <c r="C502" s="357">
        <v>0</v>
      </c>
      <c r="D502" s="358"/>
      <c r="E502" s="359"/>
      <c r="F502" s="360">
        <f t="shared" si="15"/>
        <v>0</v>
      </c>
      <c r="G502" s="339"/>
      <c r="H502" s="340"/>
    </row>
    <row r="503" spans="1:8" s="341" customFormat="1">
      <c r="A503" s="354" t="s">
        <v>198</v>
      </c>
      <c r="B503" s="361" t="s">
        <v>199</v>
      </c>
      <c r="C503" s="372">
        <v>0</v>
      </c>
      <c r="D503" s="373"/>
      <c r="E503" s="374"/>
      <c r="F503" s="360">
        <f t="shared" si="15"/>
        <v>0</v>
      </c>
      <c r="G503" s="339"/>
      <c r="H503" s="340"/>
    </row>
    <row r="504" spans="1:8" s="341" customFormat="1">
      <c r="A504" s="355" t="s">
        <v>200</v>
      </c>
      <c r="B504" s="356" t="s">
        <v>201</v>
      </c>
      <c r="C504" s="357">
        <v>120</v>
      </c>
      <c r="D504" s="358" t="s">
        <v>202</v>
      </c>
      <c r="E504" s="359">
        <v>247.13</v>
      </c>
      <c r="F504" s="360">
        <f t="shared" si="15"/>
        <v>29655.599999999999</v>
      </c>
      <c r="G504" s="339"/>
      <c r="H504" s="340"/>
    </row>
    <row r="505" spans="1:8" s="341" customFormat="1">
      <c r="A505" s="355" t="s">
        <v>203</v>
      </c>
      <c r="B505" s="356" t="s">
        <v>204</v>
      </c>
      <c r="C505" s="357">
        <v>120</v>
      </c>
      <c r="D505" s="358" t="s">
        <v>202</v>
      </c>
      <c r="E505" s="359">
        <v>164.75</v>
      </c>
      <c r="F505" s="360">
        <f t="shared" si="15"/>
        <v>19770</v>
      </c>
      <c r="G505" s="339"/>
      <c r="H505" s="340"/>
    </row>
    <row r="506" spans="1:8" s="341" customFormat="1">
      <c r="A506" s="355"/>
      <c r="B506" s="356"/>
      <c r="C506" s="357">
        <v>0</v>
      </c>
      <c r="D506" s="358"/>
      <c r="E506" s="359"/>
      <c r="F506" s="360">
        <f>ROUND(E506*C506,2)</f>
        <v>0</v>
      </c>
      <c r="G506" s="339"/>
      <c r="H506" s="340"/>
    </row>
    <row r="507" spans="1:8" s="341" customFormat="1">
      <c r="A507" s="348">
        <v>2</v>
      </c>
      <c r="B507" s="361" t="s">
        <v>205</v>
      </c>
      <c r="C507" s="372">
        <v>0</v>
      </c>
      <c r="D507" s="373"/>
      <c r="E507" s="374"/>
      <c r="F507" s="360">
        <f>ROUND(E507*C507,2)</f>
        <v>0</v>
      </c>
      <c r="G507" s="339"/>
      <c r="H507" s="340"/>
    </row>
    <row r="508" spans="1:8" s="341" customFormat="1">
      <c r="A508" s="355">
        <v>2.1</v>
      </c>
      <c r="B508" s="356" t="s">
        <v>206</v>
      </c>
      <c r="C508" s="357">
        <v>160</v>
      </c>
      <c r="D508" s="358" t="s">
        <v>202</v>
      </c>
      <c r="E508" s="359">
        <v>388.1</v>
      </c>
      <c r="F508" s="360">
        <f>ROUND(E508*C508,2)</f>
        <v>62096</v>
      </c>
      <c r="G508" s="339"/>
      <c r="H508" s="340"/>
    </row>
    <row r="509" spans="1:8" s="341" customFormat="1">
      <c r="A509" s="355">
        <v>2.2000000000000002</v>
      </c>
      <c r="B509" s="375" t="s">
        <v>207</v>
      </c>
      <c r="C509" s="357">
        <v>80</v>
      </c>
      <c r="D509" s="358" t="s">
        <v>202</v>
      </c>
      <c r="E509" s="359">
        <v>588.75</v>
      </c>
      <c r="F509" s="360">
        <f>ROUND(E509*C509,2)</f>
        <v>47100</v>
      </c>
      <c r="G509" s="339"/>
      <c r="H509" s="340"/>
    </row>
    <row r="510" spans="1:8" s="341" customFormat="1">
      <c r="A510" s="355">
        <v>2.2999999999999998</v>
      </c>
      <c r="B510" s="375" t="s">
        <v>208</v>
      </c>
      <c r="C510" s="357">
        <v>60</v>
      </c>
      <c r="D510" s="358" t="s">
        <v>202</v>
      </c>
      <c r="E510" s="359">
        <v>879.38</v>
      </c>
      <c r="F510" s="360">
        <f>ROUND(E510*C510,2)</f>
        <v>52762.8</v>
      </c>
      <c r="G510" s="339"/>
      <c r="H510" s="340"/>
    </row>
    <row r="511" spans="1:8" s="341" customFormat="1">
      <c r="A511" s="185"/>
      <c r="B511" s="376"/>
      <c r="C511" s="377"/>
      <c r="D511" s="376"/>
      <c r="E511" s="378"/>
      <c r="F511" s="360">
        <f t="shared" si="15"/>
        <v>0</v>
      </c>
      <c r="G511" s="339"/>
      <c r="H511" s="340"/>
    </row>
    <row r="512" spans="1:8" s="341" customFormat="1">
      <c r="A512" s="329">
        <v>3</v>
      </c>
      <c r="B512" s="23" t="s">
        <v>209</v>
      </c>
      <c r="C512" s="377"/>
      <c r="D512" s="376"/>
      <c r="E512" s="378"/>
      <c r="F512" s="360"/>
      <c r="G512" s="379"/>
      <c r="H512" s="380"/>
    </row>
    <row r="513" spans="1:8" s="386" customFormat="1">
      <c r="A513" s="381">
        <v>3.1</v>
      </c>
      <c r="B513" s="382" t="s">
        <v>210</v>
      </c>
      <c r="C513" s="383"/>
      <c r="D513" s="358"/>
      <c r="E513" s="384"/>
      <c r="F513" s="360">
        <f t="shared" ref="F513:F519" si="16">ROUND(E513*C513,2)</f>
        <v>0</v>
      </c>
      <c r="G513" s="385"/>
    </row>
    <row r="514" spans="1:8" s="386" customFormat="1" ht="24.75" customHeight="1">
      <c r="A514" s="65" t="s">
        <v>211</v>
      </c>
      <c r="B514" s="387" t="s">
        <v>212</v>
      </c>
      <c r="C514" s="383">
        <v>190.28</v>
      </c>
      <c r="D514" s="358" t="s">
        <v>213</v>
      </c>
      <c r="E514" s="384">
        <v>1164.5999999999999</v>
      </c>
      <c r="F514" s="360">
        <f t="shared" si="16"/>
        <v>221600.09</v>
      </c>
      <c r="G514" s="385"/>
    </row>
    <row r="515" spans="1:8" s="386" customFormat="1" ht="9" customHeight="1">
      <c r="A515" s="388"/>
      <c r="B515" s="382"/>
      <c r="C515" s="383"/>
      <c r="D515" s="358"/>
      <c r="E515" s="384"/>
      <c r="F515" s="360">
        <f t="shared" si="16"/>
        <v>0</v>
      </c>
      <c r="G515" s="385"/>
    </row>
    <row r="516" spans="1:8" s="386" customFormat="1">
      <c r="A516" s="388">
        <v>3.2</v>
      </c>
      <c r="B516" s="382" t="s">
        <v>214</v>
      </c>
      <c r="C516" s="383">
        <v>0</v>
      </c>
      <c r="D516" s="358"/>
      <c r="E516" s="384"/>
      <c r="F516" s="360">
        <f t="shared" si="16"/>
        <v>0</v>
      </c>
      <c r="G516" s="385"/>
    </row>
    <row r="517" spans="1:8" s="386" customFormat="1">
      <c r="A517" s="65" t="s">
        <v>215</v>
      </c>
      <c r="B517" s="356" t="s">
        <v>216</v>
      </c>
      <c r="C517" s="383">
        <v>22978.47</v>
      </c>
      <c r="D517" s="358" t="s">
        <v>20</v>
      </c>
      <c r="E517" s="384">
        <v>30.04</v>
      </c>
      <c r="F517" s="389">
        <f t="shared" si="16"/>
        <v>690273.24</v>
      </c>
      <c r="G517" s="385">
        <f>+C17+C51+C84+C116+C150+C183+C213+C247+C277+C340+C370+C403</f>
        <v>23198.47</v>
      </c>
    </row>
    <row r="518" spans="1:8" s="386" customFormat="1">
      <c r="A518" s="65" t="s">
        <v>217</v>
      </c>
      <c r="B518" s="356" t="s">
        <v>218</v>
      </c>
      <c r="C518" s="390">
        <v>1148.92</v>
      </c>
      <c r="D518" s="391" t="s">
        <v>219</v>
      </c>
      <c r="E518" s="392">
        <v>11345.7</v>
      </c>
      <c r="F518" s="393">
        <f t="shared" si="16"/>
        <v>13035301.640000001</v>
      </c>
      <c r="G518" s="385">
        <f>+G517*0.05</f>
        <v>1159.9235000000001</v>
      </c>
    </row>
    <row r="519" spans="1:8" s="386" customFormat="1">
      <c r="A519" s="65" t="s">
        <v>220</v>
      </c>
      <c r="B519" s="356" t="s">
        <v>221</v>
      </c>
      <c r="C519" s="390">
        <f>ROUND(150*1.25*C518,2)</f>
        <v>215422.5</v>
      </c>
      <c r="D519" s="391" t="s">
        <v>222</v>
      </c>
      <c r="E519" s="392">
        <v>22.72</v>
      </c>
      <c r="F519" s="393">
        <f t="shared" si="16"/>
        <v>4894399.2</v>
      </c>
      <c r="G519" s="385"/>
    </row>
    <row r="520" spans="1:8" s="398" customFormat="1">
      <c r="A520" s="394"/>
      <c r="B520" s="376"/>
      <c r="C520" s="395"/>
      <c r="D520" s="358"/>
      <c r="E520" s="396"/>
      <c r="F520" s="360"/>
      <c r="G520" s="397"/>
    </row>
    <row r="521" spans="1:8" s="341" customFormat="1">
      <c r="A521" s="399">
        <v>4</v>
      </c>
      <c r="B521" s="273" t="s">
        <v>223</v>
      </c>
      <c r="C521" s="400">
        <v>12</v>
      </c>
      <c r="D521" s="401" t="s">
        <v>224</v>
      </c>
      <c r="E521" s="402">
        <v>40500</v>
      </c>
      <c r="F521" s="208">
        <f>ROUND(E521*C521,2)</f>
        <v>486000</v>
      </c>
      <c r="G521" s="339"/>
      <c r="H521" s="340"/>
    </row>
    <row r="522" spans="1:8" s="341" customFormat="1">
      <c r="A522" s="399"/>
      <c r="B522" s="273"/>
      <c r="C522" s="400"/>
      <c r="D522" s="401"/>
      <c r="E522" s="402"/>
      <c r="F522" s="208"/>
      <c r="G522" s="339"/>
      <c r="H522" s="340"/>
    </row>
    <row r="523" spans="1:8" s="341" customFormat="1" ht="63.75">
      <c r="A523" s="399">
        <v>5</v>
      </c>
      <c r="B523" s="403" t="s">
        <v>225</v>
      </c>
      <c r="C523" s="404">
        <v>3</v>
      </c>
      <c r="D523" s="405" t="s">
        <v>43</v>
      </c>
      <c r="E523" s="406">
        <v>42316.79</v>
      </c>
      <c r="F523" s="267">
        <f>ROUND(E523*C523,2)</f>
        <v>126950.37</v>
      </c>
      <c r="G523" s="339"/>
      <c r="H523" s="340"/>
    </row>
    <row r="524" spans="1:8" s="147" customFormat="1" ht="12.75" customHeight="1">
      <c r="A524" s="407"/>
      <c r="B524" s="112" t="s">
        <v>226</v>
      </c>
      <c r="C524" s="80"/>
      <c r="D524" s="408"/>
      <c r="E524" s="80"/>
      <c r="F524" s="81">
        <f>SUM(F476:F523)</f>
        <v>23103058.34</v>
      </c>
      <c r="G524" s="146"/>
    </row>
    <row r="525" spans="1:8">
      <c r="A525" s="113"/>
      <c r="B525" s="31"/>
      <c r="C525" s="32"/>
      <c r="D525" s="33"/>
      <c r="E525" s="42"/>
      <c r="F525" s="104"/>
      <c r="G525" s="294"/>
      <c r="H525" s="32"/>
    </row>
    <row r="526" spans="1:8" s="180" customFormat="1" ht="12.75" customHeight="1">
      <c r="A526" s="407"/>
      <c r="B526" s="112" t="s">
        <v>227</v>
      </c>
      <c r="C526" s="80"/>
      <c r="D526" s="408"/>
      <c r="E526" s="80"/>
      <c r="F526" s="409">
        <f>+F524+F471+F434+F395+F362+F301+F269+F239+F205+F175+F142+F108+F75+F43+F332+F466</f>
        <v>205625921.67000008</v>
      </c>
      <c r="G526" s="179"/>
    </row>
    <row r="527" spans="1:8" s="147" customFormat="1" ht="12.75" customHeight="1">
      <c r="A527" s="407"/>
      <c r="B527" s="112" t="s">
        <v>227</v>
      </c>
      <c r="C527" s="80"/>
      <c r="D527" s="408"/>
      <c r="E527" s="80"/>
      <c r="F527" s="81">
        <f>+F526</f>
        <v>205625921.67000008</v>
      </c>
      <c r="G527" s="146"/>
    </row>
    <row r="528" spans="1:8">
      <c r="A528" s="113"/>
      <c r="B528" s="410" t="s">
        <v>228</v>
      </c>
      <c r="C528" s="411"/>
      <c r="D528" s="412"/>
      <c r="E528" s="412"/>
      <c r="F528" s="412"/>
    </row>
    <row r="529" spans="1:7">
      <c r="A529" s="113"/>
      <c r="B529" s="413" t="s">
        <v>229</v>
      </c>
      <c r="C529" s="414">
        <v>0.1</v>
      </c>
      <c r="D529" s="412"/>
      <c r="E529" s="412"/>
      <c r="F529" s="415">
        <f t="shared" ref="F529:F535" si="17">+ROUND(C529*$F$527,2)</f>
        <v>20562592.170000002</v>
      </c>
    </row>
    <row r="530" spans="1:7">
      <c r="A530" s="113"/>
      <c r="B530" s="413" t="s">
        <v>230</v>
      </c>
      <c r="C530" s="414">
        <v>0.04</v>
      </c>
      <c r="D530" s="412"/>
      <c r="E530" s="412"/>
      <c r="F530" s="415">
        <f t="shared" si="17"/>
        <v>8225036.8700000001</v>
      </c>
    </row>
    <row r="531" spans="1:7">
      <c r="A531" s="113"/>
      <c r="B531" s="413" t="s">
        <v>231</v>
      </c>
      <c r="C531" s="414">
        <v>0.04</v>
      </c>
      <c r="D531" s="412"/>
      <c r="E531" s="412"/>
      <c r="F531" s="415">
        <f t="shared" si="17"/>
        <v>8225036.8700000001</v>
      </c>
    </row>
    <row r="532" spans="1:7">
      <c r="A532" s="113"/>
      <c r="B532" s="413" t="s">
        <v>232</v>
      </c>
      <c r="C532" s="414">
        <v>0.04</v>
      </c>
      <c r="D532" s="412"/>
      <c r="E532" s="412"/>
      <c r="F532" s="415">
        <f t="shared" si="17"/>
        <v>8225036.8700000001</v>
      </c>
    </row>
    <row r="533" spans="1:7">
      <c r="A533" s="113"/>
      <c r="B533" s="413" t="s">
        <v>233</v>
      </c>
      <c r="C533" s="414">
        <v>0.05</v>
      </c>
      <c r="D533" s="412"/>
      <c r="E533" s="412"/>
      <c r="F533" s="415">
        <f t="shared" si="17"/>
        <v>10281296.08</v>
      </c>
    </row>
    <row r="534" spans="1:7">
      <c r="A534" s="113"/>
      <c r="B534" s="413" t="s">
        <v>234</v>
      </c>
      <c r="C534" s="414">
        <v>0.05</v>
      </c>
      <c r="D534" s="412"/>
      <c r="E534" s="412"/>
      <c r="F534" s="415">
        <f t="shared" si="17"/>
        <v>10281296.08</v>
      </c>
    </row>
    <row r="535" spans="1:7">
      <c r="A535" s="412"/>
      <c r="B535" s="413" t="s">
        <v>235</v>
      </c>
      <c r="C535" s="414">
        <v>0.01</v>
      </c>
      <c r="D535" s="412"/>
      <c r="E535" s="412"/>
      <c r="F535" s="415">
        <f t="shared" si="17"/>
        <v>2056259.22</v>
      </c>
    </row>
    <row r="536" spans="1:7">
      <c r="A536" s="412"/>
      <c r="B536" s="413" t="s">
        <v>236</v>
      </c>
      <c r="C536" s="414">
        <v>0.18</v>
      </c>
      <c r="D536" s="412"/>
      <c r="E536" s="412"/>
      <c r="F536" s="415">
        <f>+ROUND(C536*$F$529,2)</f>
        <v>3701266.59</v>
      </c>
    </row>
    <row r="537" spans="1:7">
      <c r="A537" s="412"/>
      <c r="B537" s="413" t="s">
        <v>237</v>
      </c>
      <c r="C537" s="414">
        <v>0.1</v>
      </c>
      <c r="D537" s="412"/>
      <c r="E537" s="412"/>
      <c r="F537" s="415">
        <f>+ROUND(C537*$F$527,2)</f>
        <v>20562592.170000002</v>
      </c>
    </row>
    <row r="538" spans="1:7">
      <c r="A538" s="412"/>
      <c r="B538" s="413" t="s">
        <v>238</v>
      </c>
      <c r="C538" s="414">
        <v>0.1</v>
      </c>
      <c r="D538" s="412"/>
      <c r="E538" s="412"/>
      <c r="F538" s="415">
        <f>+ROUND(C538*$F$527,2)</f>
        <v>20562592.170000002</v>
      </c>
    </row>
    <row r="539" spans="1:7">
      <c r="A539" s="412"/>
      <c r="B539" s="413" t="s">
        <v>239</v>
      </c>
      <c r="C539" s="416">
        <v>1</v>
      </c>
      <c r="D539" s="417" t="s">
        <v>43</v>
      </c>
      <c r="E539" s="412"/>
      <c r="F539" s="415">
        <v>800000</v>
      </c>
    </row>
    <row r="540" spans="1:7" s="147" customFormat="1" ht="12.75" customHeight="1">
      <c r="A540" s="407"/>
      <c r="B540" s="112" t="s">
        <v>240</v>
      </c>
      <c r="C540" s="80"/>
      <c r="D540" s="408"/>
      <c r="E540" s="80"/>
      <c r="F540" s="81">
        <f>SUM(F529:F539)</f>
        <v>113483005.09</v>
      </c>
      <c r="G540" s="146"/>
    </row>
    <row r="541" spans="1:7">
      <c r="A541" s="412"/>
      <c r="B541" s="412"/>
      <c r="C541" s="411"/>
      <c r="D541" s="412"/>
      <c r="E541" s="412"/>
      <c r="F541" s="412"/>
    </row>
    <row r="542" spans="1:7" s="180" customFormat="1" ht="12.75" customHeight="1">
      <c r="A542" s="418"/>
      <c r="B542" s="419" t="s">
        <v>241</v>
      </c>
      <c r="C542" s="420"/>
      <c r="D542" s="421"/>
      <c r="E542" s="420"/>
      <c r="F542" s="422">
        <f>+F540+F527</f>
        <v>319108926.76000011</v>
      </c>
      <c r="G542" s="179"/>
    </row>
    <row r="544" spans="1:7">
      <c r="A544" s="51"/>
      <c r="B544" s="51"/>
      <c r="C544" s="423"/>
      <c r="D544" s="51"/>
      <c r="E544" s="423"/>
      <c r="F544" s="423"/>
    </row>
    <row r="545" spans="1:6">
      <c r="A545" s="74" t="s">
        <v>242</v>
      </c>
      <c r="B545" s="74"/>
      <c r="C545" s="1608" t="s">
        <v>243</v>
      </c>
      <c r="D545" s="1608"/>
      <c r="E545" s="1608"/>
      <c r="F545" s="1608"/>
    </row>
    <row r="546" spans="1:6">
      <c r="A546" s="424"/>
      <c r="B546" s="425"/>
      <c r="C546" s="426"/>
      <c r="D546" s="427"/>
      <c r="E546" s="426"/>
      <c r="F546" s="428"/>
    </row>
    <row r="547" spans="1:6">
      <c r="A547" s="74"/>
      <c r="B547" s="74"/>
      <c r="C547" s="429"/>
      <c r="D547" s="74"/>
      <c r="E547" s="429"/>
      <c r="F547" s="429"/>
    </row>
    <row r="548" spans="1:6">
      <c r="A548" s="74"/>
      <c r="B548" s="74"/>
      <c r="C548" s="429"/>
      <c r="D548" s="430"/>
      <c r="E548" s="429"/>
      <c r="F548" s="429"/>
    </row>
    <row r="549" spans="1:6">
      <c r="A549" s="431"/>
      <c r="B549" s="431" t="s">
        <v>244</v>
      </c>
      <c r="C549" s="1608" t="s">
        <v>245</v>
      </c>
      <c r="D549" s="1609"/>
      <c r="E549" s="1609"/>
      <c r="F549" s="1609"/>
    </row>
    <row r="550" spans="1:6">
      <c r="A550" s="74" t="s">
        <v>246</v>
      </c>
      <c r="B550" s="74"/>
      <c r="C550" s="1608" t="s">
        <v>246</v>
      </c>
      <c r="D550" s="1609"/>
      <c r="E550" s="1609"/>
      <c r="F550" s="1609"/>
    </row>
    <row r="551" spans="1:6">
      <c r="A551" s="51"/>
      <c r="B551" s="51"/>
      <c r="C551" s="423"/>
      <c r="D551" s="51"/>
      <c r="E551" s="423"/>
      <c r="F551" s="423"/>
    </row>
    <row r="552" spans="1:6">
      <c r="A552" s="51"/>
      <c r="B552" s="51"/>
      <c r="C552" s="423"/>
      <c r="D552" s="51"/>
      <c r="E552" s="423"/>
      <c r="F552" s="423"/>
    </row>
    <row r="553" spans="1:6">
      <c r="A553" s="51"/>
      <c r="B553" s="51"/>
      <c r="C553" s="423"/>
      <c r="D553" s="51"/>
      <c r="E553" s="423"/>
      <c r="F553" s="423"/>
    </row>
    <row r="554" spans="1:6">
      <c r="A554" s="51"/>
      <c r="B554" s="51"/>
      <c r="C554" s="423"/>
      <c r="D554" s="51"/>
      <c r="E554" s="423"/>
      <c r="F554" s="423"/>
    </row>
    <row r="555" spans="1:6">
      <c r="A555" s="74"/>
      <c r="B555" s="74"/>
      <c r="C555" s="429"/>
      <c r="D555" s="74"/>
      <c r="E555" s="429"/>
      <c r="F555" s="429"/>
    </row>
    <row r="556" spans="1:6">
      <c r="A556" s="74"/>
      <c r="B556" s="74"/>
      <c r="C556" s="429"/>
      <c r="D556" s="74"/>
      <c r="E556" s="429"/>
      <c r="F556" s="429"/>
    </row>
    <row r="557" spans="1:6">
      <c r="A557" s="430" t="s">
        <v>247</v>
      </c>
      <c r="B557" s="432" t="s">
        <v>248</v>
      </c>
      <c r="C557" s="1608" t="s">
        <v>249</v>
      </c>
      <c r="D557" s="1608"/>
      <c r="E557" s="1608"/>
      <c r="F557" s="1608"/>
    </row>
    <row r="558" spans="1:6">
      <c r="A558" s="430"/>
      <c r="B558" s="430"/>
      <c r="C558" s="429"/>
      <c r="D558" s="430"/>
      <c r="E558" s="429"/>
      <c r="F558" s="429"/>
    </row>
    <row r="559" spans="1:6">
      <c r="A559" s="430"/>
      <c r="B559" s="430" t="s">
        <v>250</v>
      </c>
      <c r="C559" s="1608"/>
      <c r="D559" s="1608"/>
      <c r="E559" s="1608"/>
      <c r="F559" s="1608"/>
    </row>
    <row r="560" spans="1:6">
      <c r="A560" s="432" t="s">
        <v>251</v>
      </c>
      <c r="B560" s="432" t="s">
        <v>252</v>
      </c>
      <c r="C560" s="1608" t="s">
        <v>253</v>
      </c>
      <c r="D560" s="1609"/>
      <c r="E560" s="1609"/>
      <c r="F560" s="1609"/>
    </row>
    <row r="561" spans="1:6">
      <c r="A561" s="74" t="s">
        <v>254</v>
      </c>
      <c r="B561" s="432"/>
      <c r="C561" s="1608" t="s">
        <v>255</v>
      </c>
      <c r="D561" s="1609"/>
      <c r="E561" s="1609"/>
      <c r="F561" s="1609"/>
    </row>
    <row r="562" spans="1:6">
      <c r="A562" s="51"/>
      <c r="B562" s="51"/>
      <c r="C562" s="423"/>
      <c r="D562" s="51"/>
      <c r="E562" s="423"/>
      <c r="F562" s="423"/>
    </row>
    <row r="563" spans="1:6">
      <c r="A563" s="51"/>
      <c r="B563" s="51"/>
      <c r="C563" s="423"/>
      <c r="D563" s="51"/>
      <c r="E563" s="423"/>
      <c r="F563" s="423"/>
    </row>
    <row r="564" spans="1:6">
      <c r="E564" s="433"/>
      <c r="F564" s="433"/>
    </row>
  </sheetData>
  <autoFilter ref="A9:F542"/>
  <mergeCells count="138">
    <mergeCell ref="AE2:AJ2"/>
    <mergeCell ref="AK2:AP2"/>
    <mergeCell ref="AQ2:AV2"/>
    <mergeCell ref="AW2:BB2"/>
    <mergeCell ref="BC2:BH2"/>
    <mergeCell ref="BI2:BN2"/>
    <mergeCell ref="A1:F1"/>
    <mergeCell ref="A2:F2"/>
    <mergeCell ref="G2:L2"/>
    <mergeCell ref="M2:R2"/>
    <mergeCell ref="S2:X2"/>
    <mergeCell ref="Y2:AD2"/>
    <mergeCell ref="CY2:DD2"/>
    <mergeCell ref="DE2:DJ2"/>
    <mergeCell ref="DK2:DP2"/>
    <mergeCell ref="DQ2:DV2"/>
    <mergeCell ref="DW2:EB2"/>
    <mergeCell ref="EC2:EH2"/>
    <mergeCell ref="BO2:BT2"/>
    <mergeCell ref="BU2:BZ2"/>
    <mergeCell ref="CA2:CF2"/>
    <mergeCell ref="CG2:CL2"/>
    <mergeCell ref="CM2:CR2"/>
    <mergeCell ref="CS2:CX2"/>
    <mergeCell ref="GE2:GJ2"/>
    <mergeCell ref="GK2:GP2"/>
    <mergeCell ref="GQ2:GV2"/>
    <mergeCell ref="GW2:HB2"/>
    <mergeCell ref="EI2:EN2"/>
    <mergeCell ref="EO2:ET2"/>
    <mergeCell ref="EU2:EZ2"/>
    <mergeCell ref="FA2:FF2"/>
    <mergeCell ref="FG2:FL2"/>
    <mergeCell ref="FM2:FR2"/>
    <mergeCell ref="AW3:BB3"/>
    <mergeCell ref="BC3:BH3"/>
    <mergeCell ref="BI3:BN3"/>
    <mergeCell ref="BO3:BT3"/>
    <mergeCell ref="BU3:BZ3"/>
    <mergeCell ref="CA3:CF3"/>
    <mergeCell ref="IM2:IR2"/>
    <mergeCell ref="IS2:IV2"/>
    <mergeCell ref="A3:F3"/>
    <mergeCell ref="G3:L3"/>
    <mergeCell ref="M3:R3"/>
    <mergeCell ref="S3:X3"/>
    <mergeCell ref="Y3:AD3"/>
    <mergeCell ref="AE3:AJ3"/>
    <mergeCell ref="AK3:AP3"/>
    <mergeCell ref="AQ3:AV3"/>
    <mergeCell ref="HC2:HH2"/>
    <mergeCell ref="HI2:HN2"/>
    <mergeCell ref="HO2:HT2"/>
    <mergeCell ref="HU2:HZ2"/>
    <mergeCell ref="IA2:IF2"/>
    <mergeCell ref="IG2:IL2"/>
    <mergeCell ref="FS2:FX2"/>
    <mergeCell ref="FY2:GD2"/>
    <mergeCell ref="EC3:EH3"/>
    <mergeCell ref="EI3:EN3"/>
    <mergeCell ref="EO3:ET3"/>
    <mergeCell ref="EU3:EZ3"/>
    <mergeCell ref="CG3:CL3"/>
    <mergeCell ref="CM3:CR3"/>
    <mergeCell ref="CS3:CX3"/>
    <mergeCell ref="CY3:DD3"/>
    <mergeCell ref="DE3:DJ3"/>
    <mergeCell ref="DK3:DP3"/>
    <mergeCell ref="HU3:HZ3"/>
    <mergeCell ref="IA3:IF3"/>
    <mergeCell ref="IG3:IL3"/>
    <mergeCell ref="IM3:IR3"/>
    <mergeCell ref="IS3:IV3"/>
    <mergeCell ref="A4:F4"/>
    <mergeCell ref="G4:L4"/>
    <mergeCell ref="M4:R4"/>
    <mergeCell ref="S4:X4"/>
    <mergeCell ref="Y4:AD4"/>
    <mergeCell ref="GK3:GP3"/>
    <mergeCell ref="GQ3:GV3"/>
    <mergeCell ref="GW3:HB3"/>
    <mergeCell ref="HC3:HH3"/>
    <mergeCell ref="HI3:HN3"/>
    <mergeCell ref="HO3:HT3"/>
    <mergeCell ref="FA3:FF3"/>
    <mergeCell ref="FG3:FL3"/>
    <mergeCell ref="FM3:FR3"/>
    <mergeCell ref="FS3:FX3"/>
    <mergeCell ref="FY3:GD3"/>
    <mergeCell ref="GE3:GJ3"/>
    <mergeCell ref="DQ3:DV3"/>
    <mergeCell ref="DW3:EB3"/>
    <mergeCell ref="BO4:BT4"/>
    <mergeCell ref="BU4:BZ4"/>
    <mergeCell ref="CA4:CF4"/>
    <mergeCell ref="CG4:CL4"/>
    <mergeCell ref="CM4:CR4"/>
    <mergeCell ref="CS4:CX4"/>
    <mergeCell ref="AE4:AJ4"/>
    <mergeCell ref="AK4:AP4"/>
    <mergeCell ref="AQ4:AV4"/>
    <mergeCell ref="AW4:BB4"/>
    <mergeCell ref="BC4:BH4"/>
    <mergeCell ref="BI4:BN4"/>
    <mergeCell ref="EU4:EZ4"/>
    <mergeCell ref="FA4:FF4"/>
    <mergeCell ref="FG4:FL4"/>
    <mergeCell ref="FM4:FR4"/>
    <mergeCell ref="CY4:DD4"/>
    <mergeCell ref="DE4:DJ4"/>
    <mergeCell ref="DK4:DP4"/>
    <mergeCell ref="DQ4:DV4"/>
    <mergeCell ref="DW4:EB4"/>
    <mergeCell ref="EC4:EH4"/>
    <mergeCell ref="C557:F557"/>
    <mergeCell ref="C559:F559"/>
    <mergeCell ref="C560:F560"/>
    <mergeCell ref="C561:F561"/>
    <mergeCell ref="IM4:IR4"/>
    <mergeCell ref="IS4:IV4"/>
    <mergeCell ref="B77:B78"/>
    <mergeCell ref="C545:F545"/>
    <mergeCell ref="C549:F549"/>
    <mergeCell ref="C550:F550"/>
    <mergeCell ref="HC4:HH4"/>
    <mergeCell ref="HI4:HN4"/>
    <mergeCell ref="HO4:HT4"/>
    <mergeCell ref="HU4:HZ4"/>
    <mergeCell ref="IA4:IF4"/>
    <mergeCell ref="IG4:IL4"/>
    <mergeCell ref="FS4:FX4"/>
    <mergeCell ref="FY4:GD4"/>
    <mergeCell ref="GE4:GJ4"/>
    <mergeCell ref="GK4:GP4"/>
    <mergeCell ref="GQ4:GV4"/>
    <mergeCell ref="GW4:HB4"/>
    <mergeCell ref="EI4:EN4"/>
    <mergeCell ref="EO4:ET4"/>
  </mergeCells>
  <conditionalFormatting sqref="G513:G516">
    <cfRule type="cellIs" dxfId="3" priority="4" stopIfTrue="1" operator="greaterThan">
      <formula>1</formula>
    </cfRule>
  </conditionalFormatting>
  <conditionalFormatting sqref="G517:G518">
    <cfRule type="cellIs" dxfId="2" priority="3" stopIfTrue="1" operator="greaterThan">
      <formula>1</formula>
    </cfRule>
  </conditionalFormatting>
  <conditionalFormatting sqref="G519">
    <cfRule type="cellIs" dxfId="1" priority="2" stopIfTrue="1" operator="greaterThan">
      <formula>1</formula>
    </cfRule>
  </conditionalFormatting>
  <conditionalFormatting sqref="G520">
    <cfRule type="cellIs" dxfId="0" priority="1" stopIfTrue="1" operator="greaterThan">
      <formula>1</formula>
    </cfRule>
  </conditionalFormatting>
  <pageMargins left="0.35433070866141736" right="0.23622047244094491" top="0.31496062992125984" bottom="0.35433070866141736" header="0.23622047244094491" footer="0.31496062992125984"/>
  <pageSetup scale="91" orientation="portrait" r:id="rId1"/>
  <rowBreaks count="11" manualBreakCount="11">
    <brk id="55" max="5" man="1"/>
    <brk id="103" max="5" man="1"/>
    <brk id="151" max="5" man="1"/>
    <brk id="195" max="5" man="1"/>
    <brk id="243" max="5" man="1"/>
    <brk id="289" max="5" man="1"/>
    <brk id="339" max="5" man="1"/>
    <brk id="386" max="5" man="1"/>
    <brk id="431" max="5" man="1"/>
    <brk id="484" max="5" man="1"/>
    <brk id="526" max="5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79"/>
  <sheetViews>
    <sheetView showGridLines="0" view="pageBreakPreview" topLeftCell="C29" zoomScale="145" zoomScaleNormal="100" zoomScaleSheetLayoutView="145" workbookViewId="0">
      <selection activeCell="I65" sqref="I65"/>
    </sheetView>
  </sheetViews>
  <sheetFormatPr baseColWidth="10" defaultRowHeight="12.75"/>
  <cols>
    <col min="1" max="1" width="3.7109375" customWidth="1"/>
    <col min="2" max="2" width="9" bestFit="1" customWidth="1"/>
    <col min="3" max="3" width="40.28515625" bestFit="1" customWidth="1"/>
    <col min="4" max="4" width="9.140625" style="485" bestFit="1" customWidth="1"/>
    <col min="5" max="5" width="13.7109375" style="485" bestFit="1" customWidth="1"/>
    <col min="6" max="6" width="20.42578125" bestFit="1" customWidth="1"/>
  </cols>
  <sheetData>
    <row r="4" spans="2:9" ht="15.75">
      <c r="B4" s="1646" t="s">
        <v>325</v>
      </c>
      <c r="C4" s="1646"/>
      <c r="D4" s="1646"/>
      <c r="E4" s="1646"/>
      <c r="F4" s="1646"/>
    </row>
    <row r="6" spans="2:9" s="483" customFormat="1" ht="15.75">
      <c r="B6" s="489" t="s">
        <v>7</v>
      </c>
      <c r="C6" s="489" t="s">
        <v>324</v>
      </c>
      <c r="D6" s="489" t="s">
        <v>323</v>
      </c>
      <c r="E6" s="489" t="s">
        <v>327</v>
      </c>
      <c r="F6" s="489" t="s">
        <v>328</v>
      </c>
    </row>
    <row r="7" spans="2:9">
      <c r="B7" s="490">
        <v>1</v>
      </c>
      <c r="C7" s="490" t="s">
        <v>14</v>
      </c>
      <c r="D7" s="526" t="s">
        <v>15</v>
      </c>
      <c r="E7" s="527" t="s">
        <v>329</v>
      </c>
      <c r="F7" s="527" t="s">
        <v>326</v>
      </c>
      <c r="G7" s="341"/>
      <c r="H7" s="488"/>
      <c r="I7" s="488"/>
    </row>
    <row r="8" spans="2:9">
      <c r="B8" s="492"/>
      <c r="C8" s="492"/>
      <c r="D8" s="493"/>
      <c r="E8" s="493"/>
      <c r="F8" s="492"/>
    </row>
    <row r="9" spans="2:9">
      <c r="B9" s="490">
        <v>2</v>
      </c>
      <c r="C9" s="490" t="s">
        <v>16</v>
      </c>
      <c r="D9" s="526"/>
      <c r="E9" s="526"/>
      <c r="F9" s="491"/>
    </row>
    <row r="10" spans="2:9">
      <c r="B10" s="492">
        <v>2.1</v>
      </c>
      <c r="C10" s="492" t="s">
        <v>17</v>
      </c>
      <c r="D10" s="493" t="s">
        <v>15</v>
      </c>
      <c r="E10" s="529" t="s">
        <v>329</v>
      </c>
      <c r="F10" s="492"/>
    </row>
    <row r="11" spans="2:9">
      <c r="B11" s="492">
        <v>2.2000000000000002</v>
      </c>
      <c r="C11" s="492" t="s">
        <v>19</v>
      </c>
      <c r="D11" s="493" t="s">
        <v>20</v>
      </c>
      <c r="E11" s="529" t="s">
        <v>329</v>
      </c>
      <c r="F11" s="492"/>
    </row>
    <row r="12" spans="2:9">
      <c r="B12" s="492">
        <v>2.2999999999999998</v>
      </c>
      <c r="C12" s="494" t="s">
        <v>21</v>
      </c>
      <c r="D12" s="493" t="s">
        <v>22</v>
      </c>
      <c r="E12" s="529" t="s">
        <v>329</v>
      </c>
      <c r="F12" s="492"/>
    </row>
    <row r="13" spans="2:9">
      <c r="B13" s="490">
        <v>3</v>
      </c>
      <c r="C13" s="490" t="s">
        <v>23</v>
      </c>
      <c r="D13" s="527"/>
      <c r="E13" s="527"/>
      <c r="F13" s="490"/>
    </row>
    <row r="14" spans="2:9" ht="25.5">
      <c r="B14" s="495">
        <v>3.1</v>
      </c>
      <c r="C14" s="496" t="s">
        <v>24</v>
      </c>
      <c r="D14" s="493" t="s">
        <v>22</v>
      </c>
      <c r="E14" s="529" t="s">
        <v>329</v>
      </c>
      <c r="F14" s="492"/>
    </row>
    <row r="15" spans="2:9">
      <c r="B15" s="497">
        <v>3.2</v>
      </c>
      <c r="C15" s="498" t="s">
        <v>25</v>
      </c>
      <c r="D15" s="493" t="s">
        <v>20</v>
      </c>
      <c r="E15" s="529" t="s">
        <v>329</v>
      </c>
      <c r="F15" s="492"/>
    </row>
    <row r="16" spans="2:9">
      <c r="B16" s="499">
        <v>3.3</v>
      </c>
      <c r="C16" s="500" t="s">
        <v>26</v>
      </c>
      <c r="D16" s="493" t="s">
        <v>22</v>
      </c>
      <c r="E16" s="529" t="s">
        <v>329</v>
      </c>
      <c r="F16" s="492"/>
    </row>
    <row r="17" spans="2:6">
      <c r="B17" s="495">
        <v>3.4</v>
      </c>
      <c r="C17" s="496" t="s">
        <v>27</v>
      </c>
      <c r="D17" s="493" t="s">
        <v>22</v>
      </c>
      <c r="E17" s="493"/>
      <c r="F17" s="492"/>
    </row>
    <row r="18" spans="2:6" ht="38.25">
      <c r="B18" s="495">
        <v>3.5</v>
      </c>
      <c r="C18" s="501" t="s">
        <v>28</v>
      </c>
      <c r="D18" s="493" t="s">
        <v>22</v>
      </c>
      <c r="E18" s="493"/>
      <c r="F18" s="492"/>
    </row>
    <row r="19" spans="2:6">
      <c r="B19" s="495">
        <v>3.6</v>
      </c>
      <c r="C19" s="500" t="s">
        <v>29</v>
      </c>
      <c r="D19" s="493" t="s">
        <v>22</v>
      </c>
      <c r="E19" s="493"/>
      <c r="F19" s="492"/>
    </row>
    <row r="20" spans="2:6">
      <c r="B20" s="495"/>
      <c r="C20" s="500"/>
      <c r="D20" s="493"/>
      <c r="E20" s="493"/>
      <c r="F20" s="492"/>
    </row>
    <row r="21" spans="2:6">
      <c r="B21" s="502">
        <v>4</v>
      </c>
      <c r="C21" s="503" t="s">
        <v>30</v>
      </c>
      <c r="D21" s="526"/>
      <c r="E21" s="526"/>
      <c r="F21" s="491"/>
    </row>
    <row r="22" spans="2:6" ht="25.5">
      <c r="B22" s="504">
        <v>4.0999999999999996</v>
      </c>
      <c r="C22" s="505" t="s">
        <v>258</v>
      </c>
      <c r="D22" s="493" t="s">
        <v>15</v>
      </c>
      <c r="E22" s="493"/>
      <c r="F22" s="492"/>
    </row>
    <row r="23" spans="2:6" ht="25.5">
      <c r="B23" s="504">
        <v>4.2</v>
      </c>
      <c r="C23" s="505" t="s">
        <v>32</v>
      </c>
      <c r="D23" s="493" t="s">
        <v>15</v>
      </c>
      <c r="E23" s="493"/>
      <c r="F23" s="492"/>
    </row>
    <row r="24" spans="2:6">
      <c r="B24" s="506"/>
      <c r="C24" s="507"/>
      <c r="D24" s="493"/>
      <c r="E24" s="493"/>
      <c r="F24" s="492"/>
    </row>
    <row r="25" spans="2:6">
      <c r="B25" s="508">
        <v>5</v>
      </c>
      <c r="C25" s="509" t="s">
        <v>33</v>
      </c>
      <c r="D25" s="526"/>
      <c r="E25" s="526"/>
      <c r="F25" s="491"/>
    </row>
    <row r="26" spans="2:6" ht="25.5">
      <c r="B26" s="504">
        <v>5.0999999999999996</v>
      </c>
      <c r="C26" s="505" t="s">
        <v>34</v>
      </c>
      <c r="D26" s="493" t="s">
        <v>15</v>
      </c>
      <c r="E26" s="493"/>
      <c r="F26" s="492"/>
    </row>
    <row r="27" spans="2:6" ht="25.5">
      <c r="B27" s="504">
        <v>5.2</v>
      </c>
      <c r="C27" s="505" t="s">
        <v>35</v>
      </c>
      <c r="D27" s="493" t="s">
        <v>15</v>
      </c>
      <c r="E27" s="493"/>
      <c r="F27" s="492"/>
    </row>
    <row r="28" spans="2:6">
      <c r="B28" s="506"/>
      <c r="C28" s="510"/>
      <c r="D28" s="493"/>
      <c r="E28" s="493"/>
      <c r="F28" s="492"/>
    </row>
    <row r="29" spans="2:6">
      <c r="B29" s="508">
        <v>6</v>
      </c>
      <c r="C29" s="509" t="s">
        <v>305</v>
      </c>
      <c r="D29" s="526"/>
      <c r="E29" s="526"/>
      <c r="F29" s="491"/>
    </row>
    <row r="30" spans="2:6" ht="25.5">
      <c r="B30" s="504">
        <v>6.1</v>
      </c>
      <c r="C30" s="505" t="s">
        <v>34</v>
      </c>
      <c r="D30" s="493" t="s">
        <v>15</v>
      </c>
      <c r="E30" s="493"/>
      <c r="F30" s="492"/>
    </row>
    <row r="31" spans="2:6" ht="25.5">
      <c r="B31" s="504">
        <v>6.2</v>
      </c>
      <c r="C31" s="505" t="s">
        <v>35</v>
      </c>
      <c r="D31" s="493" t="s">
        <v>15</v>
      </c>
      <c r="E31" s="493"/>
      <c r="F31" s="492"/>
    </row>
    <row r="32" spans="2:6">
      <c r="B32" s="506"/>
      <c r="C32" s="510"/>
      <c r="D32" s="493"/>
      <c r="E32" s="493"/>
      <c r="F32" s="492"/>
    </row>
    <row r="33" spans="2:8">
      <c r="B33" s="508">
        <v>7</v>
      </c>
      <c r="C33" s="509" t="s">
        <v>306</v>
      </c>
      <c r="D33" s="526"/>
      <c r="E33" s="526"/>
      <c r="F33" s="491"/>
    </row>
    <row r="34" spans="2:8">
      <c r="B34" s="511">
        <v>7.1</v>
      </c>
      <c r="C34" s="512" t="s">
        <v>309</v>
      </c>
      <c r="D34" s="493" t="s">
        <v>38</v>
      </c>
      <c r="E34" s="529" t="s">
        <v>329</v>
      </c>
      <c r="F34" s="492"/>
    </row>
    <row r="35" spans="2:8">
      <c r="B35" s="511">
        <v>7.2</v>
      </c>
      <c r="C35" s="512" t="s">
        <v>310</v>
      </c>
      <c r="D35" s="493" t="s">
        <v>38</v>
      </c>
      <c r="E35" s="529" t="s">
        <v>329</v>
      </c>
      <c r="F35" s="492"/>
    </row>
    <row r="36" spans="2:8">
      <c r="B36" s="511">
        <v>7.3</v>
      </c>
      <c r="C36" s="512" t="s">
        <v>311</v>
      </c>
      <c r="D36" s="493" t="s">
        <v>38</v>
      </c>
      <c r="E36" s="529" t="s">
        <v>329</v>
      </c>
      <c r="F36" s="492"/>
    </row>
    <row r="37" spans="2:8">
      <c r="B37" s="506"/>
      <c r="C37" s="510"/>
      <c r="D37" s="493"/>
      <c r="E37" s="493"/>
      <c r="F37" s="492"/>
    </row>
    <row r="38" spans="2:8">
      <c r="B38" s="508">
        <v>6</v>
      </c>
      <c r="C38" s="509" t="s">
        <v>259</v>
      </c>
      <c r="D38" s="526"/>
      <c r="E38" s="526"/>
      <c r="F38" s="491"/>
    </row>
    <row r="39" spans="2:8" ht="25.5">
      <c r="B39" s="506">
        <v>6.1</v>
      </c>
      <c r="C39" s="513" t="s">
        <v>260</v>
      </c>
      <c r="D39" s="493" t="s">
        <v>38</v>
      </c>
      <c r="E39" s="530" t="s">
        <v>329</v>
      </c>
      <c r="F39" s="492"/>
    </row>
    <row r="40" spans="2:8" ht="25.5">
      <c r="B40" s="506">
        <v>6.2</v>
      </c>
      <c r="C40" s="514" t="s">
        <v>312</v>
      </c>
      <c r="D40" s="493" t="s">
        <v>38</v>
      </c>
      <c r="E40" s="530" t="s">
        <v>329</v>
      </c>
      <c r="F40" s="492"/>
    </row>
    <row r="41" spans="2:8" ht="25.5">
      <c r="B41" s="506">
        <v>6.2</v>
      </c>
      <c r="C41" s="514" t="s">
        <v>313</v>
      </c>
      <c r="D41" s="493" t="s">
        <v>38</v>
      </c>
      <c r="E41" s="530" t="s">
        <v>329</v>
      </c>
      <c r="F41" s="492"/>
    </row>
    <row r="42" spans="2:8" ht="25.5">
      <c r="B42" s="506">
        <v>6.2</v>
      </c>
      <c r="C42" s="514" t="s">
        <v>314</v>
      </c>
      <c r="D42" s="493" t="s">
        <v>38</v>
      </c>
      <c r="E42" s="530" t="s">
        <v>329</v>
      </c>
      <c r="F42" s="492"/>
    </row>
    <row r="43" spans="2:8" ht="25.5">
      <c r="B43" s="506">
        <v>6.2</v>
      </c>
      <c r="C43" s="514" t="s">
        <v>315</v>
      </c>
      <c r="D43" s="493" t="s">
        <v>38</v>
      </c>
      <c r="E43" s="530" t="s">
        <v>329</v>
      </c>
      <c r="F43" s="492"/>
    </row>
    <row r="44" spans="2:8" ht="25.5">
      <c r="B44" s="506">
        <v>6.2</v>
      </c>
      <c r="C44" s="514" t="s">
        <v>316</v>
      </c>
      <c r="D44" s="493" t="s">
        <v>38</v>
      </c>
      <c r="E44" s="530" t="s">
        <v>329</v>
      </c>
      <c r="F44" s="492"/>
    </row>
    <row r="45" spans="2:8" ht="25.5">
      <c r="B45" s="506">
        <v>6.2</v>
      </c>
      <c r="C45" s="514" t="s">
        <v>317</v>
      </c>
      <c r="D45" s="493" t="s">
        <v>38</v>
      </c>
      <c r="E45" s="530" t="s">
        <v>329</v>
      </c>
      <c r="F45" s="492"/>
    </row>
    <row r="46" spans="2:8" ht="25.5">
      <c r="B46" s="506">
        <v>6.2</v>
      </c>
      <c r="C46" s="514" t="s">
        <v>318</v>
      </c>
      <c r="D46" s="493" t="s">
        <v>38</v>
      </c>
      <c r="E46" s="530" t="s">
        <v>329</v>
      </c>
      <c r="F46" s="492"/>
    </row>
    <row r="47" spans="2:8" ht="25.5">
      <c r="B47" s="506">
        <v>6.2</v>
      </c>
      <c r="C47" s="514" t="s">
        <v>319</v>
      </c>
      <c r="D47" s="493" t="s">
        <v>38</v>
      </c>
      <c r="E47" s="530" t="s">
        <v>329</v>
      </c>
      <c r="F47" s="492"/>
    </row>
    <row r="48" spans="2:8">
      <c r="B48" s="508">
        <v>7</v>
      </c>
      <c r="C48" s="509" t="s">
        <v>320</v>
      </c>
      <c r="D48" s="526"/>
      <c r="E48" s="526"/>
      <c r="F48" s="508"/>
      <c r="G48" s="486"/>
      <c r="H48" s="486"/>
    </row>
    <row r="49" spans="2:6" ht="25.5">
      <c r="B49" s="506">
        <v>7.1</v>
      </c>
      <c r="C49" s="515" t="s">
        <v>261</v>
      </c>
      <c r="D49" s="493" t="s">
        <v>38</v>
      </c>
      <c r="E49" s="530" t="s">
        <v>329</v>
      </c>
      <c r="F49" s="492"/>
    </row>
    <row r="50" spans="2:6">
      <c r="B50" s="506">
        <v>7.2</v>
      </c>
      <c r="C50" s="515" t="s">
        <v>321</v>
      </c>
      <c r="D50" s="493" t="s">
        <v>20</v>
      </c>
      <c r="E50" s="530" t="s">
        <v>329</v>
      </c>
      <c r="F50" s="492"/>
    </row>
    <row r="51" spans="2:6" ht="42">
      <c r="B51" s="506">
        <v>7.3</v>
      </c>
      <c r="C51" s="496" t="s">
        <v>322</v>
      </c>
      <c r="D51" s="493" t="s">
        <v>38</v>
      </c>
      <c r="E51" s="530" t="s">
        <v>329</v>
      </c>
      <c r="F51" s="492"/>
    </row>
    <row r="52" spans="2:6" ht="25.5">
      <c r="B52" s="508">
        <v>7</v>
      </c>
      <c r="C52" s="509" t="s">
        <v>307</v>
      </c>
      <c r="D52" s="526"/>
      <c r="E52" s="526"/>
      <c r="F52" s="491"/>
    </row>
    <row r="53" spans="2:6">
      <c r="B53" s="516">
        <f>+B52+0.01</f>
        <v>7.01</v>
      </c>
      <c r="C53" s="517" t="s">
        <v>14</v>
      </c>
      <c r="D53" s="493" t="s">
        <v>15</v>
      </c>
      <c r="E53" s="493"/>
      <c r="F53" s="492"/>
    </row>
    <row r="54" spans="2:6">
      <c r="B54" s="516">
        <f t="shared" ref="B54:B64" si="0">+B53+0.01</f>
        <v>7.02</v>
      </c>
      <c r="C54" s="518" t="s">
        <v>296</v>
      </c>
      <c r="D54" s="493" t="s">
        <v>18</v>
      </c>
      <c r="E54" s="493"/>
      <c r="F54" s="492"/>
    </row>
    <row r="55" spans="2:6">
      <c r="B55" s="516">
        <f t="shared" si="0"/>
        <v>7.0299999999999994</v>
      </c>
      <c r="C55" s="518" t="s">
        <v>297</v>
      </c>
      <c r="D55" s="493" t="s">
        <v>18</v>
      </c>
      <c r="E55" s="493"/>
      <c r="F55" s="492"/>
    </row>
    <row r="56" spans="2:6">
      <c r="B56" s="516">
        <f t="shared" si="0"/>
        <v>7.0399999999999991</v>
      </c>
      <c r="C56" s="518" t="s">
        <v>298</v>
      </c>
      <c r="D56" s="493" t="s">
        <v>43</v>
      </c>
      <c r="E56" s="493"/>
      <c r="F56" s="492"/>
    </row>
    <row r="57" spans="2:6">
      <c r="B57" s="516">
        <f t="shared" si="0"/>
        <v>7.0499999999999989</v>
      </c>
      <c r="C57" s="518" t="s">
        <v>299</v>
      </c>
      <c r="D57" s="493" t="s">
        <v>43</v>
      </c>
      <c r="E57" s="493"/>
      <c r="F57" s="492"/>
    </row>
    <row r="58" spans="2:6">
      <c r="B58" s="516">
        <f t="shared" si="0"/>
        <v>7.0599999999999987</v>
      </c>
      <c r="C58" s="518" t="s">
        <v>300</v>
      </c>
      <c r="D58" s="493" t="s">
        <v>43</v>
      </c>
      <c r="E58" s="493"/>
      <c r="F58" s="492"/>
    </row>
    <row r="59" spans="2:6">
      <c r="B59" s="516">
        <f t="shared" si="0"/>
        <v>7.0699999999999985</v>
      </c>
      <c r="C59" s="518" t="s">
        <v>134</v>
      </c>
      <c r="D59" s="493" t="s">
        <v>43</v>
      </c>
      <c r="E59" s="493"/>
      <c r="F59" s="492"/>
    </row>
    <row r="60" spans="2:6" ht="25.5">
      <c r="B60" s="516">
        <f t="shared" si="0"/>
        <v>7.0799999999999983</v>
      </c>
      <c r="C60" s="519" t="s">
        <v>301</v>
      </c>
      <c r="D60" s="493" t="s">
        <v>22</v>
      </c>
      <c r="E60" s="493"/>
      <c r="F60" s="492"/>
    </row>
    <row r="61" spans="2:6">
      <c r="B61" s="516">
        <f t="shared" si="0"/>
        <v>7.0899999999999981</v>
      </c>
      <c r="C61" s="518" t="s">
        <v>26</v>
      </c>
      <c r="D61" s="493" t="s">
        <v>22</v>
      </c>
      <c r="E61" s="493"/>
      <c r="F61" s="492"/>
    </row>
    <row r="62" spans="2:6">
      <c r="B62" s="516">
        <f t="shared" si="0"/>
        <v>7.0999999999999979</v>
      </c>
      <c r="C62" s="518" t="s">
        <v>302</v>
      </c>
      <c r="D62" s="493" t="s">
        <v>22</v>
      </c>
      <c r="E62" s="493"/>
      <c r="F62" s="492"/>
    </row>
    <row r="63" spans="2:6">
      <c r="B63" s="516">
        <f t="shared" si="0"/>
        <v>7.1099999999999977</v>
      </c>
      <c r="C63" s="518" t="s">
        <v>303</v>
      </c>
      <c r="D63" s="493" t="s">
        <v>22</v>
      </c>
      <c r="E63" s="493"/>
      <c r="F63" s="492"/>
    </row>
    <row r="64" spans="2:6">
      <c r="B64" s="516">
        <f t="shared" si="0"/>
        <v>7.1199999999999974</v>
      </c>
      <c r="C64" s="518" t="s">
        <v>304</v>
      </c>
      <c r="D64" s="493" t="s">
        <v>43</v>
      </c>
      <c r="E64" s="493"/>
      <c r="F64" s="492"/>
    </row>
    <row r="65" spans="2:6">
      <c r="B65" s="520">
        <v>7</v>
      </c>
      <c r="C65" s="521" t="s">
        <v>308</v>
      </c>
      <c r="D65" s="526"/>
      <c r="E65" s="526"/>
      <c r="F65" s="491"/>
    </row>
    <row r="66" spans="2:6">
      <c r="B66" s="516">
        <f>+B65+0.01</f>
        <v>7.01</v>
      </c>
      <c r="C66" s="517" t="s">
        <v>14</v>
      </c>
      <c r="D66" s="493" t="s">
        <v>15</v>
      </c>
      <c r="E66" s="493"/>
      <c r="F66" s="492"/>
    </row>
    <row r="67" spans="2:6">
      <c r="B67" s="516">
        <f t="shared" ref="B67:B76" si="1">+B66+0.01</f>
        <v>7.02</v>
      </c>
      <c r="C67" s="518" t="s">
        <v>296</v>
      </c>
      <c r="D67" s="493" t="s">
        <v>18</v>
      </c>
      <c r="E67" s="493"/>
      <c r="F67" s="492"/>
    </row>
    <row r="68" spans="2:6">
      <c r="B68" s="516">
        <f t="shared" si="1"/>
        <v>7.0299999999999994</v>
      </c>
      <c r="C68" s="518" t="s">
        <v>297</v>
      </c>
      <c r="D68" s="493" t="s">
        <v>18</v>
      </c>
      <c r="E68" s="493"/>
      <c r="F68" s="492"/>
    </row>
    <row r="69" spans="2:6">
      <c r="B69" s="516">
        <f t="shared" si="1"/>
        <v>7.0399999999999991</v>
      </c>
      <c r="C69" s="518" t="s">
        <v>299</v>
      </c>
      <c r="D69" s="493" t="s">
        <v>43</v>
      </c>
      <c r="E69" s="493"/>
      <c r="F69" s="492"/>
    </row>
    <row r="70" spans="2:6">
      <c r="B70" s="516">
        <f t="shared" si="1"/>
        <v>7.0499999999999989</v>
      </c>
      <c r="C70" s="518" t="s">
        <v>300</v>
      </c>
      <c r="D70" s="493" t="s">
        <v>43</v>
      </c>
      <c r="E70" s="493"/>
      <c r="F70" s="492"/>
    </row>
    <row r="71" spans="2:6">
      <c r="B71" s="516">
        <f t="shared" si="1"/>
        <v>7.0599999999999987</v>
      </c>
      <c r="C71" s="518" t="s">
        <v>134</v>
      </c>
      <c r="D71" s="493" t="s">
        <v>43</v>
      </c>
      <c r="E71" s="493"/>
      <c r="F71" s="492"/>
    </row>
    <row r="72" spans="2:6" ht="25.5">
      <c r="B72" s="516">
        <f t="shared" si="1"/>
        <v>7.0699999999999985</v>
      </c>
      <c r="C72" s="519" t="s">
        <v>301</v>
      </c>
      <c r="D72" s="493" t="s">
        <v>22</v>
      </c>
      <c r="E72" s="493"/>
      <c r="F72" s="492"/>
    </row>
    <row r="73" spans="2:6">
      <c r="B73" s="516">
        <f t="shared" si="1"/>
        <v>7.0799999999999983</v>
      </c>
      <c r="C73" s="518" t="s">
        <v>26</v>
      </c>
      <c r="D73" s="493" t="s">
        <v>22</v>
      </c>
      <c r="E73" s="493"/>
      <c r="F73" s="492"/>
    </row>
    <row r="74" spans="2:6">
      <c r="B74" s="516">
        <f t="shared" si="1"/>
        <v>7.0899999999999981</v>
      </c>
      <c r="C74" s="518" t="s">
        <v>302</v>
      </c>
      <c r="D74" s="493" t="s">
        <v>22</v>
      </c>
      <c r="E74" s="493"/>
      <c r="F74" s="492"/>
    </row>
    <row r="75" spans="2:6">
      <c r="B75" s="516">
        <f t="shared" si="1"/>
        <v>7.0999999999999979</v>
      </c>
      <c r="C75" s="518" t="s">
        <v>303</v>
      </c>
      <c r="D75" s="493" t="s">
        <v>22</v>
      </c>
      <c r="E75" s="493"/>
      <c r="F75" s="492"/>
    </row>
    <row r="76" spans="2:6">
      <c r="B76" s="516">
        <f t="shared" si="1"/>
        <v>7.1099999999999977</v>
      </c>
      <c r="C76" s="518" t="s">
        <v>304</v>
      </c>
      <c r="D76" s="493" t="s">
        <v>43</v>
      </c>
      <c r="E76" s="493"/>
      <c r="F76" s="492"/>
    </row>
    <row r="77" spans="2:6" ht="25.5">
      <c r="B77" s="522">
        <v>8</v>
      </c>
      <c r="C77" s="523" t="s">
        <v>41</v>
      </c>
      <c r="D77" s="526" t="s">
        <v>15</v>
      </c>
      <c r="E77" s="526"/>
      <c r="F77" s="491"/>
    </row>
    <row r="78" spans="2:6">
      <c r="B78" s="524"/>
      <c r="C78" s="525"/>
      <c r="D78" s="493"/>
      <c r="E78" s="493"/>
      <c r="F78" s="492"/>
    </row>
    <row r="79" spans="2:6">
      <c r="B79" s="522">
        <v>9</v>
      </c>
      <c r="C79" s="523" t="s">
        <v>42</v>
      </c>
      <c r="D79" s="526" t="s">
        <v>43</v>
      </c>
      <c r="E79" s="526"/>
      <c r="F79" s="491"/>
    </row>
  </sheetData>
  <mergeCells count="1">
    <mergeCell ref="B4:F4"/>
  </mergeCells>
  <pageMargins left="0.7" right="0.7" top="0.75" bottom="0.75" header="0.3" footer="0.3"/>
  <pageSetup scale="95" orientation="portrait" r:id="rId1"/>
  <colBreaks count="1" manualBreakCount="1">
    <brk id="6" max="80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E16"/>
  <sheetViews>
    <sheetView workbookViewId="0">
      <selection activeCell="B14" sqref="B13:B14"/>
    </sheetView>
  </sheetViews>
  <sheetFormatPr baseColWidth="10" defaultRowHeight="12.75"/>
  <sheetData>
    <row r="6" spans="4:5">
      <c r="D6">
        <v>445</v>
      </c>
    </row>
    <row r="7" spans="4:5">
      <c r="D7">
        <v>260</v>
      </c>
    </row>
    <row r="8" spans="4:5">
      <c r="D8">
        <v>407</v>
      </c>
    </row>
    <row r="9" spans="4:5">
      <c r="D9">
        <v>176</v>
      </c>
    </row>
    <row r="10" spans="4:5">
      <c r="D10">
        <v>52</v>
      </c>
    </row>
    <row r="11" spans="4:5">
      <c r="D11">
        <v>70</v>
      </c>
    </row>
    <row r="12" spans="4:5">
      <c r="D12">
        <v>270</v>
      </c>
    </row>
    <row r="13" spans="4:5">
      <c r="D13">
        <v>57</v>
      </c>
    </row>
    <row r="14" spans="4:5">
      <c r="D14">
        <v>325</v>
      </c>
    </row>
    <row r="15" spans="4:5">
      <c r="D15">
        <v>105</v>
      </c>
    </row>
    <row r="16" spans="4:5">
      <c r="D16" s="484">
        <f>SUM(D6:D15)</f>
        <v>2167</v>
      </c>
      <c r="E16" s="1194" t="e">
        <f>D16*#REF!+#REF!*Hoja1!D16</f>
        <v>#REF!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Q77"/>
  <sheetViews>
    <sheetView topLeftCell="A7" workbookViewId="0">
      <selection activeCell="B14" sqref="B13:B14"/>
    </sheetView>
  </sheetViews>
  <sheetFormatPr baseColWidth="10" defaultRowHeight="12.75"/>
  <cols>
    <col min="1" max="2" width="11.42578125" style="482"/>
    <col min="3" max="3" width="16.140625" style="482" customWidth="1"/>
    <col min="4" max="5" width="11.42578125" style="482"/>
    <col min="6" max="6" width="13" style="482" bestFit="1" customWidth="1"/>
    <col min="7" max="8" width="11.42578125" style="482"/>
    <col min="9" max="9" width="12.85546875" style="482" bestFit="1" customWidth="1"/>
    <col min="10" max="16384" width="11.42578125" style="482"/>
  </cols>
  <sheetData>
    <row r="3" spans="1:17" ht="20.25">
      <c r="A3" s="881"/>
      <c r="B3" s="881"/>
      <c r="C3" s="881"/>
      <c r="D3" s="881"/>
      <c r="E3" s="881"/>
      <c r="F3" s="881"/>
      <c r="G3" s="881"/>
      <c r="H3" s="882"/>
      <c r="I3" s="882"/>
      <c r="J3" s="883"/>
      <c r="K3" s="883"/>
      <c r="L3" s="884"/>
      <c r="M3" s="884"/>
      <c r="N3" s="884"/>
      <c r="O3" s="884"/>
      <c r="P3" s="884"/>
      <c r="Q3" s="884"/>
    </row>
    <row r="4" spans="1:17" ht="18.75" thickBot="1">
      <c r="A4" s="885"/>
      <c r="B4" s="886"/>
      <c r="C4" s="887"/>
      <c r="D4" s="886"/>
      <c r="E4" s="886"/>
      <c r="F4" s="886"/>
      <c r="G4" s="886"/>
      <c r="H4" s="886"/>
      <c r="I4" s="886"/>
      <c r="J4" s="886"/>
      <c r="K4" s="886"/>
      <c r="L4" s="886"/>
      <c r="M4" s="886"/>
      <c r="N4" s="886"/>
      <c r="O4" s="886"/>
      <c r="P4" s="885"/>
      <c r="Q4" s="885"/>
    </row>
    <row r="5" spans="1:17" ht="13.5" thickBot="1">
      <c r="A5" s="888"/>
      <c r="B5" s="886"/>
      <c r="C5" s="886"/>
      <c r="D5" s="886"/>
      <c r="E5" s="1621" t="s">
        <v>581</v>
      </c>
      <c r="F5" s="1622"/>
      <c r="G5" s="889"/>
      <c r="H5" s="1621" t="s">
        <v>582</v>
      </c>
      <c r="I5" s="1622"/>
      <c r="J5" s="889"/>
      <c r="K5" s="1621" t="s">
        <v>583</v>
      </c>
      <c r="L5" s="1622"/>
      <c r="M5" s="889"/>
      <c r="N5" s="1621" t="s">
        <v>584</v>
      </c>
      <c r="O5" s="1622"/>
      <c r="P5" s="890"/>
      <c r="Q5" s="885"/>
    </row>
    <row r="6" spans="1:17" ht="13.5" thickBot="1">
      <c r="A6" s="888"/>
      <c r="B6" s="886"/>
      <c r="C6" s="891" t="s">
        <v>585</v>
      </c>
      <c r="D6" s="886"/>
      <c r="E6" s="892" t="s">
        <v>586</v>
      </c>
      <c r="F6" s="893" t="s">
        <v>587</v>
      </c>
      <c r="G6" s="889"/>
      <c r="H6" s="892" t="s">
        <v>586</v>
      </c>
      <c r="I6" s="893" t="s">
        <v>587</v>
      </c>
      <c r="J6" s="889"/>
      <c r="K6" s="892" t="s">
        <v>586</v>
      </c>
      <c r="L6" s="893" t="s">
        <v>587</v>
      </c>
      <c r="M6" s="889"/>
      <c r="N6" s="892" t="s">
        <v>586</v>
      </c>
      <c r="O6" s="893" t="s">
        <v>588</v>
      </c>
      <c r="P6" s="890"/>
      <c r="Q6" s="885"/>
    </row>
    <row r="7" spans="1:17">
      <c r="A7" s="894"/>
      <c r="B7" s="1184" t="s">
        <v>589</v>
      </c>
      <c r="C7" s="896"/>
      <c r="D7" s="897"/>
      <c r="E7" s="898">
        <v>0.63</v>
      </c>
      <c r="F7" s="899">
        <f t="shared" ref="F7:F23" si="0">+E7*C7</f>
        <v>0</v>
      </c>
      <c r="G7" s="897"/>
      <c r="H7" s="900">
        <v>0.06</v>
      </c>
      <c r="I7" s="899">
        <f t="shared" ref="I7:I23" si="1">+H7*C7</f>
        <v>0</v>
      </c>
      <c r="J7" s="897"/>
      <c r="K7" s="901">
        <v>2E-3</v>
      </c>
      <c r="L7" s="899">
        <f t="shared" ref="L7:L23" si="2">+K7*C7</f>
        <v>0</v>
      </c>
      <c r="M7" s="897"/>
      <c r="N7" s="902">
        <v>1.388E-2</v>
      </c>
      <c r="O7" s="899">
        <f t="shared" ref="O7:O23" si="3">+N7*C7</f>
        <v>0</v>
      </c>
      <c r="P7" s="903"/>
      <c r="Q7" s="885"/>
    </row>
    <row r="8" spans="1:17">
      <c r="A8" s="894"/>
      <c r="B8" s="1184" t="s">
        <v>590</v>
      </c>
      <c r="C8" s="21">
        <f>27350+2167</f>
        <v>29517</v>
      </c>
      <c r="D8" s="897"/>
      <c r="E8" s="898">
        <f>0.8*1.08</f>
        <v>0.8640000000000001</v>
      </c>
      <c r="F8" s="1185">
        <f t="shared" si="0"/>
        <v>25502.688000000002</v>
      </c>
      <c r="G8" s="897"/>
      <c r="H8" s="1186">
        <f t="shared" ref="H8:H13" si="4">0.85*0.1</f>
        <v>8.5000000000000006E-2</v>
      </c>
      <c r="I8" s="1185">
        <f t="shared" si="1"/>
        <v>2508.9450000000002</v>
      </c>
      <c r="J8" s="897"/>
      <c r="K8" s="1187">
        <v>4.5999999999999999E-3</v>
      </c>
      <c r="L8" s="1185">
        <f t="shared" si="2"/>
        <v>135.7782</v>
      </c>
      <c r="M8" s="897"/>
      <c r="N8" s="1188">
        <v>1.7860000000000001E-2</v>
      </c>
      <c r="O8" s="1185">
        <f t="shared" si="3"/>
        <v>527.17362000000003</v>
      </c>
      <c r="P8" s="903"/>
      <c r="Q8" s="885"/>
    </row>
    <row r="9" spans="1:17">
      <c r="A9" s="894"/>
      <c r="B9" s="1184" t="s">
        <v>591</v>
      </c>
      <c r="C9" s="1189">
        <v>5600</v>
      </c>
      <c r="D9" s="897"/>
      <c r="E9" s="898">
        <f>0.8*1.1</f>
        <v>0.88000000000000012</v>
      </c>
      <c r="F9" s="1185">
        <f t="shared" si="0"/>
        <v>4928.0000000000009</v>
      </c>
      <c r="G9" s="897"/>
      <c r="H9" s="1186">
        <f t="shared" si="4"/>
        <v>8.5000000000000006E-2</v>
      </c>
      <c r="I9" s="1185">
        <f t="shared" si="1"/>
        <v>476.00000000000006</v>
      </c>
      <c r="J9" s="897"/>
      <c r="K9" s="1187">
        <v>8.0999999999999996E-3</v>
      </c>
      <c r="L9" s="1185">
        <f t="shared" si="2"/>
        <v>45.36</v>
      </c>
      <c r="M9" s="897"/>
      <c r="N9" s="1188">
        <v>2.5000000000000001E-2</v>
      </c>
      <c r="O9" s="1185">
        <f t="shared" si="3"/>
        <v>140</v>
      </c>
      <c r="P9" s="903"/>
      <c r="Q9" s="885"/>
    </row>
    <row r="10" spans="1:17">
      <c r="A10" s="894"/>
      <c r="B10" s="1184" t="s">
        <v>592</v>
      </c>
      <c r="C10" s="1184">
        <v>1780</v>
      </c>
      <c r="D10" s="897"/>
      <c r="E10" s="898">
        <f>0.8*1.15</f>
        <v>0.91999999999999993</v>
      </c>
      <c r="F10" s="1185">
        <f t="shared" si="0"/>
        <v>1637.6</v>
      </c>
      <c r="G10" s="897"/>
      <c r="H10" s="1186">
        <f t="shared" si="4"/>
        <v>8.5000000000000006E-2</v>
      </c>
      <c r="I10" s="1185">
        <f t="shared" si="1"/>
        <v>151.30000000000001</v>
      </c>
      <c r="J10" s="897"/>
      <c r="K10" s="1187">
        <v>1.8200000000000001E-2</v>
      </c>
      <c r="L10" s="1185">
        <f t="shared" si="2"/>
        <v>32.396000000000001</v>
      </c>
      <c r="M10" s="897"/>
      <c r="N10" s="1188">
        <v>7.8100000000000003E-2</v>
      </c>
      <c r="O10" s="1185">
        <f t="shared" si="3"/>
        <v>139.018</v>
      </c>
      <c r="P10" s="903"/>
      <c r="Q10" s="885"/>
    </row>
    <row r="11" spans="1:17">
      <c r="A11" s="894"/>
      <c r="B11" s="1184" t="s">
        <v>593</v>
      </c>
      <c r="C11" s="1184">
        <v>1750</v>
      </c>
      <c r="D11" s="897"/>
      <c r="E11" s="898">
        <f>(0.8+0.7)*1.2</f>
        <v>1.7999999999999998</v>
      </c>
      <c r="F11" s="1185">
        <f t="shared" si="0"/>
        <v>3149.9999999999995</v>
      </c>
      <c r="G11" s="897"/>
      <c r="H11" s="1186">
        <f t="shared" si="4"/>
        <v>8.5000000000000006E-2</v>
      </c>
      <c r="I11" s="1185">
        <f t="shared" si="1"/>
        <v>148.75</v>
      </c>
      <c r="J11" s="897"/>
      <c r="K11" s="1187">
        <v>3.2399999999999998E-2</v>
      </c>
      <c r="L11" s="1185">
        <f t="shared" si="2"/>
        <v>56.699999999999996</v>
      </c>
      <c r="M11" s="897"/>
      <c r="N11" s="1188">
        <v>0.156</v>
      </c>
      <c r="O11" s="1185">
        <f t="shared" si="3"/>
        <v>273</v>
      </c>
      <c r="P11" s="903"/>
      <c r="Q11" s="885"/>
    </row>
    <row r="12" spans="1:17">
      <c r="A12" s="894"/>
      <c r="B12" s="1184" t="s">
        <v>594</v>
      </c>
      <c r="C12" s="1184"/>
      <c r="D12" s="897"/>
      <c r="E12" s="898">
        <v>1</v>
      </c>
      <c r="F12" s="1185">
        <f t="shared" si="0"/>
        <v>0</v>
      </c>
      <c r="G12" s="897"/>
      <c r="H12" s="1186">
        <f t="shared" si="4"/>
        <v>8.5000000000000006E-2</v>
      </c>
      <c r="I12" s="1185">
        <f t="shared" si="1"/>
        <v>0</v>
      </c>
      <c r="J12" s="897"/>
      <c r="K12" s="1187">
        <v>5.0700000000000002E-2</v>
      </c>
      <c r="L12" s="1185">
        <f t="shared" si="2"/>
        <v>0</v>
      </c>
      <c r="M12" s="897"/>
      <c r="N12" s="1188">
        <v>0.23430000000000001</v>
      </c>
      <c r="O12" s="1185">
        <f t="shared" si="3"/>
        <v>0</v>
      </c>
      <c r="P12" s="903"/>
      <c r="Q12" s="885"/>
    </row>
    <row r="13" spans="1:17">
      <c r="A13" s="894"/>
      <c r="B13" s="1184" t="s">
        <v>595</v>
      </c>
      <c r="C13" s="1184"/>
      <c r="D13" s="897"/>
      <c r="E13" s="898">
        <v>1.1100000000000001</v>
      </c>
      <c r="F13" s="1185">
        <f t="shared" si="0"/>
        <v>0</v>
      </c>
      <c r="G13" s="897"/>
      <c r="H13" s="1186">
        <f t="shared" si="4"/>
        <v>8.5000000000000006E-2</v>
      </c>
      <c r="I13" s="1185">
        <f t="shared" si="1"/>
        <v>0</v>
      </c>
      <c r="J13" s="897"/>
      <c r="K13" s="1187">
        <v>7.2999999999999995E-2</v>
      </c>
      <c r="L13" s="1185">
        <f t="shared" si="2"/>
        <v>0</v>
      </c>
      <c r="M13" s="897"/>
      <c r="N13" s="1188">
        <v>0.3125</v>
      </c>
      <c r="O13" s="1185">
        <f t="shared" si="3"/>
        <v>0</v>
      </c>
      <c r="P13" s="903"/>
      <c r="Q13" s="885"/>
    </row>
    <row r="14" spans="1:17">
      <c r="A14" s="894"/>
      <c r="B14" s="1184" t="s">
        <v>596</v>
      </c>
      <c r="C14" s="1184"/>
      <c r="D14" s="897"/>
      <c r="E14" s="898">
        <v>1.22</v>
      </c>
      <c r="F14" s="1185">
        <f t="shared" si="0"/>
        <v>0</v>
      </c>
      <c r="G14" s="897"/>
      <c r="H14" s="1186">
        <v>0.09</v>
      </c>
      <c r="I14" s="1185">
        <f t="shared" si="1"/>
        <v>0</v>
      </c>
      <c r="J14" s="897"/>
      <c r="K14" s="1187">
        <v>9.9299999999999999E-2</v>
      </c>
      <c r="L14" s="1185">
        <f t="shared" si="2"/>
        <v>0</v>
      </c>
      <c r="M14" s="897"/>
      <c r="N14" s="1188"/>
      <c r="O14" s="1185">
        <f t="shared" si="3"/>
        <v>0</v>
      </c>
      <c r="P14" s="903"/>
      <c r="Q14" s="885"/>
    </row>
    <row r="15" spans="1:17">
      <c r="A15" s="894"/>
      <c r="B15" s="1184" t="s">
        <v>597</v>
      </c>
      <c r="C15" s="1184"/>
      <c r="D15" s="897"/>
      <c r="E15" s="898">
        <v>1.4</v>
      </c>
      <c r="F15" s="1185">
        <f t="shared" si="0"/>
        <v>0</v>
      </c>
      <c r="G15" s="897"/>
      <c r="H15" s="1186">
        <v>0.1</v>
      </c>
      <c r="I15" s="1185">
        <f t="shared" si="1"/>
        <v>0</v>
      </c>
      <c r="J15" s="897"/>
      <c r="K15" s="1187">
        <v>0.12970000000000001</v>
      </c>
      <c r="L15" s="1185">
        <f t="shared" si="2"/>
        <v>0</v>
      </c>
      <c r="M15" s="897"/>
      <c r="N15" s="1188">
        <v>0.41660000000000003</v>
      </c>
      <c r="O15" s="1185">
        <f t="shared" si="3"/>
        <v>0</v>
      </c>
      <c r="P15" s="903"/>
      <c r="Q15" s="885"/>
    </row>
    <row r="16" spans="1:17">
      <c r="A16" s="894"/>
      <c r="B16" s="1184" t="s">
        <v>598</v>
      </c>
      <c r="C16" s="1184"/>
      <c r="D16" s="897"/>
      <c r="E16" s="898">
        <v>1.67</v>
      </c>
      <c r="F16" s="1185">
        <f t="shared" si="0"/>
        <v>0</v>
      </c>
      <c r="G16" s="897"/>
      <c r="H16" s="1186">
        <v>0.115</v>
      </c>
      <c r="I16" s="1185">
        <f t="shared" si="1"/>
        <v>0</v>
      </c>
      <c r="J16" s="897"/>
      <c r="K16" s="1187">
        <v>0.16420000000000001</v>
      </c>
      <c r="L16" s="1185">
        <f t="shared" si="2"/>
        <v>0</v>
      </c>
      <c r="M16" s="897"/>
      <c r="N16" s="1188"/>
      <c r="O16" s="1185">
        <f t="shared" si="3"/>
        <v>0</v>
      </c>
      <c r="P16" s="903"/>
      <c r="Q16" s="885"/>
    </row>
    <row r="17" spans="1:17">
      <c r="A17" s="894"/>
      <c r="B17" s="1184" t="s">
        <v>599</v>
      </c>
      <c r="C17" s="1184"/>
      <c r="D17" s="897"/>
      <c r="E17" s="898">
        <v>1.8</v>
      </c>
      <c r="F17" s="1185">
        <f t="shared" si="0"/>
        <v>0</v>
      </c>
      <c r="G17" s="897"/>
      <c r="H17" s="1186">
        <v>0.12</v>
      </c>
      <c r="I17" s="1185">
        <f t="shared" si="1"/>
        <v>0</v>
      </c>
      <c r="J17" s="897"/>
      <c r="K17" s="1187">
        <v>0.20269999999999999</v>
      </c>
      <c r="L17" s="1185">
        <f t="shared" si="2"/>
        <v>0</v>
      </c>
      <c r="M17" s="897"/>
      <c r="N17" s="1188"/>
      <c r="O17" s="1185">
        <f t="shared" si="3"/>
        <v>0</v>
      </c>
      <c r="P17" s="903"/>
      <c r="Q17" s="885"/>
    </row>
    <row r="18" spans="1:17">
      <c r="A18" s="894"/>
      <c r="B18" s="1184" t="s">
        <v>600</v>
      </c>
      <c r="C18" s="1184"/>
      <c r="D18" s="897"/>
      <c r="E18" s="898">
        <v>2.15</v>
      </c>
      <c r="F18" s="1185">
        <f t="shared" si="0"/>
        <v>0</v>
      </c>
      <c r="G18" s="897"/>
      <c r="H18" s="1186"/>
      <c r="I18" s="1185">
        <f t="shared" si="1"/>
        <v>0</v>
      </c>
      <c r="J18" s="897"/>
      <c r="K18" s="1187">
        <v>0.29189999999999999</v>
      </c>
      <c r="L18" s="1185">
        <f t="shared" si="2"/>
        <v>0</v>
      </c>
      <c r="M18" s="897"/>
      <c r="N18" s="1188"/>
      <c r="O18" s="1185">
        <f t="shared" si="3"/>
        <v>0</v>
      </c>
      <c r="P18" s="903"/>
      <c r="Q18" s="885"/>
    </row>
    <row r="19" spans="1:17">
      <c r="A19" s="894"/>
      <c r="B19" s="1184" t="s">
        <v>601</v>
      </c>
      <c r="C19" s="1184"/>
      <c r="D19" s="897"/>
      <c r="E19" s="898">
        <v>2.78</v>
      </c>
      <c r="F19" s="1185">
        <f t="shared" si="0"/>
        <v>0</v>
      </c>
      <c r="G19" s="897"/>
      <c r="H19" s="1186"/>
      <c r="I19" s="1185">
        <f t="shared" si="1"/>
        <v>0</v>
      </c>
      <c r="J19" s="897"/>
      <c r="K19" s="1187">
        <v>0.45600000000000002</v>
      </c>
      <c r="L19" s="1185">
        <f t="shared" si="2"/>
        <v>0</v>
      </c>
      <c r="M19" s="897"/>
      <c r="N19" s="1188"/>
      <c r="O19" s="1185">
        <f t="shared" si="3"/>
        <v>0</v>
      </c>
      <c r="P19" s="903"/>
      <c r="Q19" s="885"/>
    </row>
    <row r="20" spans="1:17">
      <c r="A20" s="894"/>
      <c r="B20" s="1184" t="s">
        <v>602</v>
      </c>
      <c r="C20" s="1184"/>
      <c r="D20" s="897"/>
      <c r="E20" s="898">
        <v>3.72</v>
      </c>
      <c r="F20" s="1185">
        <f t="shared" si="0"/>
        <v>0</v>
      </c>
      <c r="G20" s="897"/>
      <c r="H20" s="1186"/>
      <c r="I20" s="1185">
        <f t="shared" si="1"/>
        <v>0</v>
      </c>
      <c r="J20" s="897"/>
      <c r="K20" s="1187">
        <v>0.65669999999999995</v>
      </c>
      <c r="L20" s="1185">
        <f t="shared" si="2"/>
        <v>0</v>
      </c>
      <c r="M20" s="897"/>
      <c r="N20" s="1188"/>
      <c r="O20" s="1185">
        <f t="shared" si="3"/>
        <v>0</v>
      </c>
      <c r="P20" s="903"/>
      <c r="Q20" s="885"/>
    </row>
    <row r="21" spans="1:17">
      <c r="A21" s="894"/>
      <c r="B21" s="1184" t="s">
        <v>603</v>
      </c>
      <c r="C21" s="1184"/>
      <c r="D21" s="897"/>
      <c r="E21" s="898">
        <v>3.95</v>
      </c>
      <c r="F21" s="1185">
        <f t="shared" si="0"/>
        <v>0</v>
      </c>
      <c r="G21" s="897"/>
      <c r="H21" s="1186"/>
      <c r="I21" s="1185">
        <f t="shared" si="1"/>
        <v>0</v>
      </c>
      <c r="J21" s="897"/>
      <c r="K21" s="1187">
        <v>0.73170000000000002</v>
      </c>
      <c r="L21" s="1185">
        <f t="shared" si="2"/>
        <v>0</v>
      </c>
      <c r="M21" s="897"/>
      <c r="N21" s="1188"/>
      <c r="O21" s="1185">
        <f t="shared" si="3"/>
        <v>0</v>
      </c>
      <c r="P21" s="903"/>
      <c r="Q21" s="885"/>
    </row>
    <row r="22" spans="1:17">
      <c r="A22" s="894"/>
      <c r="B22" s="1184" t="s">
        <v>604</v>
      </c>
      <c r="C22" s="1184"/>
      <c r="D22" s="897"/>
      <c r="E22" s="898">
        <v>4.16</v>
      </c>
      <c r="F22" s="1185">
        <f t="shared" si="0"/>
        <v>0</v>
      </c>
      <c r="G22" s="897"/>
      <c r="H22" s="1186"/>
      <c r="I22" s="1185">
        <f t="shared" si="1"/>
        <v>0</v>
      </c>
      <c r="J22" s="897"/>
      <c r="K22" s="1187">
        <v>0.81069999999999998</v>
      </c>
      <c r="L22" s="1185">
        <f t="shared" si="2"/>
        <v>0</v>
      </c>
      <c r="M22" s="897"/>
      <c r="N22" s="1188"/>
      <c r="O22" s="1185">
        <f t="shared" si="3"/>
        <v>0</v>
      </c>
      <c r="P22" s="903"/>
      <c r="Q22" s="885"/>
    </row>
    <row r="23" spans="1:17" ht="13.5" thickBot="1">
      <c r="A23" s="894"/>
      <c r="B23" s="1190" t="s">
        <v>605</v>
      </c>
      <c r="C23" s="1190"/>
      <c r="D23" s="897"/>
      <c r="E23" s="898">
        <v>4.3600000000000003</v>
      </c>
      <c r="F23" s="1185">
        <f t="shared" si="0"/>
        <v>0</v>
      </c>
      <c r="G23" s="897"/>
      <c r="H23" s="1186"/>
      <c r="I23" s="1185">
        <f t="shared" si="1"/>
        <v>0</v>
      </c>
      <c r="J23" s="897"/>
      <c r="K23" s="1187">
        <v>0.89380000000000004</v>
      </c>
      <c r="L23" s="1185">
        <f t="shared" si="2"/>
        <v>0</v>
      </c>
      <c r="M23" s="897"/>
      <c r="N23" s="1188"/>
      <c r="O23" s="1185">
        <f t="shared" si="3"/>
        <v>0</v>
      </c>
      <c r="P23" s="903"/>
      <c r="Q23" s="885"/>
    </row>
    <row r="24" spans="1:17" ht="16.5" thickBot="1">
      <c r="A24" s="910" t="s">
        <v>606</v>
      </c>
      <c r="B24" s="911"/>
      <c r="C24" s="912">
        <f>SUM(C7:C23)</f>
        <v>38647</v>
      </c>
      <c r="D24" s="897"/>
      <c r="E24" s="897"/>
      <c r="F24" s="897"/>
      <c r="G24" s="897"/>
      <c r="H24" s="897"/>
      <c r="I24" s="897"/>
      <c r="J24" s="897"/>
      <c r="K24" s="897"/>
      <c r="L24" s="897"/>
      <c r="M24" s="897"/>
      <c r="N24" s="897"/>
      <c r="O24" s="897"/>
      <c r="P24" s="903"/>
      <c r="Q24" s="885"/>
    </row>
    <row r="25" spans="1:17" ht="13.5" thickBot="1">
      <c r="A25" s="913"/>
      <c r="B25" s="897"/>
      <c r="C25" s="914"/>
      <c r="D25" s="897"/>
      <c r="E25" s="897"/>
      <c r="F25" s="897"/>
      <c r="G25" s="897"/>
      <c r="H25" s="897"/>
      <c r="I25" s="897"/>
      <c r="J25" s="897"/>
      <c r="K25" s="897"/>
      <c r="L25" s="897"/>
      <c r="M25" s="897"/>
      <c r="N25" s="897"/>
      <c r="O25" s="897"/>
      <c r="P25" s="903"/>
      <c r="Q25" s="885"/>
    </row>
    <row r="26" spans="1:17" ht="16.5" thickBot="1">
      <c r="A26" s="903"/>
      <c r="B26" s="897"/>
      <c r="C26" s="915" t="s">
        <v>607</v>
      </c>
      <c r="D26" s="894"/>
      <c r="E26" s="916" t="s">
        <v>608</v>
      </c>
      <c r="F26" s="912">
        <f>SUM(F7:F23)</f>
        <v>35218.288</v>
      </c>
      <c r="G26" s="917"/>
      <c r="H26" s="918" t="s">
        <v>609</v>
      </c>
      <c r="I26" s="912">
        <f>SUM(I7:I23)</f>
        <v>3284.9950000000003</v>
      </c>
      <c r="J26" s="917"/>
      <c r="K26" s="916" t="s">
        <v>610</v>
      </c>
      <c r="L26" s="912">
        <f>SUM(L7:L23)</f>
        <v>270.23419999999999</v>
      </c>
      <c r="M26" s="917"/>
      <c r="N26" s="916" t="s">
        <v>611</v>
      </c>
      <c r="O26" s="912">
        <f>(SUM(O7:O23)/6)*0.25</f>
        <v>44.966317500000002</v>
      </c>
      <c r="P26" s="903"/>
      <c r="Q26" s="885"/>
    </row>
    <row r="27" spans="1:17" ht="13.5" thickBot="1">
      <c r="A27" s="903"/>
      <c r="B27" s="897"/>
      <c r="C27" s="897"/>
      <c r="D27" s="897"/>
      <c r="E27" s="897"/>
      <c r="F27" s="919"/>
      <c r="G27" s="903"/>
      <c r="H27" s="903"/>
      <c r="I27" s="903"/>
      <c r="J27" s="897"/>
      <c r="K27" s="897"/>
      <c r="L27" s="897"/>
      <c r="M27" s="897"/>
      <c r="N27" s="897"/>
      <c r="O27" s="897"/>
      <c r="P27" s="903"/>
      <c r="Q27" s="885"/>
    </row>
    <row r="28" spans="1:17" ht="16.5" thickBot="1">
      <c r="A28" s="903"/>
      <c r="B28" s="897"/>
      <c r="C28" s="920" t="s">
        <v>612</v>
      </c>
      <c r="D28" s="921"/>
      <c r="E28" s="921"/>
      <c r="F28" s="921"/>
      <c r="G28" s="921"/>
      <c r="H28" s="922"/>
      <c r="I28" s="923">
        <f>(F26-I26-L26)*0.95</f>
        <v>30079.905860000003</v>
      </c>
      <c r="J28" s="897"/>
      <c r="K28" s="897"/>
      <c r="L28" s="897"/>
      <c r="M28" s="897"/>
      <c r="N28" s="897"/>
      <c r="O28" s="897"/>
      <c r="P28" s="903"/>
      <c r="Q28" s="885"/>
    </row>
    <row r="29" spans="1:17" ht="13.5" thickBot="1">
      <c r="A29" s="903"/>
      <c r="B29" s="897"/>
      <c r="C29" s="897"/>
      <c r="D29" s="897"/>
      <c r="E29" s="897"/>
      <c r="F29" s="919"/>
      <c r="G29" s="903"/>
      <c r="H29" s="903"/>
      <c r="I29" s="903"/>
      <c r="J29" s="897"/>
      <c r="K29" s="897"/>
      <c r="L29" s="897"/>
      <c r="M29" s="897"/>
      <c r="N29" s="897"/>
      <c r="O29" s="897"/>
      <c r="P29" s="903"/>
      <c r="Q29" s="885"/>
    </row>
    <row r="30" spans="1:17" ht="16.5" thickBot="1">
      <c r="A30" s="903"/>
      <c r="B30" s="897"/>
      <c r="C30" s="920" t="s">
        <v>613</v>
      </c>
      <c r="D30" s="924"/>
      <c r="E30" s="924"/>
      <c r="F30" s="924"/>
      <c r="G30" s="924"/>
      <c r="H30" s="925"/>
      <c r="I30" s="926">
        <f>((F26-I28)*1.2)</f>
        <v>6166.0585679999976</v>
      </c>
      <c r="J30" s="897"/>
      <c r="K30" s="897"/>
      <c r="L30" s="897"/>
      <c r="M30" s="897"/>
      <c r="N30" s="897"/>
      <c r="O30" s="897"/>
      <c r="P30" s="903"/>
      <c r="Q30" s="885"/>
    </row>
    <row r="31" spans="1:17">
      <c r="A31" s="886"/>
      <c r="B31" s="897"/>
      <c r="C31" s="897"/>
      <c r="D31" s="897"/>
      <c r="E31" s="897"/>
      <c r="F31" s="897"/>
      <c r="G31" s="897"/>
      <c r="H31" s="897"/>
      <c r="I31" s="897"/>
      <c r="J31" s="897"/>
      <c r="K31" s="897"/>
      <c r="L31" s="897"/>
      <c r="M31" s="897"/>
      <c r="N31" s="897"/>
      <c r="O31" s="897"/>
      <c r="P31" s="903"/>
      <c r="Q31" s="885"/>
    </row>
    <row r="32" spans="1:17" ht="18">
      <c r="A32" s="903"/>
      <c r="B32" s="897"/>
      <c r="C32" s="1623" t="s">
        <v>614</v>
      </c>
      <c r="D32" s="1623"/>
      <c r="E32" s="1623"/>
      <c r="F32" s="1623"/>
      <c r="G32" s="897"/>
      <c r="H32" s="897"/>
      <c r="I32" s="897"/>
      <c r="J32" s="897"/>
      <c r="K32" s="897"/>
      <c r="L32" s="897"/>
      <c r="M32" s="897"/>
      <c r="N32" s="897"/>
      <c r="O32" s="897"/>
      <c r="P32" s="903"/>
      <c r="Q32" s="885"/>
    </row>
    <row r="33" spans="1:17" ht="13.5" thickBot="1">
      <c r="A33" s="903"/>
      <c r="B33" s="897"/>
      <c r="C33" s="897"/>
      <c r="D33" s="897"/>
      <c r="E33" s="897"/>
      <c r="F33" s="897"/>
      <c r="G33" s="897"/>
      <c r="H33" s="897"/>
      <c r="I33" s="897"/>
      <c r="J33" s="897"/>
      <c r="K33" s="897"/>
      <c r="L33" s="897"/>
      <c r="M33" s="897"/>
      <c r="N33" s="897"/>
      <c r="O33" s="897"/>
      <c r="P33" s="903"/>
      <c r="Q33" s="885"/>
    </row>
    <row r="34" spans="1:17" ht="13.5" thickBot="1">
      <c r="A34" s="903"/>
      <c r="B34" s="919"/>
      <c r="C34" s="927" t="s">
        <v>615</v>
      </c>
      <c r="D34" s="919"/>
      <c r="E34" s="927" t="s">
        <v>616</v>
      </c>
      <c r="F34" s="928" t="s">
        <v>617</v>
      </c>
      <c r="G34" s="897"/>
      <c r="H34" s="897"/>
      <c r="I34" s="897"/>
      <c r="J34" s="897"/>
      <c r="K34" s="897"/>
      <c r="L34" s="897"/>
      <c r="M34" s="897"/>
      <c r="N34" s="897"/>
      <c r="O34" s="897"/>
      <c r="P34" s="903"/>
      <c r="Q34" s="885"/>
    </row>
    <row r="35" spans="1:17">
      <c r="A35" s="903"/>
      <c r="B35" s="1184" t="s">
        <v>589</v>
      </c>
      <c r="C35" s="899">
        <f t="shared" ref="C35:C44" si="5">C7</f>
        <v>0</v>
      </c>
      <c r="D35" s="919"/>
      <c r="E35" s="929">
        <v>0.02</v>
      </c>
      <c r="F35" s="930">
        <f t="shared" ref="F35:F51" si="6">(E35*C35)+C35</f>
        <v>0</v>
      </c>
      <c r="G35" s="897"/>
      <c r="H35" s="897"/>
      <c r="I35" s="897"/>
      <c r="J35" s="897"/>
      <c r="K35" s="897"/>
      <c r="L35" s="897"/>
      <c r="M35" s="897"/>
      <c r="N35" s="897"/>
      <c r="O35" s="897"/>
      <c r="P35" s="903"/>
      <c r="Q35" s="885"/>
    </row>
    <row r="36" spans="1:17">
      <c r="A36" s="903"/>
      <c r="B36" s="1184" t="s">
        <v>590</v>
      </c>
      <c r="C36" s="899">
        <f t="shared" si="5"/>
        <v>29517</v>
      </c>
      <c r="D36" s="919"/>
      <c r="E36" s="1191">
        <v>0.02</v>
      </c>
      <c r="F36" s="1192">
        <f t="shared" si="6"/>
        <v>30107.34</v>
      </c>
      <c r="G36" s="897"/>
      <c r="H36" s="897"/>
      <c r="I36" s="897"/>
      <c r="J36" s="897"/>
      <c r="K36" s="897"/>
      <c r="L36" s="897"/>
      <c r="M36" s="897"/>
      <c r="N36" s="897"/>
      <c r="O36" s="897"/>
      <c r="P36" s="903"/>
      <c r="Q36" s="885"/>
    </row>
    <row r="37" spans="1:17">
      <c r="A37" s="903"/>
      <c r="B37" s="1184" t="s">
        <v>591</v>
      </c>
      <c r="C37" s="899">
        <f t="shared" si="5"/>
        <v>5600</v>
      </c>
      <c r="D37" s="919"/>
      <c r="E37" s="1191">
        <v>0.02</v>
      </c>
      <c r="F37" s="1192">
        <f t="shared" si="6"/>
        <v>5712</v>
      </c>
      <c r="G37" s="897"/>
      <c r="H37" s="897"/>
      <c r="I37" s="897"/>
      <c r="J37" s="897"/>
      <c r="K37" s="897"/>
      <c r="L37" s="897"/>
      <c r="M37" s="897"/>
      <c r="N37" s="897"/>
      <c r="O37" s="897"/>
      <c r="P37" s="903"/>
      <c r="Q37" s="885"/>
    </row>
    <row r="38" spans="1:17">
      <c r="A38" s="903"/>
      <c r="B38" s="1184" t="s">
        <v>592</v>
      </c>
      <c r="C38" s="899">
        <f t="shared" si="5"/>
        <v>1780</v>
      </c>
      <c r="D38" s="919"/>
      <c r="E38" s="1191">
        <v>0.03</v>
      </c>
      <c r="F38" s="1192">
        <f t="shared" si="6"/>
        <v>1833.4</v>
      </c>
      <c r="G38" s="897"/>
      <c r="H38" s="897"/>
      <c r="I38" s="897"/>
      <c r="J38" s="897"/>
      <c r="K38" s="897"/>
      <c r="L38" s="897"/>
      <c r="M38" s="897"/>
      <c r="N38" s="897"/>
      <c r="O38" s="897"/>
      <c r="P38" s="903"/>
      <c r="Q38" s="885"/>
    </row>
    <row r="39" spans="1:17">
      <c r="A39" s="903"/>
      <c r="B39" s="1184" t="s">
        <v>593</v>
      </c>
      <c r="C39" s="899">
        <f t="shared" si="5"/>
        <v>1750</v>
      </c>
      <c r="D39" s="919"/>
      <c r="E39" s="1191">
        <v>0.03</v>
      </c>
      <c r="F39" s="1192">
        <f t="shared" si="6"/>
        <v>1802.5</v>
      </c>
      <c r="G39" s="897"/>
      <c r="H39" s="897"/>
      <c r="I39" s="897"/>
      <c r="J39" s="897"/>
      <c r="K39" s="897"/>
      <c r="L39" s="897"/>
      <c r="M39" s="897"/>
      <c r="N39" s="897"/>
      <c r="O39" s="897"/>
      <c r="P39" s="903"/>
      <c r="Q39" s="885"/>
    </row>
    <row r="40" spans="1:17">
      <c r="A40" s="903"/>
      <c r="B40" s="1184" t="s">
        <v>594</v>
      </c>
      <c r="C40" s="899">
        <f t="shared" si="5"/>
        <v>0</v>
      </c>
      <c r="D40" s="919"/>
      <c r="E40" s="1191">
        <v>0.04</v>
      </c>
      <c r="F40" s="1192">
        <f t="shared" si="6"/>
        <v>0</v>
      </c>
      <c r="G40" s="897"/>
      <c r="H40" s="897"/>
      <c r="I40" s="897"/>
      <c r="J40" s="897"/>
      <c r="K40" s="897"/>
      <c r="L40" s="897"/>
      <c r="M40" s="897"/>
      <c r="N40" s="897"/>
      <c r="O40" s="897"/>
      <c r="P40" s="903"/>
      <c r="Q40" s="885"/>
    </row>
    <row r="41" spans="1:17">
      <c r="A41" s="903"/>
      <c r="B41" s="1184" t="s">
        <v>595</v>
      </c>
      <c r="C41" s="899">
        <f t="shared" si="5"/>
        <v>0</v>
      </c>
      <c r="D41" s="919"/>
      <c r="E41" s="1191">
        <v>0.04</v>
      </c>
      <c r="F41" s="1192">
        <f t="shared" si="6"/>
        <v>0</v>
      </c>
      <c r="G41" s="897"/>
      <c r="H41" s="897"/>
      <c r="I41" s="897"/>
      <c r="J41" s="897"/>
      <c r="K41" s="897"/>
      <c r="L41" s="897"/>
      <c r="M41" s="897"/>
      <c r="N41" s="897"/>
      <c r="O41" s="897"/>
      <c r="P41" s="903"/>
      <c r="Q41" s="885"/>
    </row>
    <row r="42" spans="1:17">
      <c r="A42" s="903"/>
      <c r="B42" s="1184" t="s">
        <v>596</v>
      </c>
      <c r="C42" s="899">
        <f t="shared" si="5"/>
        <v>0</v>
      </c>
      <c r="D42" s="919"/>
      <c r="E42" s="1191">
        <v>0.04</v>
      </c>
      <c r="F42" s="1192">
        <f t="shared" si="6"/>
        <v>0</v>
      </c>
      <c r="G42" s="897"/>
      <c r="H42" s="897"/>
      <c r="I42" s="897"/>
      <c r="J42" s="897"/>
      <c r="K42" s="897"/>
      <c r="L42" s="897"/>
      <c r="M42" s="897"/>
      <c r="N42" s="897"/>
      <c r="O42" s="897"/>
      <c r="P42" s="903"/>
      <c r="Q42" s="885"/>
    </row>
    <row r="43" spans="1:17">
      <c r="A43" s="903"/>
      <c r="B43" s="1184" t="s">
        <v>597</v>
      </c>
      <c r="C43" s="899">
        <f t="shared" si="5"/>
        <v>0</v>
      </c>
      <c r="D43" s="919"/>
      <c r="E43" s="1191">
        <v>0.05</v>
      </c>
      <c r="F43" s="1192">
        <f t="shared" si="6"/>
        <v>0</v>
      </c>
      <c r="G43" s="897"/>
      <c r="H43" s="897"/>
      <c r="I43" s="897"/>
      <c r="J43" s="897"/>
      <c r="K43" s="897"/>
      <c r="L43" s="897"/>
      <c r="M43" s="897"/>
      <c r="N43" s="897"/>
      <c r="O43" s="897"/>
      <c r="P43" s="903"/>
      <c r="Q43" s="885"/>
    </row>
    <row r="44" spans="1:17">
      <c r="A44" s="903"/>
      <c r="B44" s="1184" t="s">
        <v>598</v>
      </c>
      <c r="C44" s="899">
        <f t="shared" si="5"/>
        <v>0</v>
      </c>
      <c r="D44" s="919"/>
      <c r="E44" s="1191">
        <v>0.05</v>
      </c>
      <c r="F44" s="1192">
        <f t="shared" si="6"/>
        <v>0</v>
      </c>
      <c r="G44" s="897"/>
      <c r="H44" s="897"/>
      <c r="I44" s="897"/>
      <c r="J44" s="897"/>
      <c r="K44" s="897"/>
      <c r="L44" s="897"/>
      <c r="M44" s="897"/>
      <c r="N44" s="897"/>
      <c r="O44" s="897"/>
      <c r="P44" s="903"/>
      <c r="Q44" s="885"/>
    </row>
    <row r="45" spans="1:17">
      <c r="A45" s="903"/>
      <c r="B45" s="1184" t="s">
        <v>599</v>
      </c>
      <c r="C45" s="899">
        <f>+C17</f>
        <v>0</v>
      </c>
      <c r="D45" s="919"/>
      <c r="E45" s="1191">
        <v>0.06</v>
      </c>
      <c r="F45" s="1192">
        <f t="shared" si="6"/>
        <v>0</v>
      </c>
      <c r="G45" s="897"/>
      <c r="H45" s="897"/>
      <c r="I45" s="897"/>
      <c r="J45" s="897"/>
      <c r="K45" s="897"/>
      <c r="L45" s="897"/>
      <c r="M45" s="897"/>
      <c r="N45" s="897"/>
      <c r="O45" s="897"/>
      <c r="P45" s="903"/>
      <c r="Q45" s="885"/>
    </row>
    <row r="46" spans="1:17">
      <c r="A46" s="903"/>
      <c r="B46" s="1184" t="s">
        <v>600</v>
      </c>
      <c r="C46" s="899">
        <f t="shared" ref="C46:C51" si="7">C18</f>
        <v>0</v>
      </c>
      <c r="D46" s="919"/>
      <c r="E46" s="1191">
        <v>7.0000000000000007E-2</v>
      </c>
      <c r="F46" s="1192">
        <f t="shared" si="6"/>
        <v>0</v>
      </c>
      <c r="G46" s="897"/>
      <c r="H46" s="897"/>
      <c r="I46" s="897"/>
      <c r="J46" s="897"/>
      <c r="K46" s="897"/>
      <c r="L46" s="897"/>
      <c r="M46" s="897"/>
      <c r="N46" s="897"/>
      <c r="O46" s="897"/>
      <c r="P46" s="903"/>
      <c r="Q46" s="885"/>
    </row>
    <row r="47" spans="1:17">
      <c r="A47" s="903"/>
      <c r="B47" s="1184" t="s">
        <v>601</v>
      </c>
      <c r="C47" s="899">
        <f t="shared" si="7"/>
        <v>0</v>
      </c>
      <c r="D47" s="919"/>
      <c r="E47" s="1191"/>
      <c r="F47" s="1192">
        <f t="shared" si="6"/>
        <v>0</v>
      </c>
      <c r="G47" s="897"/>
      <c r="H47" s="897"/>
      <c r="I47" s="897"/>
      <c r="J47" s="897"/>
      <c r="K47" s="897"/>
      <c r="L47" s="897"/>
      <c r="M47" s="897"/>
      <c r="N47" s="897"/>
      <c r="O47" s="897"/>
      <c r="P47" s="903"/>
      <c r="Q47" s="885"/>
    </row>
    <row r="48" spans="1:17">
      <c r="A48" s="903"/>
      <c r="B48" s="1184" t="s">
        <v>602</v>
      </c>
      <c r="C48" s="899">
        <f t="shared" si="7"/>
        <v>0</v>
      </c>
      <c r="D48" s="919"/>
      <c r="E48" s="1191"/>
      <c r="F48" s="1192">
        <f t="shared" si="6"/>
        <v>0</v>
      </c>
      <c r="G48" s="897"/>
      <c r="H48" s="897"/>
      <c r="I48" s="897"/>
      <c r="J48" s="897"/>
      <c r="K48" s="897"/>
      <c r="L48" s="897"/>
      <c r="M48" s="897"/>
      <c r="N48" s="897"/>
      <c r="O48" s="897"/>
      <c r="P48" s="903"/>
      <c r="Q48" s="885"/>
    </row>
    <row r="49" spans="1:17">
      <c r="A49" s="903"/>
      <c r="B49" s="1184" t="s">
        <v>603</v>
      </c>
      <c r="C49" s="899">
        <f t="shared" si="7"/>
        <v>0</v>
      </c>
      <c r="D49" s="919"/>
      <c r="E49" s="1191"/>
      <c r="F49" s="1192">
        <f t="shared" si="6"/>
        <v>0</v>
      </c>
      <c r="G49" s="897"/>
      <c r="H49" s="897"/>
      <c r="I49" s="897"/>
      <c r="J49" s="897"/>
      <c r="K49" s="897"/>
      <c r="L49" s="897"/>
      <c r="M49" s="897"/>
      <c r="N49" s="897"/>
      <c r="O49" s="897"/>
      <c r="P49" s="903"/>
      <c r="Q49" s="885"/>
    </row>
    <row r="50" spans="1:17">
      <c r="A50" s="903"/>
      <c r="B50" s="1184" t="s">
        <v>604</v>
      </c>
      <c r="C50" s="899">
        <f t="shared" si="7"/>
        <v>0</v>
      </c>
      <c r="D50" s="919"/>
      <c r="E50" s="1191"/>
      <c r="F50" s="1192">
        <f t="shared" si="6"/>
        <v>0</v>
      </c>
      <c r="G50" s="897"/>
      <c r="H50" s="897"/>
      <c r="I50" s="897"/>
      <c r="J50" s="897"/>
      <c r="K50" s="897"/>
      <c r="L50" s="897"/>
      <c r="M50" s="897"/>
      <c r="N50" s="897"/>
      <c r="O50" s="897"/>
      <c r="P50" s="903"/>
      <c r="Q50" s="885"/>
    </row>
    <row r="51" spans="1:17">
      <c r="A51" s="903"/>
      <c r="B51" s="1184" t="s">
        <v>605</v>
      </c>
      <c r="C51" s="899">
        <f t="shared" si="7"/>
        <v>0</v>
      </c>
      <c r="D51" s="919"/>
      <c r="E51" s="1191"/>
      <c r="F51" s="1192">
        <f t="shared" si="6"/>
        <v>0</v>
      </c>
      <c r="G51" s="897"/>
      <c r="H51" s="897"/>
      <c r="I51" s="897"/>
      <c r="J51" s="897"/>
      <c r="K51" s="897"/>
      <c r="L51" s="897"/>
      <c r="M51" s="897"/>
      <c r="N51" s="897"/>
      <c r="O51" s="897"/>
      <c r="P51" s="903"/>
      <c r="Q51" s="885"/>
    </row>
    <row r="52" spans="1:17" ht="13.5" thickBot="1">
      <c r="A52" s="903"/>
      <c r="B52" s="897"/>
      <c r="C52" s="897"/>
      <c r="D52" s="897"/>
      <c r="E52" s="897"/>
      <c r="F52" s="897"/>
      <c r="G52" s="897"/>
      <c r="H52" s="897"/>
      <c r="I52" s="897"/>
      <c r="J52" s="897"/>
      <c r="K52" s="897"/>
      <c r="L52" s="897"/>
      <c r="M52" s="897"/>
      <c r="N52" s="897"/>
      <c r="O52" s="897"/>
      <c r="P52" s="903"/>
      <c r="Q52" s="885"/>
    </row>
    <row r="53" spans="1:17" ht="15.75">
      <c r="A53" s="903"/>
      <c r="B53" s="897"/>
      <c r="C53" s="933" t="s">
        <v>618</v>
      </c>
      <c r="D53" s="934"/>
      <c r="E53" s="934"/>
      <c r="F53" s="934"/>
      <c r="G53" s="934"/>
      <c r="H53" s="934"/>
      <c r="I53" s="935"/>
      <c r="J53" s="897"/>
      <c r="K53" s="897"/>
      <c r="L53" s="897"/>
      <c r="M53" s="897"/>
      <c r="N53" s="897"/>
      <c r="O53" s="897"/>
      <c r="P53" s="903"/>
      <c r="Q53" s="885"/>
    </row>
    <row r="54" spans="1:17">
      <c r="A54" s="903"/>
      <c r="B54" s="897"/>
      <c r="C54" s="936"/>
      <c r="D54" s="937"/>
      <c r="E54" s="937"/>
      <c r="F54" s="937"/>
      <c r="G54" s="937"/>
      <c r="H54" s="937"/>
      <c r="I54" s="938"/>
      <c r="J54" s="897"/>
      <c r="K54" s="897"/>
      <c r="L54" s="897"/>
      <c r="M54" s="897"/>
      <c r="N54" s="897"/>
      <c r="O54" s="897"/>
      <c r="P54" s="903"/>
      <c r="Q54" s="885"/>
    </row>
    <row r="55" spans="1:17">
      <c r="A55" s="903"/>
      <c r="B55" s="897"/>
      <c r="C55" s="936" t="s">
        <v>619</v>
      </c>
      <c r="D55" s="937"/>
      <c r="E55" s="937"/>
      <c r="F55" s="939" t="s">
        <v>281</v>
      </c>
      <c r="G55" s="937"/>
      <c r="H55" s="937"/>
      <c r="I55" s="940" t="s">
        <v>620</v>
      </c>
      <c r="J55" s="897"/>
      <c r="K55" s="897"/>
      <c r="L55" s="897"/>
      <c r="M55" s="897"/>
      <c r="N55" s="897"/>
      <c r="O55" s="897"/>
      <c r="P55" s="903"/>
      <c r="Q55" s="885"/>
    </row>
    <row r="56" spans="1:17">
      <c r="A56" s="903"/>
      <c r="B56" s="897"/>
      <c r="C56" s="941" t="s">
        <v>621</v>
      </c>
      <c r="D56" s="937"/>
      <c r="E56" s="937"/>
      <c r="F56" s="942">
        <v>0.6</v>
      </c>
      <c r="G56" s="937"/>
      <c r="H56" s="943"/>
      <c r="I56" s="944">
        <f>F26*F56</f>
        <v>21130.9728</v>
      </c>
      <c r="J56" s="897"/>
      <c r="K56" s="897"/>
      <c r="L56" s="897"/>
      <c r="M56" s="897"/>
      <c r="N56" s="897"/>
      <c r="O56" s="897"/>
      <c r="P56" s="903"/>
      <c r="Q56" s="885"/>
    </row>
    <row r="57" spans="1:17">
      <c r="A57" s="903"/>
      <c r="B57" s="897"/>
      <c r="C57" s="941" t="s">
        <v>622</v>
      </c>
      <c r="D57" s="937"/>
      <c r="E57" s="937"/>
      <c r="F57" s="942">
        <v>0.2</v>
      </c>
      <c r="G57" s="937"/>
      <c r="H57" s="943"/>
      <c r="I57" s="944">
        <f>F26*F57</f>
        <v>7043.6576000000005</v>
      </c>
      <c r="J57" s="897"/>
      <c r="K57" s="897"/>
      <c r="L57" s="897"/>
      <c r="M57" s="897"/>
      <c r="N57" s="897"/>
      <c r="O57" s="897"/>
      <c r="P57" s="903"/>
      <c r="Q57" s="885"/>
    </row>
    <row r="58" spans="1:17">
      <c r="A58" s="903"/>
      <c r="B58" s="897"/>
      <c r="C58" s="941" t="s">
        <v>623</v>
      </c>
      <c r="D58" s="937"/>
      <c r="E58" s="937"/>
      <c r="F58" s="942">
        <v>0.2</v>
      </c>
      <c r="G58" s="937"/>
      <c r="H58" s="943"/>
      <c r="I58" s="944">
        <f>F26*F58</f>
        <v>7043.6576000000005</v>
      </c>
      <c r="J58" s="897"/>
      <c r="K58" s="897"/>
      <c r="L58" s="897"/>
      <c r="M58" s="897"/>
      <c r="N58" s="897"/>
      <c r="O58" s="897"/>
      <c r="P58" s="903"/>
      <c r="Q58" s="885"/>
    </row>
    <row r="59" spans="1:17">
      <c r="A59" s="903"/>
      <c r="B59" s="897"/>
      <c r="C59" s="941" t="s">
        <v>624</v>
      </c>
      <c r="D59" s="937"/>
      <c r="E59" s="937"/>
      <c r="F59" s="945">
        <v>0</v>
      </c>
      <c r="G59" s="937"/>
      <c r="H59" s="943"/>
      <c r="I59" s="946">
        <f>F26*F59</f>
        <v>0</v>
      </c>
      <c r="J59" s="897"/>
      <c r="K59" s="897"/>
      <c r="L59" s="897"/>
      <c r="M59" s="897"/>
      <c r="N59" s="897"/>
      <c r="O59" s="897"/>
      <c r="P59" s="903"/>
      <c r="Q59" s="885"/>
    </row>
    <row r="60" spans="1:17" ht="13.5" thickBot="1">
      <c r="A60" s="903"/>
      <c r="B60" s="897"/>
      <c r="C60" s="947"/>
      <c r="D60" s="948"/>
      <c r="E60" s="948"/>
      <c r="F60" s="949">
        <f>SUM(F56:F59)</f>
        <v>1</v>
      </c>
      <c r="G60" s="948"/>
      <c r="H60" s="950"/>
      <c r="I60" s="951">
        <f>SUM(I56:I59)</f>
        <v>35218.288</v>
      </c>
      <c r="J60" s="897"/>
      <c r="K60" s="897"/>
      <c r="L60" s="897"/>
      <c r="M60" s="897"/>
      <c r="N60" s="897"/>
      <c r="O60" s="897"/>
      <c r="P60" s="903"/>
      <c r="Q60" s="885"/>
    </row>
    <row r="61" spans="1:17">
      <c r="A61" s="903"/>
      <c r="B61" s="903"/>
      <c r="C61" s="903"/>
      <c r="D61" s="903"/>
      <c r="E61" s="903"/>
      <c r="F61" s="903"/>
      <c r="G61" s="903"/>
      <c r="H61" s="903"/>
      <c r="I61" s="903"/>
      <c r="J61" s="903"/>
      <c r="K61" s="903"/>
      <c r="L61" s="903"/>
      <c r="M61" s="903"/>
      <c r="N61" s="903"/>
      <c r="O61" s="903"/>
      <c r="P61" s="903"/>
      <c r="Q61" s="885"/>
    </row>
    <row r="62" spans="1:17" ht="18">
      <c r="A62" s="903"/>
      <c r="B62" s="903"/>
      <c r="C62" s="952"/>
      <c r="D62" s="903"/>
      <c r="E62" s="903"/>
      <c r="F62" s="903"/>
      <c r="G62" s="903"/>
      <c r="H62" s="903"/>
      <c r="I62" s="903"/>
      <c r="J62" s="903"/>
      <c r="K62" s="903"/>
      <c r="L62" s="903"/>
      <c r="M62" s="903"/>
      <c r="N62" s="903"/>
      <c r="O62" s="903"/>
      <c r="P62" s="903"/>
      <c r="Q62" s="885"/>
    </row>
    <row r="63" spans="1:17">
      <c r="A63" s="953"/>
      <c r="B63" s="953"/>
      <c r="C63" s="953"/>
      <c r="D63" s="953"/>
      <c r="E63" s="953"/>
      <c r="F63" s="953"/>
      <c r="G63" s="953"/>
      <c r="H63" s="953"/>
      <c r="I63" s="953"/>
      <c r="J63" s="953"/>
      <c r="K63" s="953"/>
      <c r="L63" s="953"/>
      <c r="M63" s="953"/>
      <c r="N63" s="953"/>
      <c r="O63" s="953"/>
      <c r="P63" s="953"/>
    </row>
    <row r="64" spans="1:17">
      <c r="A64" s="953"/>
      <c r="B64" s="953"/>
      <c r="C64" s="953"/>
      <c r="D64" s="953"/>
      <c r="E64" s="953"/>
      <c r="F64" s="953"/>
      <c r="G64" s="953"/>
      <c r="H64" s="953"/>
      <c r="I64" s="953"/>
      <c r="J64" s="953"/>
      <c r="K64" s="953"/>
      <c r="L64" s="953"/>
      <c r="M64" s="953"/>
      <c r="N64" s="953"/>
      <c r="O64" s="953"/>
      <c r="P64" s="953"/>
    </row>
    <row r="65" spans="1:16">
      <c r="A65" s="953"/>
      <c r="B65" s="953"/>
      <c r="C65" s="953"/>
      <c r="D65" s="953"/>
      <c r="E65" s="953"/>
      <c r="F65" s="953"/>
      <c r="G65" s="953"/>
      <c r="H65" s="953"/>
      <c r="I65" s="953"/>
      <c r="J65" s="953"/>
      <c r="K65" s="953"/>
      <c r="L65" s="953"/>
      <c r="M65" s="953"/>
      <c r="N65" s="953"/>
      <c r="O65" s="953"/>
      <c r="P65" s="953"/>
    </row>
    <row r="66" spans="1:16">
      <c r="A66" s="953"/>
      <c r="B66" s="953"/>
      <c r="C66" s="953"/>
      <c r="D66" s="953"/>
      <c r="E66" s="953"/>
      <c r="F66" s="953"/>
      <c r="G66" s="953"/>
      <c r="H66" s="953"/>
      <c r="I66" s="953"/>
      <c r="J66" s="953"/>
      <c r="K66" s="953"/>
      <c r="L66" s="953"/>
      <c r="M66" s="953"/>
      <c r="N66" s="953"/>
      <c r="O66" s="953"/>
      <c r="P66" s="953"/>
    </row>
    <row r="67" spans="1:16">
      <c r="A67" s="953"/>
      <c r="B67" s="953"/>
      <c r="C67" s="953"/>
      <c r="D67" s="953"/>
      <c r="E67" s="953"/>
      <c r="F67" s="953"/>
      <c r="G67" s="953"/>
      <c r="H67" s="953"/>
      <c r="I67" s="953"/>
      <c r="J67" s="953"/>
      <c r="K67" s="953"/>
      <c r="L67" s="953"/>
      <c r="M67" s="953"/>
      <c r="N67" s="953"/>
      <c r="O67" s="953"/>
      <c r="P67" s="953"/>
    </row>
    <row r="68" spans="1:16">
      <c r="A68" s="953"/>
      <c r="B68" s="953"/>
      <c r="C68" s="953"/>
      <c r="D68" s="953"/>
      <c r="E68" s="953"/>
      <c r="F68" s="953"/>
      <c r="G68" s="953"/>
      <c r="H68" s="953"/>
      <c r="I68" s="953"/>
      <c r="J68" s="953"/>
      <c r="K68" s="953"/>
      <c r="L68" s="953"/>
      <c r="M68" s="953"/>
      <c r="N68" s="953"/>
      <c r="O68" s="953"/>
      <c r="P68" s="953"/>
    </row>
    <row r="69" spans="1:16">
      <c r="A69" s="953"/>
      <c r="B69" s="953"/>
      <c r="C69" s="953"/>
      <c r="D69" s="953"/>
      <c r="E69" s="953"/>
      <c r="F69" s="953"/>
      <c r="G69" s="953"/>
      <c r="H69" s="953"/>
      <c r="I69" s="953"/>
      <c r="J69" s="953"/>
      <c r="K69" s="953"/>
      <c r="L69" s="953"/>
      <c r="M69" s="953"/>
      <c r="N69" s="953"/>
      <c r="O69" s="953"/>
      <c r="P69" s="953"/>
    </row>
    <row r="70" spans="1:16">
      <c r="A70" s="953"/>
      <c r="B70" s="953"/>
      <c r="C70" s="953"/>
      <c r="D70" s="953"/>
      <c r="E70" s="953"/>
      <c r="F70" s="953"/>
      <c r="G70" s="953"/>
      <c r="H70" s="953"/>
      <c r="I70" s="953"/>
      <c r="J70" s="953"/>
      <c r="K70" s="953"/>
      <c r="L70" s="953"/>
      <c r="M70" s="953"/>
      <c r="N70" s="953"/>
      <c r="O70" s="953"/>
      <c r="P70" s="953"/>
    </row>
    <row r="71" spans="1:16">
      <c r="A71" s="953"/>
      <c r="B71" s="953"/>
      <c r="C71" s="953"/>
      <c r="D71" s="953"/>
      <c r="E71" s="953"/>
      <c r="F71" s="953"/>
      <c r="G71" s="953"/>
      <c r="H71" s="953"/>
      <c r="I71" s="953"/>
      <c r="J71" s="953"/>
      <c r="K71" s="953"/>
      <c r="L71" s="953"/>
      <c r="M71" s="953"/>
      <c r="N71" s="953"/>
      <c r="O71" s="953"/>
      <c r="P71" s="953"/>
    </row>
    <row r="72" spans="1:16">
      <c r="A72" s="953"/>
      <c r="B72" s="953"/>
      <c r="C72" s="953"/>
      <c r="D72" s="953"/>
      <c r="E72" s="953"/>
      <c r="F72" s="953"/>
      <c r="G72" s="953"/>
      <c r="H72" s="953"/>
      <c r="I72" s="953"/>
      <c r="J72" s="953"/>
      <c r="K72" s="953"/>
      <c r="L72" s="953"/>
      <c r="M72" s="953"/>
      <c r="N72" s="953"/>
      <c r="O72" s="953"/>
      <c r="P72" s="953"/>
    </row>
    <row r="73" spans="1:16">
      <c r="A73" s="953"/>
      <c r="B73" s="953"/>
      <c r="C73" s="953"/>
      <c r="D73" s="953"/>
      <c r="E73" s="953"/>
      <c r="F73" s="953"/>
      <c r="G73" s="953"/>
      <c r="H73" s="953"/>
      <c r="I73" s="953"/>
      <c r="J73" s="953"/>
      <c r="K73" s="953"/>
      <c r="L73" s="953"/>
      <c r="M73" s="953"/>
      <c r="N73" s="953"/>
      <c r="O73" s="953"/>
      <c r="P73" s="953"/>
    </row>
    <row r="74" spans="1:16">
      <c r="A74" s="953"/>
      <c r="B74" s="953"/>
      <c r="C74" s="953"/>
      <c r="D74" s="953"/>
      <c r="E74" s="953"/>
      <c r="F74" s="953"/>
      <c r="G74" s="953"/>
      <c r="H74" s="953"/>
      <c r="I74" s="953"/>
      <c r="J74" s="953"/>
      <c r="K74" s="953"/>
      <c r="L74" s="953"/>
      <c r="M74" s="953"/>
      <c r="N74" s="953"/>
      <c r="O74" s="953"/>
    </row>
    <row r="75" spans="1:16">
      <c r="A75" s="953"/>
      <c r="B75" s="953"/>
      <c r="C75" s="953"/>
      <c r="D75" s="953"/>
      <c r="E75" s="953"/>
      <c r="F75" s="953"/>
      <c r="G75" s="953"/>
      <c r="H75" s="953"/>
      <c r="I75" s="953"/>
      <c r="J75" s="953"/>
      <c r="K75" s="953"/>
      <c r="L75" s="953"/>
      <c r="M75" s="953"/>
      <c r="N75" s="953"/>
      <c r="O75" s="953"/>
    </row>
    <row r="76" spans="1:16">
      <c r="A76" s="953"/>
      <c r="B76" s="953"/>
      <c r="C76" s="953"/>
      <c r="D76" s="953"/>
      <c r="E76" s="953"/>
      <c r="F76" s="953"/>
      <c r="G76" s="953"/>
      <c r="H76" s="953"/>
      <c r="I76" s="953"/>
      <c r="J76" s="953"/>
      <c r="K76" s="953"/>
      <c r="L76" s="953"/>
      <c r="M76" s="953"/>
      <c r="N76" s="953"/>
      <c r="O76" s="953"/>
    </row>
    <row r="77" spans="1:16">
      <c r="A77" s="953"/>
      <c r="B77" s="953"/>
      <c r="C77" s="953"/>
      <c r="D77" s="953"/>
      <c r="E77" s="953"/>
      <c r="F77" s="953"/>
      <c r="G77" s="953"/>
      <c r="H77" s="953"/>
      <c r="I77" s="953"/>
      <c r="J77" s="953"/>
      <c r="K77" s="953"/>
      <c r="L77" s="953"/>
      <c r="M77" s="953"/>
      <c r="N77" s="953"/>
      <c r="O77" s="953"/>
    </row>
  </sheetData>
  <mergeCells count="5">
    <mergeCell ref="E5:F5"/>
    <mergeCell ref="H5:I5"/>
    <mergeCell ref="K5:L5"/>
    <mergeCell ref="N5:O5"/>
    <mergeCell ref="C32:F32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K729"/>
  <sheetViews>
    <sheetView showGridLines="0" showZeros="0" tabSelected="1" view="pageBreakPreview" topLeftCell="A37" zoomScaleNormal="100" zoomScaleSheetLayoutView="100" workbookViewId="0">
      <selection activeCell="H22" sqref="H22"/>
    </sheetView>
  </sheetViews>
  <sheetFormatPr baseColWidth="10" defaultColWidth="11.42578125" defaultRowHeight="12.75"/>
  <cols>
    <col min="1" max="1" width="8.5703125" style="189" customWidth="1"/>
    <col min="2" max="2" width="52.42578125" style="189" customWidth="1"/>
    <col min="3" max="3" width="11.28515625" style="971" customWidth="1"/>
    <col min="4" max="4" width="7.140625" style="533" customWidth="1"/>
    <col min="5" max="5" width="18.7109375" style="975" customWidth="1"/>
    <col min="6" max="6" width="19.7109375" style="972" customWidth="1"/>
    <col min="7" max="7" width="11.42578125" style="189"/>
    <col min="8" max="8" width="15.42578125" style="189" customWidth="1"/>
    <col min="9" max="9" width="16.5703125" style="189" bestFit="1" customWidth="1"/>
    <col min="10" max="10" width="12.7109375" style="189" bestFit="1" customWidth="1"/>
    <col min="11" max="11" width="15.42578125" style="189" bestFit="1" customWidth="1"/>
    <col min="12" max="16384" width="11.42578125" style="189"/>
  </cols>
  <sheetData>
    <row r="1" spans="1:8" s="72" customFormat="1" ht="15">
      <c r="A1" s="1616" t="s">
        <v>0</v>
      </c>
      <c r="B1" s="1616"/>
      <c r="C1" s="1616"/>
      <c r="D1" s="1616"/>
      <c r="E1" s="1616"/>
      <c r="F1" s="1616"/>
      <c r="G1" s="1300"/>
    </row>
    <row r="2" spans="1:8" s="72" customFormat="1" ht="15">
      <c r="A2" s="1616" t="s">
        <v>1</v>
      </c>
      <c r="B2" s="1616"/>
      <c r="C2" s="1616"/>
      <c r="D2" s="1616"/>
      <c r="E2" s="1616"/>
      <c r="F2" s="1616"/>
      <c r="G2" s="1300"/>
    </row>
    <row r="3" spans="1:8" s="72" customFormat="1" ht="15">
      <c r="A3" s="1616" t="s">
        <v>1269</v>
      </c>
      <c r="B3" s="1616"/>
      <c r="C3" s="1616"/>
      <c r="D3" s="1616"/>
      <c r="E3" s="1616"/>
      <c r="F3" s="1616"/>
      <c r="G3" s="1300"/>
    </row>
    <row r="4" spans="1:8" s="72" customFormat="1" ht="15">
      <c r="A4" s="1616"/>
      <c r="B4" s="1616"/>
      <c r="C4" s="1616"/>
      <c r="D4" s="1616"/>
      <c r="E4" s="1616"/>
      <c r="F4" s="1616"/>
      <c r="G4" s="1300"/>
    </row>
    <row r="5" spans="1:8" s="72" customFormat="1" ht="15.75" customHeight="1">
      <c r="A5" s="1301"/>
      <c r="B5" s="1302" t="s">
        <v>251</v>
      </c>
      <c r="C5" s="1303"/>
      <c r="D5" s="1304"/>
      <c r="E5" s="1305"/>
      <c r="F5" s="1303"/>
      <c r="G5" s="1300"/>
    </row>
    <row r="6" spans="1:8" s="2" customFormat="1">
      <c r="A6" s="1617" t="s">
        <v>1049</v>
      </c>
      <c r="B6" s="1617"/>
      <c r="C6" s="1617"/>
      <c r="D6" s="1617"/>
      <c r="E6" s="1617"/>
      <c r="F6" s="1617"/>
    </row>
    <row r="7" spans="1:8" s="8" customFormat="1" ht="12.75" customHeight="1">
      <c r="A7" s="1193" t="s">
        <v>1007</v>
      </c>
      <c r="B7" s="9"/>
      <c r="C7" s="970"/>
      <c r="D7" s="976"/>
      <c r="E7" s="1470" t="s">
        <v>1366</v>
      </c>
      <c r="F7" s="966"/>
    </row>
    <row r="8" spans="1:8" s="8" customFormat="1" ht="12.75" customHeight="1">
      <c r="A8" s="1193" t="s">
        <v>1364</v>
      </c>
      <c r="B8" s="9"/>
      <c r="C8" s="970"/>
      <c r="D8" s="976"/>
      <c r="E8" s="1471" t="s">
        <v>1365</v>
      </c>
      <c r="F8" s="966"/>
    </row>
    <row r="9" spans="1:8" s="8" customFormat="1" ht="12.75" customHeight="1">
      <c r="A9" s="1193"/>
      <c r="B9" s="9"/>
      <c r="C9" s="970"/>
      <c r="D9" s="976"/>
      <c r="E9" s="971"/>
      <c r="F9" s="966"/>
    </row>
    <row r="10" spans="1:8" s="1307" customFormat="1" ht="15.75" customHeight="1">
      <c r="A10" s="1613" t="s">
        <v>1367</v>
      </c>
      <c r="B10" s="1614"/>
      <c r="C10" s="1614"/>
      <c r="D10" s="1614"/>
      <c r="E10" s="1614"/>
      <c r="F10" s="1615"/>
      <c r="G10" s="1306"/>
    </row>
    <row r="11" spans="1:8" s="13" customFormat="1">
      <c r="A11" s="1271" t="s">
        <v>573</v>
      </c>
      <c r="B11" s="1271" t="s">
        <v>793</v>
      </c>
      <c r="C11" s="1271" t="s">
        <v>9</v>
      </c>
      <c r="D11" s="1271" t="s">
        <v>10</v>
      </c>
      <c r="E11" s="1271" t="s">
        <v>11</v>
      </c>
      <c r="F11" s="1271" t="s">
        <v>987</v>
      </c>
    </row>
    <row r="12" spans="1:8" s="8" customFormat="1">
      <c r="A12" s="329"/>
      <c r="B12" s="307"/>
      <c r="C12" s="1200"/>
      <c r="D12" s="1201"/>
      <c r="E12" s="1202"/>
      <c r="F12" s="1202"/>
    </row>
    <row r="13" spans="1:8" s="8" customFormat="1" ht="40.5" customHeight="1">
      <c r="A13" s="1241" t="s">
        <v>13</v>
      </c>
      <c r="B13" s="1451" t="s">
        <v>1047</v>
      </c>
      <c r="C13" s="105"/>
      <c r="D13" s="1203"/>
      <c r="E13" s="1202"/>
      <c r="F13" s="167"/>
    </row>
    <row r="14" spans="1:8" s="8" customFormat="1">
      <c r="A14" s="1204"/>
      <c r="B14" s="1451"/>
      <c r="C14" s="268"/>
      <c r="D14" s="1203"/>
      <c r="E14" s="1202"/>
      <c r="F14" s="167"/>
    </row>
    <row r="15" spans="1:8" s="8" customFormat="1">
      <c r="A15" s="1241">
        <v>1</v>
      </c>
      <c r="B15" s="263" t="s">
        <v>998</v>
      </c>
      <c r="C15" s="268"/>
      <c r="D15" s="1203"/>
      <c r="E15" s="1202"/>
      <c r="F15" s="167"/>
    </row>
    <row r="16" spans="1:8" s="8" customFormat="1">
      <c r="A16" s="1587">
        <v>1</v>
      </c>
      <c r="B16" s="250" t="s">
        <v>992</v>
      </c>
      <c r="C16" s="268">
        <v>42511.700000000004</v>
      </c>
      <c r="D16" s="1207" t="s">
        <v>15</v>
      </c>
      <c r="E16" s="1208">
        <v>14.5</v>
      </c>
      <c r="F16" s="153">
        <f>+ROUND(C16*E16,2)</f>
        <v>616419.65</v>
      </c>
      <c r="G16" s="2"/>
      <c r="H16" s="1595"/>
    </row>
    <row r="17" spans="1:8" s="8" customFormat="1">
      <c r="A17" s="1206"/>
      <c r="B17" s="26"/>
      <c r="C17" s="268">
        <v>0</v>
      </c>
      <c r="D17" s="1207"/>
      <c r="E17" s="268"/>
      <c r="F17" s="153">
        <f>+ROUND(C17*E17,2)</f>
        <v>0</v>
      </c>
      <c r="G17" s="2"/>
      <c r="H17" s="1595"/>
    </row>
    <row r="18" spans="1:8" s="310" customFormat="1">
      <c r="A18" s="1209">
        <v>2</v>
      </c>
      <c r="B18" s="1210" t="s">
        <v>752</v>
      </c>
      <c r="C18" s="1211"/>
      <c r="D18" s="1198"/>
      <c r="E18" s="1211"/>
      <c r="F18" s="1211"/>
      <c r="G18" s="2"/>
      <c r="H18" s="1595"/>
    </row>
    <row r="19" spans="1:8" s="310" customFormat="1">
      <c r="A19" s="1212">
        <v>2.1</v>
      </c>
      <c r="B19" s="66" t="s">
        <v>753</v>
      </c>
      <c r="C19" s="1213">
        <v>3613.49</v>
      </c>
      <c r="D19" s="1198" t="s">
        <v>15</v>
      </c>
      <c r="E19" s="1211">
        <v>74.849999999999994</v>
      </c>
      <c r="F19" s="1211">
        <f>ROUND(C19*E19,2)</f>
        <v>270469.73</v>
      </c>
      <c r="G19" s="2"/>
      <c r="H19" s="1595"/>
    </row>
    <row r="20" spans="1:8" s="310" customFormat="1">
      <c r="A20" s="1212">
        <v>2.2000000000000002</v>
      </c>
      <c r="B20" s="66" t="s">
        <v>754</v>
      </c>
      <c r="C20" s="1211">
        <v>3071.47</v>
      </c>
      <c r="D20" s="1198" t="s">
        <v>20</v>
      </c>
      <c r="E20" s="1211">
        <v>44.5</v>
      </c>
      <c r="F20" s="1211">
        <f>ROUND(C20*E20,2)</f>
        <v>136680.42000000001</v>
      </c>
      <c r="G20" s="2"/>
      <c r="H20" s="1595"/>
    </row>
    <row r="21" spans="1:8" s="310" customFormat="1">
      <c r="A21" s="1212">
        <v>2.2999999999999998</v>
      </c>
      <c r="B21" s="1214" t="s">
        <v>755</v>
      </c>
      <c r="C21" s="1211">
        <v>207.32</v>
      </c>
      <c r="D21" s="1198" t="s">
        <v>22</v>
      </c>
      <c r="E21" s="1211">
        <v>165</v>
      </c>
      <c r="F21" s="1211">
        <f>ROUND(C21*E21,2)</f>
        <v>34207.800000000003</v>
      </c>
      <c r="G21" s="2"/>
      <c r="H21" s="1595"/>
    </row>
    <row r="22" spans="1:8" s="310" customFormat="1">
      <c r="A22" s="278"/>
      <c r="B22" s="45"/>
      <c r="C22" s="1211"/>
      <c r="D22" s="1198"/>
      <c r="E22" s="1211"/>
      <c r="F22" s="1211"/>
      <c r="G22" s="2"/>
      <c r="H22" s="1595"/>
    </row>
    <row r="23" spans="1:8" s="8" customFormat="1">
      <c r="A23" s="1241">
        <v>3</v>
      </c>
      <c r="B23" s="263" t="s">
        <v>332</v>
      </c>
      <c r="C23" s="1215">
        <v>0</v>
      </c>
      <c r="D23" s="391"/>
      <c r="E23" s="1208"/>
      <c r="F23" s="153">
        <f>+ROUND(C23*E23,2)</f>
        <v>0</v>
      </c>
      <c r="G23" s="2"/>
      <c r="H23" s="1595"/>
    </row>
    <row r="24" spans="1:8" s="8" customFormat="1">
      <c r="A24" s="1205"/>
      <c r="B24" s="263"/>
      <c r="C24" s="1215">
        <v>0</v>
      </c>
      <c r="D24" s="391"/>
      <c r="E24" s="1208"/>
      <c r="F24" s="153"/>
      <c r="G24" s="2"/>
      <c r="H24" s="1595"/>
    </row>
    <row r="25" spans="1:8" s="8" customFormat="1">
      <c r="A25" s="1216">
        <v>3.1</v>
      </c>
      <c r="B25" s="1217" t="s">
        <v>1044</v>
      </c>
      <c r="C25" s="1218">
        <v>0</v>
      </c>
      <c r="D25" s="124"/>
      <c r="E25" s="1219"/>
      <c r="F25" s="123"/>
      <c r="G25" s="2"/>
      <c r="H25" s="1595"/>
    </row>
    <row r="26" spans="1:8" s="8" customFormat="1">
      <c r="A26" s="1220" t="s">
        <v>211</v>
      </c>
      <c r="B26" s="31" t="s">
        <v>994</v>
      </c>
      <c r="C26" s="1218">
        <v>34866.11</v>
      </c>
      <c r="D26" s="124" t="s">
        <v>22</v>
      </c>
      <c r="E26" s="1219">
        <v>154.53</v>
      </c>
      <c r="F26" s="123">
        <f t="shared" ref="F26:F47" si="0">+ROUND(C26*E26,2)</f>
        <v>5387859.9800000004</v>
      </c>
      <c r="G26" s="2"/>
      <c r="H26" s="1595"/>
    </row>
    <row r="27" spans="1:8" s="8" customFormat="1" ht="25.5">
      <c r="A27" s="1220" t="s">
        <v>990</v>
      </c>
      <c r="B27" s="31" t="s">
        <v>993</v>
      </c>
      <c r="C27" s="1218">
        <v>3874.01</v>
      </c>
      <c r="D27" s="124" t="s">
        <v>22</v>
      </c>
      <c r="E27" s="1219">
        <v>1145.5</v>
      </c>
      <c r="F27" s="123">
        <f t="shared" si="0"/>
        <v>4437678.46</v>
      </c>
      <c r="G27" s="2"/>
      <c r="H27" s="1595"/>
    </row>
    <row r="28" spans="1:8" s="8" customFormat="1">
      <c r="A28" s="1221">
        <v>3.2</v>
      </c>
      <c r="B28" s="31" t="s">
        <v>989</v>
      </c>
      <c r="C28" s="1218">
        <v>30340.640000000003</v>
      </c>
      <c r="D28" s="124" t="s">
        <v>20</v>
      </c>
      <c r="E28" s="1219">
        <v>21.67</v>
      </c>
      <c r="F28" s="123">
        <f t="shared" si="0"/>
        <v>657481.67000000004</v>
      </c>
      <c r="G28" s="2"/>
      <c r="H28" s="1595"/>
    </row>
    <row r="29" spans="1:8" s="8" customFormat="1">
      <c r="A29" s="1221">
        <v>3.3</v>
      </c>
      <c r="B29" s="31" t="s">
        <v>988</v>
      </c>
      <c r="C29" s="1218">
        <v>3613.49</v>
      </c>
      <c r="D29" s="124" t="s">
        <v>22</v>
      </c>
      <c r="E29" s="1219">
        <v>1050</v>
      </c>
      <c r="F29" s="123">
        <f t="shared" si="0"/>
        <v>3794164.5</v>
      </c>
      <c r="G29" s="2"/>
      <c r="H29" s="1595"/>
    </row>
    <row r="30" spans="1:8" s="8" customFormat="1">
      <c r="A30" s="1221">
        <v>3.4</v>
      </c>
      <c r="B30" s="1222" t="s">
        <v>1050</v>
      </c>
      <c r="C30" s="1218">
        <v>4842.51</v>
      </c>
      <c r="D30" s="124" t="s">
        <v>22</v>
      </c>
      <c r="E30" s="1219">
        <v>450</v>
      </c>
      <c r="F30" s="123">
        <f t="shared" si="0"/>
        <v>2179129.5</v>
      </c>
      <c r="G30" s="2"/>
      <c r="H30" s="1595"/>
    </row>
    <row r="31" spans="1:8" s="8" customFormat="1" ht="25.5">
      <c r="A31" s="1308">
        <v>3.5</v>
      </c>
      <c r="B31" s="52" t="s">
        <v>28</v>
      </c>
      <c r="C31" s="1218">
        <v>33087.9</v>
      </c>
      <c r="D31" s="124" t="s">
        <v>22</v>
      </c>
      <c r="E31" s="1219">
        <v>183.54</v>
      </c>
      <c r="F31" s="123">
        <f t="shared" si="0"/>
        <v>6072953.1699999999</v>
      </c>
      <c r="G31" s="2"/>
      <c r="H31" s="1595"/>
    </row>
    <row r="32" spans="1:8" s="8" customFormat="1" ht="12.75" customHeight="1">
      <c r="A32" s="1221">
        <v>3.6</v>
      </c>
      <c r="B32" s="36" t="s">
        <v>574</v>
      </c>
      <c r="C32" s="1218">
        <v>10298.35</v>
      </c>
      <c r="D32" s="124" t="s">
        <v>22</v>
      </c>
      <c r="E32" s="1219">
        <v>165</v>
      </c>
      <c r="F32" s="123">
        <f t="shared" si="0"/>
        <v>1699227.75</v>
      </c>
      <c r="G32" s="2"/>
      <c r="H32" s="1595"/>
    </row>
    <row r="33" spans="1:8" s="8" customFormat="1">
      <c r="A33" s="1221"/>
      <c r="B33" s="36"/>
      <c r="C33" s="1215">
        <v>0</v>
      </c>
      <c r="D33" s="391"/>
      <c r="E33" s="1208"/>
      <c r="F33" s="153">
        <f t="shared" si="0"/>
        <v>0</v>
      </c>
      <c r="G33" s="2"/>
      <c r="H33" s="1595"/>
    </row>
    <row r="34" spans="1:8" s="8" customFormat="1" ht="12.75" customHeight="1">
      <c r="A34" s="1241">
        <v>4</v>
      </c>
      <c r="B34" s="263" t="s">
        <v>509</v>
      </c>
      <c r="C34" s="1215">
        <v>0</v>
      </c>
      <c r="D34" s="391"/>
      <c r="E34" s="1208"/>
      <c r="F34" s="153">
        <f t="shared" si="0"/>
        <v>0</v>
      </c>
      <c r="G34" s="2"/>
      <c r="H34" s="1595"/>
    </row>
    <row r="35" spans="1:8" s="532" customFormat="1" ht="25.5">
      <c r="A35" s="1278">
        <v>4.0999999999999996</v>
      </c>
      <c r="B35" s="1224" t="s">
        <v>772</v>
      </c>
      <c r="C35" s="268">
        <v>79.2</v>
      </c>
      <c r="D35" s="1207" t="s">
        <v>15</v>
      </c>
      <c r="E35" s="1211">
        <v>2929.86</v>
      </c>
      <c r="F35" s="123">
        <f t="shared" si="0"/>
        <v>232044.91</v>
      </c>
      <c r="G35" s="2"/>
      <c r="H35" s="1595"/>
    </row>
    <row r="36" spans="1:8" s="532" customFormat="1" ht="25.5" customHeight="1">
      <c r="A36" s="1278">
        <v>4.2</v>
      </c>
      <c r="B36" s="1225" t="s">
        <v>742</v>
      </c>
      <c r="C36" s="268">
        <v>1982.7500000000002</v>
      </c>
      <c r="D36" s="1207" t="s">
        <v>15</v>
      </c>
      <c r="E36" s="1211">
        <v>1508.58</v>
      </c>
      <c r="F36" s="153">
        <f t="shared" si="0"/>
        <v>2991137</v>
      </c>
      <c r="G36" s="2"/>
      <c r="H36" s="1595"/>
    </row>
    <row r="37" spans="1:8" s="532" customFormat="1" ht="25.5" customHeight="1">
      <c r="A37" s="1278">
        <v>4.3</v>
      </c>
      <c r="B37" s="1225" t="s">
        <v>741</v>
      </c>
      <c r="C37" s="268">
        <v>2016.7400000000002</v>
      </c>
      <c r="D37" s="1207" t="s">
        <v>15</v>
      </c>
      <c r="E37" s="1211">
        <v>881.06</v>
      </c>
      <c r="F37" s="153">
        <f t="shared" si="0"/>
        <v>1776868.94</v>
      </c>
      <c r="G37" s="2"/>
      <c r="H37" s="1595"/>
    </row>
    <row r="38" spans="1:8" s="532" customFormat="1" ht="25.5" customHeight="1">
      <c r="A38" s="1278">
        <v>4.4000000000000004</v>
      </c>
      <c r="B38" s="1225" t="s">
        <v>625</v>
      </c>
      <c r="C38" s="268">
        <v>6283.2000000000007</v>
      </c>
      <c r="D38" s="1207" t="s">
        <v>15</v>
      </c>
      <c r="E38" s="268">
        <v>401.62</v>
      </c>
      <c r="F38" s="153">
        <f t="shared" si="0"/>
        <v>2523458.7799999998</v>
      </c>
      <c r="G38" s="2"/>
      <c r="H38" s="1595"/>
    </row>
    <row r="39" spans="1:8" s="532" customFormat="1" ht="25.5" customHeight="1">
      <c r="A39" s="1278">
        <v>4.5</v>
      </c>
      <c r="B39" s="1225" t="s">
        <v>558</v>
      </c>
      <c r="C39" s="268">
        <v>33118.07</v>
      </c>
      <c r="D39" s="1207" t="s">
        <v>15</v>
      </c>
      <c r="E39" s="1211">
        <v>250.21</v>
      </c>
      <c r="F39" s="153">
        <f t="shared" si="0"/>
        <v>8286472.29</v>
      </c>
      <c r="G39" s="2"/>
      <c r="H39" s="1595"/>
    </row>
    <row r="40" spans="1:8" s="8" customFormat="1">
      <c r="A40" s="1223"/>
      <c r="B40" s="1451"/>
      <c r="C40" s="268">
        <v>0</v>
      </c>
      <c r="D40" s="1207"/>
      <c r="E40" s="268"/>
      <c r="F40" s="153">
        <f t="shared" si="0"/>
        <v>0</v>
      </c>
      <c r="G40" s="2"/>
      <c r="H40" s="1595"/>
    </row>
    <row r="41" spans="1:8" s="8" customFormat="1" ht="12.75" customHeight="1">
      <c r="A41" s="1241">
        <v>5</v>
      </c>
      <c r="B41" s="244" t="s">
        <v>510</v>
      </c>
      <c r="C41" s="268">
        <v>0</v>
      </c>
      <c r="D41" s="1207"/>
      <c r="E41" s="268"/>
      <c r="F41" s="153">
        <f t="shared" si="0"/>
        <v>0</v>
      </c>
      <c r="G41" s="2"/>
      <c r="H41" s="1595"/>
    </row>
    <row r="42" spans="1:8" s="880" customFormat="1" ht="26.25" customHeight="1">
      <c r="A42" s="1278">
        <v>5.0999999999999996</v>
      </c>
      <c r="B42" s="131" t="s">
        <v>999</v>
      </c>
      <c r="C42" s="268">
        <v>79.2</v>
      </c>
      <c r="D42" s="1207" t="s">
        <v>15</v>
      </c>
      <c r="E42" s="1213">
        <v>266.27999999999997</v>
      </c>
      <c r="F42" s="153">
        <f t="shared" si="0"/>
        <v>21089.38</v>
      </c>
      <c r="G42" s="2"/>
      <c r="H42" s="1595"/>
    </row>
    <row r="43" spans="1:8" s="880" customFormat="1" ht="12.75" customHeight="1">
      <c r="A43" s="1223">
        <f>+A42+0.1</f>
        <v>5.1999999999999993</v>
      </c>
      <c r="B43" s="1225" t="s">
        <v>1000</v>
      </c>
      <c r="C43" s="268">
        <v>1982.7500000000002</v>
      </c>
      <c r="D43" s="1207" t="s">
        <v>15</v>
      </c>
      <c r="E43" s="1211">
        <v>43.04</v>
      </c>
      <c r="F43" s="153">
        <f t="shared" si="0"/>
        <v>85337.56</v>
      </c>
      <c r="G43" s="2"/>
      <c r="H43" s="1595"/>
    </row>
    <row r="44" spans="1:8" s="880" customFormat="1" ht="15" customHeight="1">
      <c r="A44" s="1223">
        <f>+A43+0.1</f>
        <v>5.2999999999999989</v>
      </c>
      <c r="B44" s="1225" t="s">
        <v>1001</v>
      </c>
      <c r="C44" s="268">
        <v>2016.7400000000002</v>
      </c>
      <c r="D44" s="1207" t="s">
        <v>15</v>
      </c>
      <c r="E44" s="1211">
        <v>39.299999999999997</v>
      </c>
      <c r="F44" s="153">
        <f t="shared" si="0"/>
        <v>79257.88</v>
      </c>
      <c r="G44" s="2"/>
      <c r="H44" s="1595"/>
    </row>
    <row r="45" spans="1:8" s="8" customFormat="1" ht="15" customHeight="1">
      <c r="A45" s="1223">
        <f>+A44+0.1</f>
        <v>5.3999999999999986</v>
      </c>
      <c r="B45" s="1225" t="s">
        <v>1002</v>
      </c>
      <c r="C45" s="268">
        <v>6283.2000000000007</v>
      </c>
      <c r="D45" s="1207" t="s">
        <v>15</v>
      </c>
      <c r="E45" s="268">
        <v>32.270000000000003</v>
      </c>
      <c r="F45" s="153">
        <f t="shared" si="0"/>
        <v>202758.86</v>
      </c>
      <c r="G45" s="2"/>
      <c r="H45" s="1595"/>
    </row>
    <row r="46" spans="1:8" s="880" customFormat="1">
      <c r="A46" s="1223">
        <f>+A45+0.1</f>
        <v>5.4999999999999982</v>
      </c>
      <c r="B46" s="1225" t="s">
        <v>1003</v>
      </c>
      <c r="C46" s="268">
        <v>33118.07</v>
      </c>
      <c r="D46" s="1207" t="s">
        <v>15</v>
      </c>
      <c r="E46" s="1211">
        <v>27.98</v>
      </c>
      <c r="F46" s="153">
        <f t="shared" si="0"/>
        <v>926643.6</v>
      </c>
      <c r="G46" s="2"/>
      <c r="H46" s="1595"/>
    </row>
    <row r="47" spans="1:8" s="8" customFormat="1">
      <c r="A47" s="1223"/>
      <c r="B47" s="60"/>
      <c r="C47" s="268">
        <v>0</v>
      </c>
      <c r="D47" s="1207"/>
      <c r="E47" s="268"/>
      <c r="F47" s="153">
        <f t="shared" si="0"/>
        <v>0</v>
      </c>
      <c r="G47" s="2"/>
      <c r="H47" s="1595"/>
    </row>
    <row r="48" spans="1:8" s="8" customFormat="1" ht="12.75" customHeight="1">
      <c r="A48" s="1241">
        <v>6</v>
      </c>
      <c r="B48" s="244" t="s">
        <v>560</v>
      </c>
      <c r="C48" s="268">
        <v>0</v>
      </c>
      <c r="D48" s="1207"/>
      <c r="E48" s="268"/>
      <c r="F48" s="153"/>
      <c r="G48" s="2"/>
      <c r="H48" s="1595"/>
    </row>
    <row r="49" spans="1:8" s="880" customFormat="1" ht="25.5">
      <c r="A49" s="1278">
        <v>6.1</v>
      </c>
      <c r="B49" s="1227" t="s">
        <v>773</v>
      </c>
      <c r="C49" s="268">
        <v>2</v>
      </c>
      <c r="D49" s="1207" t="s">
        <v>38</v>
      </c>
      <c r="E49" s="268">
        <v>3482.2500000000005</v>
      </c>
      <c r="F49" s="153">
        <f t="shared" ref="F49:F88" si="1">+ROUND(C49*E49,2)</f>
        <v>6964.5</v>
      </c>
      <c r="G49" s="2"/>
      <c r="H49" s="1595"/>
    </row>
    <row r="50" spans="1:8" s="880" customFormat="1" ht="27" customHeight="1">
      <c r="A50" s="1278">
        <v>6.2</v>
      </c>
      <c r="B50" s="1227" t="s">
        <v>761</v>
      </c>
      <c r="C50" s="268">
        <v>3</v>
      </c>
      <c r="D50" s="1207" t="s">
        <v>38</v>
      </c>
      <c r="E50" s="268">
        <v>9300.9000000000015</v>
      </c>
      <c r="F50" s="153">
        <f t="shared" si="1"/>
        <v>27902.7</v>
      </c>
      <c r="G50" s="2"/>
      <c r="H50" s="1595"/>
    </row>
    <row r="51" spans="1:8" s="880" customFormat="1" ht="27" customHeight="1">
      <c r="A51" s="1278">
        <v>6.3</v>
      </c>
      <c r="B51" s="1227" t="s">
        <v>762</v>
      </c>
      <c r="C51" s="268">
        <v>1</v>
      </c>
      <c r="D51" s="1207" t="s">
        <v>38</v>
      </c>
      <c r="E51" s="268">
        <v>8132.7000000000007</v>
      </c>
      <c r="F51" s="153">
        <f t="shared" si="1"/>
        <v>8132.7</v>
      </c>
      <c r="G51" s="2"/>
      <c r="H51" s="1595"/>
    </row>
    <row r="52" spans="1:8" s="880" customFormat="1" ht="27" customHeight="1">
      <c r="A52" s="1278">
        <v>6.4</v>
      </c>
      <c r="B52" s="1227" t="s">
        <v>763</v>
      </c>
      <c r="C52" s="268">
        <v>2</v>
      </c>
      <c r="D52" s="1207" t="s">
        <v>38</v>
      </c>
      <c r="E52" s="268">
        <v>5406.9000000000005</v>
      </c>
      <c r="F52" s="153">
        <f t="shared" si="1"/>
        <v>10813.8</v>
      </c>
      <c r="G52" s="2"/>
      <c r="H52" s="1595"/>
    </row>
    <row r="53" spans="1:8" s="880" customFormat="1" ht="27" customHeight="1">
      <c r="A53" s="1278">
        <v>6.5</v>
      </c>
      <c r="B53" s="1227" t="s">
        <v>764</v>
      </c>
      <c r="C53" s="268">
        <v>2</v>
      </c>
      <c r="D53" s="1207" t="s">
        <v>38</v>
      </c>
      <c r="E53" s="268">
        <v>6546.7300000000005</v>
      </c>
      <c r="F53" s="153">
        <f t="shared" si="1"/>
        <v>13093.46</v>
      </c>
      <c r="G53" s="2"/>
      <c r="H53" s="1595"/>
    </row>
    <row r="54" spans="1:8" s="880" customFormat="1" ht="25.5">
      <c r="A54" s="1570">
        <v>6.6</v>
      </c>
      <c r="B54" s="1565" t="s">
        <v>765</v>
      </c>
      <c r="C54" s="1557">
        <v>2</v>
      </c>
      <c r="D54" s="1566" t="s">
        <v>38</v>
      </c>
      <c r="E54" s="1557">
        <v>4599.7300000000005</v>
      </c>
      <c r="F54" s="1559">
        <f t="shared" si="1"/>
        <v>9199.4599999999991</v>
      </c>
      <c r="G54" s="2"/>
      <c r="H54" s="1595"/>
    </row>
    <row r="55" spans="1:8" s="880" customFormat="1" ht="27" customHeight="1">
      <c r="A55" s="1569">
        <v>6.7</v>
      </c>
      <c r="B55" s="1567" t="s">
        <v>766</v>
      </c>
      <c r="C55" s="1561">
        <v>11</v>
      </c>
      <c r="D55" s="1568" t="s">
        <v>38</v>
      </c>
      <c r="E55" s="1561">
        <v>3561.3300000000004</v>
      </c>
      <c r="F55" s="1563">
        <f t="shared" si="1"/>
        <v>39174.629999999997</v>
      </c>
      <c r="G55" s="2"/>
      <c r="H55" s="1595"/>
    </row>
    <row r="56" spans="1:8" s="880" customFormat="1" ht="27" customHeight="1">
      <c r="A56" s="1278">
        <v>6.8</v>
      </c>
      <c r="B56" s="1227" t="s">
        <v>630</v>
      </c>
      <c r="C56" s="268">
        <v>4</v>
      </c>
      <c r="D56" s="1207" t="s">
        <v>38</v>
      </c>
      <c r="E56" s="268">
        <v>2963.05</v>
      </c>
      <c r="F56" s="153">
        <f t="shared" si="1"/>
        <v>11852.2</v>
      </c>
      <c r="G56" s="2"/>
      <c r="H56" s="1595"/>
    </row>
    <row r="57" spans="1:8" s="880" customFormat="1" ht="27" customHeight="1">
      <c r="A57" s="1278">
        <v>6.9</v>
      </c>
      <c r="B57" s="1227" t="s">
        <v>629</v>
      </c>
      <c r="C57" s="268">
        <v>34</v>
      </c>
      <c r="D57" s="1207" t="s">
        <v>38</v>
      </c>
      <c r="E57" s="268">
        <v>2573.65</v>
      </c>
      <c r="F57" s="153">
        <f t="shared" si="1"/>
        <v>87504.1</v>
      </c>
      <c r="G57" s="2"/>
      <c r="H57" s="1595"/>
    </row>
    <row r="58" spans="1:8" s="880" customFormat="1" ht="27" customHeight="1">
      <c r="A58" s="1571">
        <v>6.1</v>
      </c>
      <c r="B58" s="1227" t="s">
        <v>631</v>
      </c>
      <c r="C58" s="268">
        <v>70</v>
      </c>
      <c r="D58" s="1207" t="s">
        <v>38</v>
      </c>
      <c r="E58" s="268">
        <v>1969.04</v>
      </c>
      <c r="F58" s="153">
        <f t="shared" si="1"/>
        <v>137832.79999999999</v>
      </c>
      <c r="G58" s="2"/>
      <c r="H58" s="1595"/>
    </row>
    <row r="59" spans="1:8" s="880" customFormat="1" ht="27" customHeight="1">
      <c r="A59" s="1571">
        <v>6.11</v>
      </c>
      <c r="B59" s="1227" t="s">
        <v>737</v>
      </c>
      <c r="C59" s="268">
        <v>7</v>
      </c>
      <c r="D59" s="1207" t="s">
        <v>38</v>
      </c>
      <c r="E59" s="268">
        <v>8564.7000000000007</v>
      </c>
      <c r="F59" s="153">
        <f t="shared" si="1"/>
        <v>59952.9</v>
      </c>
      <c r="G59" s="2"/>
      <c r="H59" s="1595"/>
    </row>
    <row r="60" spans="1:8" s="880" customFormat="1" ht="27" customHeight="1">
      <c r="A60" s="1571">
        <v>6.12</v>
      </c>
      <c r="B60" s="1227" t="s">
        <v>738</v>
      </c>
      <c r="C60" s="268">
        <v>1</v>
      </c>
      <c r="D60" s="1207" t="s">
        <v>38</v>
      </c>
      <c r="E60" s="268">
        <v>7980.6</v>
      </c>
      <c r="F60" s="153">
        <f t="shared" si="1"/>
        <v>7980.6</v>
      </c>
      <c r="G60" s="2"/>
      <c r="H60" s="1595"/>
    </row>
    <row r="61" spans="1:8" s="880" customFormat="1" ht="27" customHeight="1">
      <c r="A61" s="1571">
        <v>6.13</v>
      </c>
      <c r="B61" s="1227" t="s">
        <v>736</v>
      </c>
      <c r="C61" s="268">
        <v>12</v>
      </c>
      <c r="D61" s="1207" t="s">
        <v>38</v>
      </c>
      <c r="E61" s="268">
        <v>6747.5</v>
      </c>
      <c r="F61" s="153">
        <f t="shared" si="1"/>
        <v>80970</v>
      </c>
      <c r="G61" s="2"/>
      <c r="H61" s="1595"/>
    </row>
    <row r="62" spans="1:8" s="880" customFormat="1" ht="27" customHeight="1">
      <c r="A62" s="1571">
        <v>6.14</v>
      </c>
      <c r="B62" s="1227" t="s">
        <v>740</v>
      </c>
      <c r="C62" s="268">
        <v>1</v>
      </c>
      <c r="D62" s="1207" t="s">
        <v>38</v>
      </c>
      <c r="E62" s="268">
        <v>5347.09</v>
      </c>
      <c r="F62" s="153">
        <f t="shared" si="1"/>
        <v>5347.09</v>
      </c>
      <c r="G62" s="2"/>
      <c r="H62" s="1595"/>
    </row>
    <row r="63" spans="1:8" s="880" customFormat="1" ht="27" customHeight="1">
      <c r="A63" s="1571">
        <v>6.15</v>
      </c>
      <c r="B63" s="1227" t="s">
        <v>739</v>
      </c>
      <c r="C63" s="268">
        <v>24</v>
      </c>
      <c r="D63" s="1207" t="s">
        <v>38</v>
      </c>
      <c r="E63" s="268">
        <v>5061.5300000000007</v>
      </c>
      <c r="F63" s="153">
        <f t="shared" si="1"/>
        <v>121476.72</v>
      </c>
      <c r="G63" s="2"/>
      <c r="H63" s="1595"/>
    </row>
    <row r="64" spans="1:8" s="880" customFormat="1" ht="27" customHeight="1">
      <c r="A64" s="1571">
        <v>6.16</v>
      </c>
      <c r="B64" s="1229" t="s">
        <v>767</v>
      </c>
      <c r="C64" s="268">
        <v>9</v>
      </c>
      <c r="D64" s="1207" t="s">
        <v>38</v>
      </c>
      <c r="E64" s="268">
        <v>3779.15</v>
      </c>
      <c r="F64" s="153">
        <f t="shared" si="1"/>
        <v>34012.35</v>
      </c>
      <c r="G64" s="2"/>
      <c r="H64" s="1595"/>
    </row>
    <row r="65" spans="1:8" s="8" customFormat="1" ht="27" customHeight="1">
      <c r="A65" s="1571">
        <v>6.17</v>
      </c>
      <c r="B65" s="250" t="s">
        <v>768</v>
      </c>
      <c r="C65" s="268">
        <v>57</v>
      </c>
      <c r="D65" s="1207" t="s">
        <v>38</v>
      </c>
      <c r="E65" s="268">
        <v>3584.45</v>
      </c>
      <c r="F65" s="153">
        <f t="shared" si="1"/>
        <v>204313.65</v>
      </c>
      <c r="G65" s="2"/>
      <c r="H65" s="1595"/>
    </row>
    <row r="66" spans="1:8" s="880" customFormat="1" ht="27" customHeight="1">
      <c r="A66" s="1571">
        <v>6.1800000000000104</v>
      </c>
      <c r="B66" s="1227" t="s">
        <v>769</v>
      </c>
      <c r="C66" s="268">
        <v>145.20000000000002</v>
      </c>
      <c r="D66" s="1207" t="s">
        <v>38</v>
      </c>
      <c r="E66" s="268">
        <v>2944.74</v>
      </c>
      <c r="F66" s="153">
        <f t="shared" si="1"/>
        <v>427576.25</v>
      </c>
      <c r="G66" s="2"/>
      <c r="H66" s="1595"/>
    </row>
    <row r="67" spans="1:8" s="880" customFormat="1" ht="27" customHeight="1">
      <c r="A67" s="1571">
        <v>6.1900000000000102</v>
      </c>
      <c r="B67" s="1227" t="s">
        <v>774</v>
      </c>
      <c r="C67" s="268">
        <v>7</v>
      </c>
      <c r="D67" s="1207" t="s">
        <v>38</v>
      </c>
      <c r="E67" s="268">
        <v>6487.9000000000005</v>
      </c>
      <c r="F67" s="153">
        <f t="shared" si="1"/>
        <v>45415.3</v>
      </c>
      <c r="G67" s="2"/>
      <c r="H67" s="1595"/>
    </row>
    <row r="68" spans="1:8" s="880" customFormat="1" ht="27" customHeight="1">
      <c r="A68" s="1571">
        <v>6.2000000000000099</v>
      </c>
      <c r="B68" s="1227" t="s">
        <v>775</v>
      </c>
      <c r="C68" s="268">
        <v>8</v>
      </c>
      <c r="D68" s="1207" t="s">
        <v>38</v>
      </c>
      <c r="E68" s="268">
        <v>4599.7300000000005</v>
      </c>
      <c r="F68" s="153">
        <f t="shared" si="1"/>
        <v>36797.839999999997</v>
      </c>
      <c r="G68" s="2"/>
      <c r="H68" s="1595"/>
    </row>
    <row r="69" spans="1:8" s="880" customFormat="1" ht="25.5" customHeight="1">
      <c r="A69" s="1571">
        <v>6.2100000000000097</v>
      </c>
      <c r="B69" s="1227" t="s">
        <v>770</v>
      </c>
      <c r="C69" s="268">
        <v>1</v>
      </c>
      <c r="D69" s="1207" t="s">
        <v>38</v>
      </c>
      <c r="E69" s="268">
        <v>3950.73</v>
      </c>
      <c r="F69" s="153">
        <f t="shared" si="1"/>
        <v>3950.73</v>
      </c>
      <c r="G69" s="2"/>
      <c r="H69" s="1595"/>
    </row>
    <row r="70" spans="1:8" s="880" customFormat="1" ht="27" customHeight="1">
      <c r="A70" s="1571">
        <v>6.2200000000000104</v>
      </c>
      <c r="B70" s="1227" t="s">
        <v>776</v>
      </c>
      <c r="C70" s="268">
        <v>11</v>
      </c>
      <c r="D70" s="1207" t="s">
        <v>38</v>
      </c>
      <c r="E70" s="268">
        <v>2443.8500000000004</v>
      </c>
      <c r="F70" s="153">
        <f t="shared" si="1"/>
        <v>26882.35</v>
      </c>
      <c r="G70" s="2"/>
      <c r="H70" s="1595"/>
    </row>
    <row r="71" spans="1:8" s="880" customFormat="1" ht="27" customHeight="1">
      <c r="A71" s="1571">
        <v>6.2300000000000102</v>
      </c>
      <c r="B71" s="1227" t="s">
        <v>777</v>
      </c>
      <c r="C71" s="268">
        <v>10</v>
      </c>
      <c r="D71" s="1207" t="s">
        <v>38</v>
      </c>
      <c r="E71" s="268">
        <v>2119.3500000000004</v>
      </c>
      <c r="F71" s="153">
        <f t="shared" si="1"/>
        <v>21193.5</v>
      </c>
      <c r="G71" s="2"/>
      <c r="H71" s="1595"/>
    </row>
    <row r="72" spans="1:8" s="880" customFormat="1" ht="27" customHeight="1">
      <c r="A72" s="1571">
        <v>6.24000000000001</v>
      </c>
      <c r="B72" s="1227" t="s">
        <v>778</v>
      </c>
      <c r="C72" s="268">
        <v>89</v>
      </c>
      <c r="D72" s="1207" t="s">
        <v>38</v>
      </c>
      <c r="E72" s="268">
        <v>2750.04</v>
      </c>
      <c r="F72" s="153">
        <f t="shared" si="1"/>
        <v>244753.56</v>
      </c>
      <c r="G72" s="2"/>
      <c r="H72" s="1595"/>
    </row>
    <row r="73" spans="1:8" s="880" customFormat="1" ht="27" customHeight="1">
      <c r="A73" s="1571">
        <v>6.2500000000000098</v>
      </c>
      <c r="B73" s="1227" t="s">
        <v>779</v>
      </c>
      <c r="C73" s="268">
        <v>50</v>
      </c>
      <c r="D73" s="1207" t="s">
        <v>38</v>
      </c>
      <c r="E73" s="268">
        <v>1644.54</v>
      </c>
      <c r="F73" s="153">
        <f t="shared" si="1"/>
        <v>82227</v>
      </c>
      <c r="G73" s="2"/>
      <c r="H73" s="1595"/>
    </row>
    <row r="74" spans="1:8" s="880" customFormat="1" ht="12.75" customHeight="1">
      <c r="A74" s="1571">
        <v>6.2600000000000096</v>
      </c>
      <c r="B74" s="1227" t="s">
        <v>771</v>
      </c>
      <c r="C74" s="268">
        <v>39</v>
      </c>
      <c r="D74" s="1207" t="s">
        <v>38</v>
      </c>
      <c r="E74" s="268">
        <v>483</v>
      </c>
      <c r="F74" s="153">
        <f t="shared" si="1"/>
        <v>18837</v>
      </c>
      <c r="G74" s="2"/>
      <c r="H74" s="1595"/>
    </row>
    <row r="75" spans="1:8" s="880" customFormat="1" ht="12.75" customHeight="1">
      <c r="A75" s="1571">
        <v>6.2700000000000102</v>
      </c>
      <c r="B75" s="1227" t="s">
        <v>735</v>
      </c>
      <c r="C75" s="268">
        <v>7</v>
      </c>
      <c r="D75" s="1207" t="s">
        <v>38</v>
      </c>
      <c r="E75" s="268">
        <v>513.75</v>
      </c>
      <c r="F75" s="153">
        <f t="shared" si="1"/>
        <v>3596.25</v>
      </c>
      <c r="G75" s="2"/>
      <c r="H75" s="1595"/>
    </row>
    <row r="76" spans="1:8" s="880" customFormat="1" ht="12.75" customHeight="1">
      <c r="A76" s="1571">
        <v>6.28000000000001</v>
      </c>
      <c r="B76" s="1227" t="s">
        <v>780</v>
      </c>
      <c r="C76" s="268">
        <v>63</v>
      </c>
      <c r="D76" s="1207" t="s">
        <v>38</v>
      </c>
      <c r="E76" s="268">
        <v>2948.22</v>
      </c>
      <c r="F76" s="153">
        <f t="shared" si="1"/>
        <v>185737.86</v>
      </c>
      <c r="G76" s="2"/>
      <c r="H76" s="1595"/>
    </row>
    <row r="77" spans="1:8" s="880" customFormat="1" ht="12.75" customHeight="1">
      <c r="A77" s="1571">
        <v>6.2900000000000098</v>
      </c>
      <c r="B77" s="1227" t="s">
        <v>781</v>
      </c>
      <c r="C77" s="268">
        <v>94</v>
      </c>
      <c r="D77" s="1207" t="s">
        <v>38</v>
      </c>
      <c r="E77" s="268">
        <v>2390.48</v>
      </c>
      <c r="F77" s="153">
        <f t="shared" si="1"/>
        <v>224705.12</v>
      </c>
      <c r="G77" s="2"/>
      <c r="H77" s="1595"/>
    </row>
    <row r="78" spans="1:8" s="880" customFormat="1">
      <c r="A78" s="1571">
        <v>6.3000000000000096</v>
      </c>
      <c r="B78" s="1227" t="s">
        <v>782</v>
      </c>
      <c r="C78" s="268">
        <v>255</v>
      </c>
      <c r="D78" s="1207" t="s">
        <v>38</v>
      </c>
      <c r="E78" s="268">
        <v>1566.25</v>
      </c>
      <c r="F78" s="153">
        <f t="shared" si="1"/>
        <v>399393.75</v>
      </c>
      <c r="G78" s="2"/>
      <c r="H78" s="1595"/>
    </row>
    <row r="79" spans="1:8" s="880" customFormat="1" ht="12.75" customHeight="1">
      <c r="A79" s="1571">
        <v>6.3100000000000103</v>
      </c>
      <c r="B79" s="1227" t="s">
        <v>783</v>
      </c>
      <c r="C79" s="268">
        <v>1135</v>
      </c>
      <c r="D79" s="1207" t="s">
        <v>38</v>
      </c>
      <c r="E79" s="268">
        <v>1384.48</v>
      </c>
      <c r="F79" s="153">
        <f t="shared" si="1"/>
        <v>1571384.8</v>
      </c>
      <c r="G79" s="2"/>
      <c r="H79" s="1595"/>
    </row>
    <row r="80" spans="1:8" s="880" customFormat="1" ht="27" customHeight="1">
      <c r="A80" s="1571">
        <v>6.3200000000000101</v>
      </c>
      <c r="B80" s="1227" t="s">
        <v>784</v>
      </c>
      <c r="C80" s="268">
        <v>1</v>
      </c>
      <c r="D80" s="1207" t="s">
        <v>38</v>
      </c>
      <c r="E80" s="268">
        <v>6798.170000000001</v>
      </c>
      <c r="F80" s="153">
        <f t="shared" si="1"/>
        <v>6798.17</v>
      </c>
      <c r="G80" s="2"/>
      <c r="H80" s="1595"/>
    </row>
    <row r="81" spans="1:8" s="880" customFormat="1" ht="27" customHeight="1">
      <c r="A81" s="1571">
        <v>6.3300000000000196</v>
      </c>
      <c r="B81" s="1227" t="s">
        <v>785</v>
      </c>
      <c r="C81" s="268">
        <v>1</v>
      </c>
      <c r="D81" s="1207" t="s">
        <v>38</v>
      </c>
      <c r="E81" s="268">
        <v>3979.1000000000004</v>
      </c>
      <c r="F81" s="153">
        <f t="shared" si="1"/>
        <v>3979.1</v>
      </c>
      <c r="G81" s="2"/>
      <c r="H81" s="1595"/>
    </row>
    <row r="82" spans="1:8" s="880" customFormat="1" ht="27" customHeight="1">
      <c r="A82" s="1571">
        <v>6.3400000000000203</v>
      </c>
      <c r="B82" s="1227" t="s">
        <v>786</v>
      </c>
      <c r="C82" s="268">
        <v>7</v>
      </c>
      <c r="D82" s="1207" t="s">
        <v>38</v>
      </c>
      <c r="E82" s="268">
        <v>4108.8999999999996</v>
      </c>
      <c r="F82" s="153">
        <f t="shared" si="1"/>
        <v>28762.3</v>
      </c>
      <c r="G82" s="2"/>
      <c r="H82" s="1595"/>
    </row>
    <row r="83" spans="1:8" s="880" customFormat="1" ht="27" customHeight="1">
      <c r="A83" s="1571">
        <v>6.3500000000000201</v>
      </c>
      <c r="B83" s="1229" t="s">
        <v>787</v>
      </c>
      <c r="C83" s="268">
        <v>9</v>
      </c>
      <c r="D83" s="1207" t="s">
        <v>38</v>
      </c>
      <c r="E83" s="268">
        <v>4238.7000000000007</v>
      </c>
      <c r="F83" s="153">
        <f t="shared" si="1"/>
        <v>38148.300000000003</v>
      </c>
      <c r="G83" s="2"/>
      <c r="H83" s="1595"/>
    </row>
    <row r="84" spans="1:8" s="8" customFormat="1" ht="27" customHeight="1">
      <c r="A84" s="1571">
        <v>6.3600000000000199</v>
      </c>
      <c r="B84" s="1230" t="s">
        <v>788</v>
      </c>
      <c r="C84" s="268">
        <v>2</v>
      </c>
      <c r="D84" s="1207" t="s">
        <v>38</v>
      </c>
      <c r="E84" s="268">
        <v>2769.5499999999997</v>
      </c>
      <c r="F84" s="153">
        <f t="shared" si="1"/>
        <v>5539.1</v>
      </c>
      <c r="G84" s="2"/>
      <c r="H84" s="1595"/>
    </row>
    <row r="85" spans="1:8" s="880" customFormat="1" ht="25.5" customHeight="1">
      <c r="A85" s="1576">
        <v>6.3700000000000196</v>
      </c>
      <c r="B85" s="1565" t="s">
        <v>789</v>
      </c>
      <c r="C85" s="1557">
        <v>4.4000000000000004</v>
      </c>
      <c r="D85" s="1566" t="s">
        <v>38</v>
      </c>
      <c r="E85" s="1557">
        <v>2847.4300000000003</v>
      </c>
      <c r="F85" s="1559">
        <f t="shared" si="1"/>
        <v>12528.69</v>
      </c>
      <c r="G85" s="2"/>
      <c r="H85" s="1595"/>
    </row>
    <row r="86" spans="1:8" s="880" customFormat="1" ht="25.5">
      <c r="A86" s="1572">
        <v>6.3800000000000203</v>
      </c>
      <c r="B86" s="1567" t="s">
        <v>790</v>
      </c>
      <c r="C86" s="1561">
        <v>10</v>
      </c>
      <c r="D86" s="1568" t="s">
        <v>38</v>
      </c>
      <c r="E86" s="1561">
        <v>1405.45</v>
      </c>
      <c r="F86" s="1563">
        <f t="shared" si="1"/>
        <v>14054.5</v>
      </c>
      <c r="G86" s="2"/>
      <c r="H86" s="1595"/>
    </row>
    <row r="87" spans="1:8" s="967" customFormat="1" ht="25.5" customHeight="1">
      <c r="A87" s="1571">
        <v>6.3900000000000201</v>
      </c>
      <c r="B87" s="289" t="s">
        <v>636</v>
      </c>
      <c r="C87" s="268">
        <v>526</v>
      </c>
      <c r="D87" s="1207" t="s">
        <v>38</v>
      </c>
      <c r="E87" s="268">
        <v>1650</v>
      </c>
      <c r="F87" s="153">
        <f t="shared" si="1"/>
        <v>867900</v>
      </c>
      <c r="G87" s="2"/>
      <c r="H87" s="1595"/>
    </row>
    <row r="88" spans="1:8" s="880" customFormat="1" ht="25.5" customHeight="1">
      <c r="A88" s="1571">
        <v>6.4000000000000199</v>
      </c>
      <c r="B88" s="1227" t="s">
        <v>559</v>
      </c>
      <c r="C88" s="268">
        <v>78.87</v>
      </c>
      <c r="D88" s="1207" t="s">
        <v>22</v>
      </c>
      <c r="E88" s="268">
        <v>5148.42</v>
      </c>
      <c r="F88" s="153">
        <f t="shared" si="1"/>
        <v>406055.89</v>
      </c>
      <c r="G88" s="2"/>
      <c r="H88" s="1595"/>
    </row>
    <row r="89" spans="1:8" s="880" customFormat="1">
      <c r="A89" s="1228"/>
      <c r="B89" s="1224"/>
      <c r="C89" s="268">
        <v>0</v>
      </c>
      <c r="D89" s="1207"/>
      <c r="E89" s="268"/>
      <c r="F89" s="153"/>
      <c r="G89" s="2"/>
      <c r="H89" s="1595"/>
    </row>
    <row r="90" spans="1:8" s="8" customFormat="1" ht="12.75" customHeight="1">
      <c r="A90" s="1241">
        <v>7</v>
      </c>
      <c r="B90" s="244" t="s">
        <v>561</v>
      </c>
      <c r="C90" s="268">
        <v>0</v>
      </c>
      <c r="D90" s="1207"/>
      <c r="E90" s="268"/>
      <c r="F90" s="153">
        <f t="shared" ref="F90:F95" si="2">+ROUND(C90*E90,2)</f>
        <v>0</v>
      </c>
      <c r="G90" s="2"/>
      <c r="H90" s="1595"/>
    </row>
    <row r="91" spans="1:8" s="966" customFormat="1" ht="51">
      <c r="A91" s="1278">
        <f t="shared" ref="A91:A96" si="3">+A90+0.1</f>
        <v>7.1</v>
      </c>
      <c r="B91" s="1227" t="s">
        <v>1006</v>
      </c>
      <c r="C91" s="268">
        <v>6</v>
      </c>
      <c r="D91" s="1207" t="s">
        <v>38</v>
      </c>
      <c r="E91" s="268">
        <v>75341.759999999995</v>
      </c>
      <c r="F91" s="153">
        <f t="shared" si="2"/>
        <v>452050.56</v>
      </c>
      <c r="G91" s="2"/>
      <c r="H91" s="1595"/>
    </row>
    <row r="92" spans="1:8" s="880" customFormat="1" ht="63.75">
      <c r="A92" s="1278">
        <f t="shared" si="3"/>
        <v>7.1999999999999993</v>
      </c>
      <c r="B92" s="1231" t="s">
        <v>1005</v>
      </c>
      <c r="C92" s="268">
        <v>4</v>
      </c>
      <c r="D92" s="1207" t="s">
        <v>38</v>
      </c>
      <c r="E92" s="268">
        <v>66115.7</v>
      </c>
      <c r="F92" s="153">
        <f t="shared" si="2"/>
        <v>264462.8</v>
      </c>
      <c r="G92" s="2"/>
      <c r="H92" s="1595"/>
    </row>
    <row r="93" spans="1:8" s="880" customFormat="1" ht="63.75">
      <c r="A93" s="1309">
        <f t="shared" si="3"/>
        <v>7.2999999999999989</v>
      </c>
      <c r="B93" s="1231" t="s">
        <v>1004</v>
      </c>
      <c r="C93" s="268">
        <v>3</v>
      </c>
      <c r="D93" s="1232" t="s">
        <v>38</v>
      </c>
      <c r="E93" s="268">
        <v>46696.74</v>
      </c>
      <c r="F93" s="153">
        <f t="shared" si="2"/>
        <v>140090.22</v>
      </c>
      <c r="G93" s="2"/>
      <c r="H93" s="1595"/>
    </row>
    <row r="94" spans="1:8" s="880" customFormat="1" ht="63.75">
      <c r="A94" s="1278">
        <f t="shared" si="3"/>
        <v>7.3999999999999986</v>
      </c>
      <c r="B94" s="1231" t="s">
        <v>996</v>
      </c>
      <c r="C94" s="268">
        <v>11</v>
      </c>
      <c r="D94" s="1207" t="s">
        <v>38</v>
      </c>
      <c r="E94" s="268">
        <v>34444.57</v>
      </c>
      <c r="F94" s="153">
        <f t="shared" si="2"/>
        <v>378890.27</v>
      </c>
      <c r="G94" s="2"/>
      <c r="H94" s="1595"/>
    </row>
    <row r="95" spans="1:8" s="880" customFormat="1" ht="63.75">
      <c r="A95" s="1223">
        <f t="shared" si="3"/>
        <v>7.4999999999999982</v>
      </c>
      <c r="B95" s="1231" t="s">
        <v>997</v>
      </c>
      <c r="C95" s="268">
        <v>14</v>
      </c>
      <c r="D95" s="1207" t="s">
        <v>38</v>
      </c>
      <c r="E95" s="268">
        <v>27844.600000000002</v>
      </c>
      <c r="F95" s="153">
        <f t="shared" si="2"/>
        <v>389824.4</v>
      </c>
      <c r="G95" s="2"/>
      <c r="H95" s="1595"/>
    </row>
    <row r="96" spans="1:8" s="880" customFormat="1" ht="15.75" customHeight="1">
      <c r="A96" s="1223">
        <f t="shared" si="3"/>
        <v>7.5999999999999979</v>
      </c>
      <c r="B96" s="1231" t="s">
        <v>575</v>
      </c>
      <c r="C96" s="268">
        <v>33</v>
      </c>
      <c r="D96" s="1207" t="s">
        <v>38</v>
      </c>
      <c r="E96" s="268">
        <v>3375</v>
      </c>
      <c r="F96" s="153">
        <f>+ROUND(C96*E96,2)</f>
        <v>111375</v>
      </c>
      <c r="G96" s="2"/>
      <c r="H96" s="1595"/>
    </row>
    <row r="97" spans="1:8" s="8" customFormat="1">
      <c r="A97" s="1223"/>
      <c r="B97" s="60"/>
      <c r="C97" s="268">
        <v>0</v>
      </c>
      <c r="D97" s="1207"/>
      <c r="E97" s="268"/>
      <c r="F97" s="153">
        <f>+ROUND(C97*E97,2)</f>
        <v>0</v>
      </c>
      <c r="G97" s="2"/>
      <c r="H97" s="1595"/>
    </row>
    <row r="98" spans="1:8" s="8" customFormat="1">
      <c r="A98" s="1241">
        <v>8</v>
      </c>
      <c r="B98" s="244" t="s">
        <v>1008</v>
      </c>
      <c r="C98" s="268">
        <v>0</v>
      </c>
      <c r="D98" s="1207"/>
      <c r="E98" s="268"/>
      <c r="F98" s="153"/>
      <c r="G98" s="2"/>
      <c r="H98" s="1595"/>
    </row>
    <row r="99" spans="1:8" s="8" customFormat="1">
      <c r="A99" s="1223"/>
      <c r="B99" s="60"/>
      <c r="C99" s="268">
        <v>0</v>
      </c>
      <c r="D99" s="1207"/>
      <c r="E99" s="268"/>
      <c r="F99" s="153"/>
      <c r="G99" s="2"/>
      <c r="H99" s="1595"/>
    </row>
    <row r="100" spans="1:8" s="8" customFormat="1" ht="12.75" customHeight="1">
      <c r="A100" s="1233">
        <v>8.1</v>
      </c>
      <c r="B100" s="244" t="s">
        <v>1045</v>
      </c>
      <c r="C100" s="268">
        <v>0</v>
      </c>
      <c r="D100" s="1207"/>
      <c r="E100" s="268"/>
      <c r="F100" s="153">
        <f t="shared" ref="F100:F133" si="4">+ROUND(C100*E100,2)</f>
        <v>0</v>
      </c>
      <c r="G100" s="2"/>
      <c r="H100" s="1595"/>
    </row>
    <row r="101" spans="1:8" s="880" customFormat="1" ht="12.75" customHeight="1">
      <c r="A101" s="390" t="s">
        <v>1009</v>
      </c>
      <c r="B101" s="1234" t="s">
        <v>743</v>
      </c>
      <c r="C101" s="268">
        <v>715</v>
      </c>
      <c r="D101" s="405" t="s">
        <v>38</v>
      </c>
      <c r="E101" s="1235">
        <v>230.1</v>
      </c>
      <c r="F101" s="267">
        <f t="shared" si="4"/>
        <v>164521.5</v>
      </c>
      <c r="G101" s="2"/>
      <c r="H101" s="1595"/>
    </row>
    <row r="102" spans="1:8" s="880" customFormat="1" ht="27" customHeight="1">
      <c r="A102" s="390" t="s">
        <v>1010</v>
      </c>
      <c r="B102" s="1224" t="s">
        <v>563</v>
      </c>
      <c r="C102" s="268">
        <v>4290</v>
      </c>
      <c r="D102" s="1196" t="s">
        <v>15</v>
      </c>
      <c r="E102" s="1235">
        <v>28.32</v>
      </c>
      <c r="F102" s="267">
        <f t="shared" si="4"/>
        <v>121492.8</v>
      </c>
      <c r="G102" s="2"/>
      <c r="H102" s="1595"/>
    </row>
    <row r="103" spans="1:8" s="880" customFormat="1" ht="27" customHeight="1">
      <c r="A103" s="390" t="s">
        <v>1011</v>
      </c>
      <c r="B103" s="1224" t="s">
        <v>564</v>
      </c>
      <c r="C103" s="268">
        <v>715</v>
      </c>
      <c r="D103" s="1196" t="s">
        <v>38</v>
      </c>
      <c r="E103" s="1235">
        <v>53.1</v>
      </c>
      <c r="F103" s="267">
        <f t="shared" si="4"/>
        <v>37966.5</v>
      </c>
      <c r="G103" s="2"/>
      <c r="H103" s="1595"/>
    </row>
    <row r="104" spans="1:8" s="880" customFormat="1" ht="27" customHeight="1">
      <c r="A104" s="390" t="s">
        <v>1012</v>
      </c>
      <c r="B104" s="1224" t="s">
        <v>565</v>
      </c>
      <c r="C104" s="268">
        <v>715</v>
      </c>
      <c r="D104" s="1196" t="s">
        <v>38</v>
      </c>
      <c r="E104" s="1235">
        <v>33.06</v>
      </c>
      <c r="F104" s="267">
        <f t="shared" si="4"/>
        <v>23637.9</v>
      </c>
      <c r="G104" s="2"/>
      <c r="H104" s="1595"/>
    </row>
    <row r="105" spans="1:8" s="880" customFormat="1" ht="12.75" customHeight="1">
      <c r="A105" s="390" t="s">
        <v>1013</v>
      </c>
      <c r="B105" s="1234" t="s">
        <v>566</v>
      </c>
      <c r="C105" s="268">
        <v>715</v>
      </c>
      <c r="D105" s="1196" t="s">
        <v>38</v>
      </c>
      <c r="E105" s="1235">
        <v>206.5</v>
      </c>
      <c r="F105" s="267">
        <f t="shared" si="4"/>
        <v>147647.5</v>
      </c>
      <c r="G105" s="2"/>
      <c r="H105" s="1595"/>
    </row>
    <row r="106" spans="1:8" s="880" customFormat="1" ht="12.75" customHeight="1">
      <c r="A106" s="390" t="s">
        <v>1014</v>
      </c>
      <c r="B106" s="1224" t="s">
        <v>567</v>
      </c>
      <c r="C106" s="268">
        <v>715</v>
      </c>
      <c r="D106" s="1196" t="s">
        <v>38</v>
      </c>
      <c r="E106" s="1235">
        <v>1374</v>
      </c>
      <c r="F106" s="267">
        <f t="shared" si="4"/>
        <v>982410</v>
      </c>
      <c r="G106" s="2"/>
      <c r="H106" s="1595"/>
    </row>
    <row r="107" spans="1:8" s="880" customFormat="1" ht="12.75" customHeight="1">
      <c r="A107" s="390" t="s">
        <v>1015</v>
      </c>
      <c r="B107" s="362" t="s">
        <v>632</v>
      </c>
      <c r="C107" s="268">
        <v>787</v>
      </c>
      <c r="D107" s="1196" t="s">
        <v>15</v>
      </c>
      <c r="E107" s="268">
        <v>30.05</v>
      </c>
      <c r="F107" s="153">
        <f t="shared" si="4"/>
        <v>23649.35</v>
      </c>
      <c r="G107" s="2"/>
      <c r="H107" s="1595"/>
    </row>
    <row r="108" spans="1:8" s="880" customFormat="1" ht="12.75" customHeight="1">
      <c r="A108" s="390" t="s">
        <v>1016</v>
      </c>
      <c r="B108" s="225" t="s">
        <v>568</v>
      </c>
      <c r="C108" s="268">
        <v>715</v>
      </c>
      <c r="D108" s="1196" t="s">
        <v>38</v>
      </c>
      <c r="E108" s="268">
        <v>150</v>
      </c>
      <c r="F108" s="153">
        <f t="shared" si="4"/>
        <v>107250</v>
      </c>
      <c r="G108" s="2"/>
      <c r="H108" s="1595"/>
    </row>
    <row r="109" spans="1:8" s="880" customFormat="1" ht="12.75" customHeight="1">
      <c r="A109" s="390" t="s">
        <v>1017</v>
      </c>
      <c r="B109" s="225" t="s">
        <v>569</v>
      </c>
      <c r="C109" s="268">
        <v>715</v>
      </c>
      <c r="D109" s="1196" t="s">
        <v>38</v>
      </c>
      <c r="E109" s="268">
        <v>15</v>
      </c>
      <c r="F109" s="153">
        <f t="shared" si="4"/>
        <v>10725</v>
      </c>
      <c r="G109" s="2"/>
      <c r="H109" s="1595"/>
    </row>
    <row r="110" spans="1:8" s="880" customFormat="1" ht="12.75" customHeight="1">
      <c r="A110" s="390" t="s">
        <v>1018</v>
      </c>
      <c r="B110" s="225" t="s">
        <v>633</v>
      </c>
      <c r="C110" s="268">
        <v>715</v>
      </c>
      <c r="D110" s="1196" t="s">
        <v>38</v>
      </c>
      <c r="E110" s="268">
        <v>4.92</v>
      </c>
      <c r="F110" s="153">
        <f t="shared" si="4"/>
        <v>3517.8</v>
      </c>
      <c r="G110" s="2"/>
      <c r="H110" s="1595"/>
    </row>
    <row r="111" spans="1:8" s="880" customFormat="1" ht="12.75" customHeight="1">
      <c r="A111" s="390" t="s">
        <v>1019</v>
      </c>
      <c r="B111" s="225" t="s">
        <v>634</v>
      </c>
      <c r="C111" s="268">
        <v>1557</v>
      </c>
      <c r="D111" s="1196" t="s">
        <v>22</v>
      </c>
      <c r="E111" s="268">
        <v>406.78999999999996</v>
      </c>
      <c r="F111" s="153">
        <f t="shared" si="4"/>
        <v>633372.03</v>
      </c>
      <c r="G111" s="2"/>
      <c r="H111" s="1595"/>
    </row>
    <row r="112" spans="1:8" s="880" customFormat="1" ht="12.75" customHeight="1">
      <c r="A112" s="390" t="s">
        <v>1020</v>
      </c>
      <c r="B112" s="1236" t="s">
        <v>635</v>
      </c>
      <c r="C112" s="268">
        <v>715</v>
      </c>
      <c r="D112" s="1196" t="s">
        <v>38</v>
      </c>
      <c r="E112" s="268">
        <v>386</v>
      </c>
      <c r="F112" s="153">
        <f t="shared" si="4"/>
        <v>275990</v>
      </c>
      <c r="G112" s="2"/>
      <c r="H112" s="1595"/>
    </row>
    <row r="113" spans="1:8" s="880" customFormat="1" ht="12.75" customHeight="1">
      <c r="A113" s="390" t="s">
        <v>1021</v>
      </c>
      <c r="B113" s="225" t="s">
        <v>150</v>
      </c>
      <c r="C113" s="268">
        <v>715</v>
      </c>
      <c r="D113" s="1196" t="s">
        <v>38</v>
      </c>
      <c r="E113" s="268">
        <v>350</v>
      </c>
      <c r="F113" s="153">
        <f t="shared" si="4"/>
        <v>250250</v>
      </c>
      <c r="G113" s="2"/>
      <c r="H113" s="1595"/>
    </row>
    <row r="114" spans="1:8" s="8" customFormat="1">
      <c r="A114" s="1223"/>
      <c r="B114" s="1237"/>
      <c r="C114" s="268">
        <v>0</v>
      </c>
      <c r="D114" s="1207"/>
      <c r="E114" s="268"/>
      <c r="F114" s="153">
        <f t="shared" si="4"/>
        <v>0</v>
      </c>
      <c r="G114" s="2"/>
      <c r="H114" s="1595"/>
    </row>
    <row r="115" spans="1:8" s="8" customFormat="1" ht="12.75" customHeight="1">
      <c r="A115" s="1233">
        <v>8.1999999999999993</v>
      </c>
      <c r="B115" s="244" t="s">
        <v>1046</v>
      </c>
      <c r="C115" s="268">
        <v>0</v>
      </c>
      <c r="D115" s="1207"/>
      <c r="E115" s="268"/>
      <c r="F115" s="153">
        <f t="shared" si="4"/>
        <v>0</v>
      </c>
      <c r="G115" s="2"/>
      <c r="H115" s="1595"/>
    </row>
    <row r="116" spans="1:8" s="880" customFormat="1" ht="12.75" customHeight="1">
      <c r="A116" s="390" t="s">
        <v>1022</v>
      </c>
      <c r="B116" s="66" t="s">
        <v>562</v>
      </c>
      <c r="C116" s="268">
        <v>2915</v>
      </c>
      <c r="D116" s="405" t="s">
        <v>38</v>
      </c>
      <c r="E116" s="268">
        <v>193.36</v>
      </c>
      <c r="F116" s="153">
        <f t="shared" si="4"/>
        <v>563644.4</v>
      </c>
      <c r="G116" s="2"/>
      <c r="H116" s="1595"/>
    </row>
    <row r="117" spans="1:8" s="880" customFormat="1" ht="27" customHeight="1">
      <c r="A117" s="1564" t="s">
        <v>1023</v>
      </c>
      <c r="B117" s="1556" t="s">
        <v>563</v>
      </c>
      <c r="C117" s="1557">
        <v>17490</v>
      </c>
      <c r="D117" s="1558" t="s">
        <v>15</v>
      </c>
      <c r="E117" s="1557">
        <v>28.32</v>
      </c>
      <c r="F117" s="1559">
        <f t="shared" si="4"/>
        <v>495316.8</v>
      </c>
      <c r="G117" s="2"/>
      <c r="H117" s="1595"/>
    </row>
    <row r="118" spans="1:8" s="880" customFormat="1" ht="27" customHeight="1">
      <c r="A118" s="1560" t="s">
        <v>1024</v>
      </c>
      <c r="B118" s="1550" t="s">
        <v>564</v>
      </c>
      <c r="C118" s="1561">
        <v>2915</v>
      </c>
      <c r="D118" s="1562" t="s">
        <v>38</v>
      </c>
      <c r="E118" s="1561">
        <v>53.1</v>
      </c>
      <c r="F118" s="1563">
        <f t="shared" si="4"/>
        <v>154786.5</v>
      </c>
      <c r="G118" s="2"/>
      <c r="H118" s="1595"/>
    </row>
    <row r="119" spans="1:8" s="880" customFormat="1" ht="27" customHeight="1">
      <c r="A119" s="390" t="s">
        <v>1025</v>
      </c>
      <c r="B119" s="66" t="s">
        <v>565</v>
      </c>
      <c r="C119" s="268">
        <v>2915</v>
      </c>
      <c r="D119" s="1196" t="s">
        <v>38</v>
      </c>
      <c r="E119" s="268">
        <v>53.1</v>
      </c>
      <c r="F119" s="153">
        <f t="shared" si="4"/>
        <v>154786.5</v>
      </c>
      <c r="G119" s="2"/>
      <c r="H119" s="1595"/>
    </row>
    <row r="120" spans="1:8" s="880" customFormat="1" ht="12.75" customHeight="1">
      <c r="A120" s="390" t="s">
        <v>1026</v>
      </c>
      <c r="B120" s="45" t="s">
        <v>566</v>
      </c>
      <c r="C120" s="268">
        <v>2915</v>
      </c>
      <c r="D120" s="1196" t="s">
        <v>38</v>
      </c>
      <c r="E120" s="268">
        <v>256</v>
      </c>
      <c r="F120" s="153">
        <f t="shared" si="4"/>
        <v>746240</v>
      </c>
      <c r="G120" s="2"/>
      <c r="H120" s="1595"/>
    </row>
    <row r="121" spans="1:8" s="880" customFormat="1" ht="12.75" customHeight="1">
      <c r="A121" s="390" t="s">
        <v>1027</v>
      </c>
      <c r="B121" s="45" t="s">
        <v>756</v>
      </c>
      <c r="C121" s="268">
        <v>2915</v>
      </c>
      <c r="D121" s="1196" t="s">
        <v>38</v>
      </c>
      <c r="E121" s="268">
        <v>386</v>
      </c>
      <c r="F121" s="153">
        <f t="shared" si="4"/>
        <v>1125190</v>
      </c>
      <c r="G121" s="2"/>
      <c r="H121" s="1595"/>
    </row>
    <row r="122" spans="1:8" s="880" customFormat="1" ht="12.75" customHeight="1">
      <c r="A122" s="390" t="s">
        <v>1028</v>
      </c>
      <c r="B122" s="45" t="s">
        <v>567</v>
      </c>
      <c r="C122" s="268">
        <v>3207</v>
      </c>
      <c r="D122" s="1196" t="s">
        <v>15</v>
      </c>
      <c r="E122" s="268">
        <v>1374</v>
      </c>
      <c r="F122" s="153">
        <f t="shared" si="4"/>
        <v>4406418</v>
      </c>
      <c r="G122" s="2"/>
      <c r="H122" s="1595"/>
    </row>
    <row r="123" spans="1:8" s="880" customFormat="1" ht="12.75" customHeight="1">
      <c r="A123" s="390" t="s">
        <v>1029</v>
      </c>
      <c r="B123" s="376" t="s">
        <v>757</v>
      </c>
      <c r="C123" s="268">
        <v>2915</v>
      </c>
      <c r="D123" s="1196" t="s">
        <v>38</v>
      </c>
      <c r="E123" s="268">
        <v>32.06</v>
      </c>
      <c r="F123" s="153">
        <f t="shared" si="4"/>
        <v>93454.9</v>
      </c>
      <c r="G123" s="2"/>
      <c r="H123" s="1595"/>
    </row>
    <row r="124" spans="1:8" s="880" customFormat="1" ht="12.75" customHeight="1">
      <c r="A124" s="390" t="s">
        <v>1030</v>
      </c>
      <c r="B124" s="45" t="s">
        <v>758</v>
      </c>
      <c r="C124" s="268">
        <v>2915</v>
      </c>
      <c r="D124" s="1196" t="s">
        <v>38</v>
      </c>
      <c r="E124" s="268">
        <v>200</v>
      </c>
      <c r="F124" s="153">
        <f t="shared" si="4"/>
        <v>583000</v>
      </c>
      <c r="G124" s="2"/>
      <c r="H124" s="1595"/>
    </row>
    <row r="125" spans="1:8" s="880" customFormat="1" ht="12.75" customHeight="1">
      <c r="A125" s="390" t="s">
        <v>1031</v>
      </c>
      <c r="B125" s="45" t="s">
        <v>569</v>
      </c>
      <c r="C125" s="268">
        <v>2915</v>
      </c>
      <c r="D125" s="1196" t="s">
        <v>38</v>
      </c>
      <c r="E125" s="268">
        <v>15</v>
      </c>
      <c r="F125" s="153">
        <f t="shared" si="4"/>
        <v>43725</v>
      </c>
      <c r="G125" s="2"/>
      <c r="H125" s="1595"/>
    </row>
    <row r="126" spans="1:8" s="880" customFormat="1" ht="12.75" customHeight="1">
      <c r="A126" s="390" t="s">
        <v>1032</v>
      </c>
      <c r="B126" s="45" t="s">
        <v>759</v>
      </c>
      <c r="C126" s="268">
        <v>5772</v>
      </c>
      <c r="D126" s="1196" t="s">
        <v>38</v>
      </c>
      <c r="E126" s="268">
        <v>4.92</v>
      </c>
      <c r="F126" s="153">
        <f t="shared" si="4"/>
        <v>28398.240000000002</v>
      </c>
      <c r="G126" s="2"/>
      <c r="H126" s="1595"/>
    </row>
    <row r="127" spans="1:8" s="880" customFormat="1" ht="12.75" customHeight="1">
      <c r="A127" s="390" t="s">
        <v>1033</v>
      </c>
      <c r="B127" s="45" t="s">
        <v>760</v>
      </c>
      <c r="C127" s="268">
        <v>5771.7000000000007</v>
      </c>
      <c r="D127" s="1196" t="s">
        <v>22</v>
      </c>
      <c r="E127" s="268">
        <v>406.78999999999996</v>
      </c>
      <c r="F127" s="153">
        <f t="shared" si="4"/>
        <v>2347869.84</v>
      </c>
      <c r="G127" s="2"/>
      <c r="H127" s="1595"/>
    </row>
    <row r="128" spans="1:8" s="880" customFormat="1" ht="12.75" customHeight="1">
      <c r="A128" s="390" t="s">
        <v>1034</v>
      </c>
      <c r="B128" s="45" t="s">
        <v>150</v>
      </c>
      <c r="C128" s="268">
        <v>2915</v>
      </c>
      <c r="D128" s="1196" t="s">
        <v>38</v>
      </c>
      <c r="E128" s="268">
        <v>300</v>
      </c>
      <c r="F128" s="153">
        <f t="shared" si="4"/>
        <v>874500</v>
      </c>
      <c r="G128" s="2"/>
      <c r="H128" s="1595"/>
    </row>
    <row r="129" spans="1:8" s="8" customFormat="1">
      <c r="A129" s="1223"/>
      <c r="B129" s="1237"/>
      <c r="C129" s="268">
        <v>0</v>
      </c>
      <c r="D129" s="1207"/>
      <c r="E129" s="268"/>
      <c r="F129" s="153">
        <f t="shared" si="4"/>
        <v>0</v>
      </c>
      <c r="G129" s="2"/>
      <c r="H129" s="1595"/>
    </row>
    <row r="130" spans="1:8" s="978" customFormat="1" ht="12.75" customHeight="1">
      <c r="A130" s="1241">
        <v>9</v>
      </c>
      <c r="B130" s="244" t="s">
        <v>748</v>
      </c>
      <c r="C130" s="268">
        <v>0</v>
      </c>
      <c r="D130" s="1207"/>
      <c r="E130" s="268"/>
      <c r="F130" s="153">
        <f t="shared" si="4"/>
        <v>0</v>
      </c>
      <c r="G130" s="2"/>
      <c r="H130" s="1595"/>
    </row>
    <row r="131" spans="1:8" s="532" customFormat="1" ht="57.75" customHeight="1">
      <c r="A131" s="1223">
        <v>9.1</v>
      </c>
      <c r="B131" s="1238" t="s">
        <v>749</v>
      </c>
      <c r="C131" s="268">
        <v>1</v>
      </c>
      <c r="D131" s="1196" t="s">
        <v>38</v>
      </c>
      <c r="E131" s="268">
        <v>161492.48000000001</v>
      </c>
      <c r="F131" s="153">
        <f t="shared" si="4"/>
        <v>161492.48000000001</v>
      </c>
      <c r="G131" s="2"/>
      <c r="H131" s="1595"/>
    </row>
    <row r="132" spans="1:8" s="968" customFormat="1" ht="65.25" customHeight="1">
      <c r="A132" s="1223">
        <v>9.1999999999999993</v>
      </c>
      <c r="B132" s="1238" t="s">
        <v>750</v>
      </c>
      <c r="C132" s="268">
        <v>2</v>
      </c>
      <c r="D132" s="1196" t="s">
        <v>38</v>
      </c>
      <c r="E132" s="268">
        <v>149986.32</v>
      </c>
      <c r="F132" s="153">
        <f t="shared" si="4"/>
        <v>299972.64</v>
      </c>
      <c r="G132" s="2"/>
      <c r="H132" s="1595"/>
    </row>
    <row r="133" spans="1:8" s="880" customFormat="1" ht="54.75" customHeight="1">
      <c r="A133" s="1223">
        <v>9.3000000000000007</v>
      </c>
      <c r="B133" s="1239" t="s">
        <v>751</v>
      </c>
      <c r="C133" s="268">
        <v>2</v>
      </c>
      <c r="D133" s="1196" t="s">
        <v>38</v>
      </c>
      <c r="E133" s="268">
        <v>142475.81</v>
      </c>
      <c r="F133" s="153">
        <f t="shared" si="4"/>
        <v>284951.62</v>
      </c>
      <c r="G133" s="2"/>
      <c r="H133" s="1595"/>
    </row>
    <row r="134" spans="1:8" s="72" customFormat="1">
      <c r="A134" s="1226"/>
      <c r="B134" s="1451"/>
      <c r="C134" s="268">
        <v>0</v>
      </c>
      <c r="D134" s="1207"/>
      <c r="E134" s="268"/>
      <c r="F134" s="153"/>
      <c r="G134" s="2"/>
      <c r="H134" s="1595"/>
    </row>
    <row r="135" spans="1:8" s="72" customFormat="1" ht="12.75" customHeight="1">
      <c r="A135" s="1241">
        <v>10</v>
      </c>
      <c r="B135" s="244" t="s">
        <v>570</v>
      </c>
      <c r="C135" s="268">
        <v>0</v>
      </c>
      <c r="D135" s="1207"/>
      <c r="E135" s="268"/>
      <c r="F135" s="153">
        <f t="shared" ref="F135:F143" si="5">+ROUND(C135*E135,2)</f>
        <v>0</v>
      </c>
      <c r="G135" s="2"/>
      <c r="H135" s="1595"/>
    </row>
    <row r="136" spans="1:8" ht="12.75" customHeight="1">
      <c r="A136" s="1223">
        <v>10.1</v>
      </c>
      <c r="B136" s="1225" t="s">
        <v>744</v>
      </c>
      <c r="C136" s="268">
        <v>1925.0000000000002</v>
      </c>
      <c r="D136" s="1207" t="s">
        <v>15</v>
      </c>
      <c r="E136" s="268">
        <v>26.23</v>
      </c>
      <c r="F136" s="153">
        <f t="shared" si="5"/>
        <v>50492.75</v>
      </c>
      <c r="G136" s="2"/>
      <c r="H136" s="1595"/>
    </row>
    <row r="137" spans="1:8" ht="12.75" customHeight="1">
      <c r="A137" s="1223">
        <v>10.199999999999999</v>
      </c>
      <c r="B137" s="1225" t="s">
        <v>745</v>
      </c>
      <c r="C137" s="268">
        <v>1958.0000000000002</v>
      </c>
      <c r="D137" s="1207" t="s">
        <v>15</v>
      </c>
      <c r="E137" s="268">
        <v>16.760000000000002</v>
      </c>
      <c r="F137" s="153">
        <f t="shared" si="5"/>
        <v>32816.080000000002</v>
      </c>
      <c r="G137" s="2"/>
      <c r="H137" s="1595"/>
    </row>
    <row r="138" spans="1:8" ht="12.75" customHeight="1">
      <c r="A138" s="1223">
        <v>10.3</v>
      </c>
      <c r="B138" s="1225" t="s">
        <v>746</v>
      </c>
      <c r="C138" s="268">
        <v>6160.0000000000009</v>
      </c>
      <c r="D138" s="1207" t="s">
        <v>15</v>
      </c>
      <c r="E138" s="268">
        <v>10.01</v>
      </c>
      <c r="F138" s="153">
        <f t="shared" si="5"/>
        <v>61661.599999999999</v>
      </c>
      <c r="G138" s="2"/>
      <c r="H138" s="1595"/>
    </row>
    <row r="139" spans="1:8" ht="12.75" customHeight="1">
      <c r="A139" s="1223">
        <v>10.4</v>
      </c>
      <c r="B139" s="1225" t="s">
        <v>747</v>
      </c>
      <c r="C139" s="268">
        <v>30085.000000000004</v>
      </c>
      <c r="D139" s="1207" t="s">
        <v>15</v>
      </c>
      <c r="E139" s="268">
        <v>7.64</v>
      </c>
      <c r="F139" s="153">
        <f t="shared" si="5"/>
        <v>229849.4</v>
      </c>
      <c r="G139" s="2"/>
      <c r="H139" s="1595"/>
    </row>
    <row r="140" spans="1:8" s="83" customFormat="1" ht="12.75" customHeight="1">
      <c r="A140" s="1223"/>
      <c r="B140" s="26"/>
      <c r="C140" s="268">
        <v>0</v>
      </c>
      <c r="D140" s="1207"/>
      <c r="E140" s="268"/>
      <c r="F140" s="153">
        <f t="shared" si="5"/>
        <v>0</v>
      </c>
      <c r="G140" s="2"/>
      <c r="H140" s="1595"/>
    </row>
    <row r="141" spans="1:8" s="8" customFormat="1" ht="12.75" customHeight="1">
      <c r="A141" s="1310">
        <v>11</v>
      </c>
      <c r="B141" s="330" t="s">
        <v>638</v>
      </c>
      <c r="C141" s="268">
        <v>0</v>
      </c>
      <c r="D141" s="1207"/>
      <c r="E141" s="268"/>
      <c r="F141" s="153">
        <f t="shared" si="5"/>
        <v>0</v>
      </c>
      <c r="G141" s="2"/>
      <c r="H141" s="1595"/>
    </row>
    <row r="142" spans="1:8" s="8" customFormat="1" ht="12.75" customHeight="1">
      <c r="A142" s="1240">
        <v>11.1</v>
      </c>
      <c r="B142" s="31" t="s">
        <v>637</v>
      </c>
      <c r="C142" s="1215">
        <v>70</v>
      </c>
      <c r="D142" s="391" t="s">
        <v>202</v>
      </c>
      <c r="E142" s="1208">
        <v>397.23</v>
      </c>
      <c r="F142" s="153">
        <f t="shared" si="5"/>
        <v>27806.1</v>
      </c>
      <c r="G142" s="2"/>
      <c r="H142" s="1595"/>
    </row>
    <row r="143" spans="1:8" s="880" customFormat="1" ht="9.75" customHeight="1">
      <c r="A143" s="1228"/>
      <c r="B143" s="1224"/>
      <c r="C143" s="268">
        <v>0</v>
      </c>
      <c r="D143" s="1207"/>
      <c r="E143" s="268"/>
      <c r="F143" s="153">
        <f t="shared" si="5"/>
        <v>0</v>
      </c>
      <c r="G143" s="2"/>
      <c r="H143" s="1595"/>
    </row>
    <row r="144" spans="1:8" s="979" customFormat="1">
      <c r="A144" s="1241">
        <v>12</v>
      </c>
      <c r="B144" s="307" t="s">
        <v>1048</v>
      </c>
      <c r="C144" s="1242">
        <v>0</v>
      </c>
      <c r="D144" s="1243"/>
      <c r="E144" s="1244"/>
      <c r="F144" s="1211"/>
      <c r="G144" s="2"/>
      <c r="H144" s="1595"/>
    </row>
    <row r="145" spans="1:8" s="979" customFormat="1">
      <c r="A145" s="1241"/>
      <c r="B145" s="307"/>
      <c r="C145" s="1242">
        <v>0</v>
      </c>
      <c r="D145" s="1243"/>
      <c r="E145" s="1244"/>
      <c r="F145" s="1211"/>
      <c r="G145" s="2"/>
      <c r="H145" s="1595"/>
    </row>
    <row r="146" spans="1:8" s="979" customFormat="1">
      <c r="A146" s="1245">
        <v>12.1</v>
      </c>
      <c r="B146" s="307" t="s">
        <v>795</v>
      </c>
      <c r="C146" s="1242">
        <v>0</v>
      </c>
      <c r="D146" s="1243"/>
      <c r="E146" s="1244"/>
      <c r="F146" s="1211"/>
      <c r="G146" s="2"/>
      <c r="H146" s="1595"/>
    </row>
    <row r="147" spans="1:8" s="979" customFormat="1">
      <c r="A147" s="1246" t="s">
        <v>1035</v>
      </c>
      <c r="B147" s="66" t="s">
        <v>112</v>
      </c>
      <c r="C147" s="1211">
        <v>484.00000000000006</v>
      </c>
      <c r="D147" s="1198" t="s">
        <v>22</v>
      </c>
      <c r="E147" s="1211">
        <v>154.52000000000001</v>
      </c>
      <c r="F147" s="1211">
        <f t="shared" ref="F147:F155" si="6">ROUND(C147*E147,2)</f>
        <v>74787.679999999993</v>
      </c>
      <c r="G147" s="2"/>
      <c r="H147" s="1595"/>
    </row>
    <row r="148" spans="1:8" s="979" customFormat="1">
      <c r="A148" s="1247" t="s">
        <v>1036</v>
      </c>
      <c r="B148" s="66" t="s">
        <v>796</v>
      </c>
      <c r="C148" s="1211">
        <v>605</v>
      </c>
      <c r="D148" s="1198" t="s">
        <v>22</v>
      </c>
      <c r="E148" s="1211">
        <v>165</v>
      </c>
      <c r="F148" s="1211">
        <f t="shared" si="6"/>
        <v>99825</v>
      </c>
      <c r="G148" s="2"/>
      <c r="H148" s="1595"/>
    </row>
    <row r="149" spans="1:8" s="310" customFormat="1" ht="13.5" customHeight="1">
      <c r="A149" s="1246" t="s">
        <v>1037</v>
      </c>
      <c r="B149" s="66" t="s">
        <v>995</v>
      </c>
      <c r="C149" s="1211">
        <v>605</v>
      </c>
      <c r="D149" s="1198" t="s">
        <v>22</v>
      </c>
      <c r="E149" s="1211">
        <v>850</v>
      </c>
      <c r="F149" s="1211">
        <f t="shared" si="6"/>
        <v>514250</v>
      </c>
      <c r="G149" s="2"/>
      <c r="H149" s="1595"/>
    </row>
    <row r="150" spans="1:8" s="310" customFormat="1" ht="25.5">
      <c r="A150" s="1247" t="s">
        <v>1038</v>
      </c>
      <c r="B150" s="66" t="s">
        <v>797</v>
      </c>
      <c r="C150" s="1211">
        <v>574.75</v>
      </c>
      <c r="D150" s="1198" t="s">
        <v>22</v>
      </c>
      <c r="E150" s="1211">
        <v>183.54</v>
      </c>
      <c r="F150" s="1211">
        <f t="shared" si="6"/>
        <v>105489.62</v>
      </c>
      <c r="G150" s="2"/>
      <c r="H150" s="1595"/>
    </row>
    <row r="151" spans="1:8" s="310" customFormat="1">
      <c r="A151" s="1246" t="s">
        <v>1039</v>
      </c>
      <c r="B151" s="66" t="s">
        <v>798</v>
      </c>
      <c r="C151" s="1211">
        <v>2420</v>
      </c>
      <c r="D151" s="1248" t="s">
        <v>20</v>
      </c>
      <c r="E151" s="1249">
        <v>116.79</v>
      </c>
      <c r="F151" s="1211">
        <f t="shared" si="6"/>
        <v>282631.8</v>
      </c>
      <c r="G151" s="2"/>
      <c r="H151" s="1595"/>
    </row>
    <row r="152" spans="1:8" s="310" customFormat="1">
      <c r="A152" s="1247" t="s">
        <v>1040</v>
      </c>
      <c r="B152" s="66" t="s">
        <v>799</v>
      </c>
      <c r="C152" s="1211">
        <v>2420</v>
      </c>
      <c r="D152" s="1248" t="s">
        <v>20</v>
      </c>
      <c r="E152" s="1249">
        <v>33.5</v>
      </c>
      <c r="F152" s="1211">
        <f t="shared" si="6"/>
        <v>81070</v>
      </c>
      <c r="G152" s="2"/>
      <c r="H152" s="1595"/>
    </row>
    <row r="153" spans="1:8" s="326" customFormat="1">
      <c r="A153" s="1246" t="s">
        <v>1041</v>
      </c>
      <c r="B153" s="66" t="s">
        <v>800</v>
      </c>
      <c r="C153" s="1211">
        <v>151.25</v>
      </c>
      <c r="D153" s="1248" t="s">
        <v>22</v>
      </c>
      <c r="E153" s="1211">
        <v>8200</v>
      </c>
      <c r="F153" s="1211">
        <f t="shared" si="6"/>
        <v>1240250</v>
      </c>
      <c r="G153" s="2"/>
      <c r="H153" s="1595"/>
    </row>
    <row r="154" spans="1:8" s="326" customFormat="1">
      <c r="A154" s="1247" t="s">
        <v>1042</v>
      </c>
      <c r="B154" s="66" t="s">
        <v>801</v>
      </c>
      <c r="C154" s="1211">
        <v>121.00000000000001</v>
      </c>
      <c r="D154" s="1248" t="s">
        <v>22</v>
      </c>
      <c r="E154" s="1211">
        <v>825</v>
      </c>
      <c r="F154" s="1211">
        <f t="shared" si="6"/>
        <v>99825</v>
      </c>
      <c r="G154" s="2"/>
      <c r="H154" s="1595"/>
    </row>
    <row r="155" spans="1:8" s="326" customFormat="1" ht="14.25" customHeight="1">
      <c r="A155" s="1246" t="s">
        <v>1043</v>
      </c>
      <c r="B155" s="66" t="s">
        <v>991</v>
      </c>
      <c r="C155" s="1211">
        <v>3781.2500000000005</v>
      </c>
      <c r="D155" s="1198" t="s">
        <v>802</v>
      </c>
      <c r="E155" s="1211">
        <v>22.5</v>
      </c>
      <c r="F155" s="1211">
        <f t="shared" si="6"/>
        <v>85078.13</v>
      </c>
      <c r="G155" s="2"/>
      <c r="H155" s="1595"/>
    </row>
    <row r="156" spans="1:8" s="326" customFormat="1">
      <c r="A156" s="1250"/>
      <c r="B156" s="66"/>
      <c r="C156" s="1211">
        <v>0</v>
      </c>
      <c r="D156" s="1248"/>
      <c r="E156" s="1211"/>
      <c r="F156" s="1211"/>
      <c r="G156" s="2"/>
      <c r="H156" s="1595"/>
    </row>
    <row r="157" spans="1:8" s="969" customFormat="1" ht="42.75" customHeight="1">
      <c r="A157" s="1588">
        <v>13</v>
      </c>
      <c r="B157" s="1229" t="s">
        <v>794</v>
      </c>
      <c r="C157" s="1251">
        <v>42511.700000000004</v>
      </c>
      <c r="D157" s="391" t="s">
        <v>15</v>
      </c>
      <c r="E157" s="1252">
        <v>18.25</v>
      </c>
      <c r="F157" s="153">
        <f>+ROUND(C157*E157,2)</f>
        <v>775838.53</v>
      </c>
      <c r="G157" s="2"/>
      <c r="H157" s="1595"/>
    </row>
    <row r="158" spans="1:8" s="2" customFormat="1" ht="28.5" customHeight="1">
      <c r="A158" s="1588">
        <v>14</v>
      </c>
      <c r="B158" s="1229" t="s">
        <v>791</v>
      </c>
      <c r="C158" s="1251">
        <v>42511.700000000004</v>
      </c>
      <c r="D158" s="391" t="s">
        <v>15</v>
      </c>
      <c r="E158" s="1252">
        <v>23.11</v>
      </c>
      <c r="F158" s="153">
        <f>+ROUND(C158*E158,2)</f>
        <v>982445.39</v>
      </c>
      <c r="H158" s="1595"/>
    </row>
    <row r="159" spans="1:8" s="2" customFormat="1" ht="12.75" customHeight="1">
      <c r="A159" s="1253">
        <v>15</v>
      </c>
      <c r="B159" s="273" t="s">
        <v>572</v>
      </c>
      <c r="C159" s="1251">
        <v>42511.700000000004</v>
      </c>
      <c r="D159" s="391" t="s">
        <v>15</v>
      </c>
      <c r="E159" s="1252">
        <v>15</v>
      </c>
      <c r="F159" s="153">
        <f>+ROUND(C159*E159,2)</f>
        <v>637675.5</v>
      </c>
      <c r="H159" s="1595"/>
    </row>
    <row r="160" spans="1:8" s="8" customFormat="1" ht="12.75" customHeight="1">
      <c r="A160" s="1547"/>
      <c r="B160" s="1547" t="s">
        <v>44</v>
      </c>
      <c r="C160" s="1488">
        <v>0</v>
      </c>
      <c r="D160" s="1548"/>
      <c r="E160" s="1488"/>
      <c r="F160" s="1491">
        <f>SUM(F16:F159)</f>
        <v>70218745.980000004</v>
      </c>
      <c r="G160" s="2"/>
      <c r="H160" s="1595"/>
    </row>
    <row r="161" spans="1:8">
      <c r="A161" s="1586" t="s">
        <v>156</v>
      </c>
      <c r="B161" s="1551" t="s">
        <v>157</v>
      </c>
      <c r="C161" s="1552">
        <v>0</v>
      </c>
      <c r="D161" s="1553"/>
      <c r="E161" s="1554"/>
      <c r="F161" s="1555"/>
      <c r="G161" s="2"/>
      <c r="H161" s="1595"/>
    </row>
    <row r="162" spans="1:8" ht="63.75">
      <c r="A162" s="1577">
        <v>1</v>
      </c>
      <c r="B162" s="31" t="s">
        <v>792</v>
      </c>
      <c r="C162" s="1218">
        <v>1</v>
      </c>
      <c r="D162" s="124" t="s">
        <v>38</v>
      </c>
      <c r="E162" s="1208">
        <v>42500</v>
      </c>
      <c r="F162" s="123">
        <f>+ROUND(C162*E162,2)</f>
        <v>42500</v>
      </c>
      <c r="G162" s="2"/>
      <c r="H162" s="1595"/>
    </row>
    <row r="163" spans="1:8" ht="25.5">
      <c r="A163" s="1577">
        <v>2</v>
      </c>
      <c r="B163" s="1222" t="s">
        <v>576</v>
      </c>
      <c r="C163" s="1218">
        <v>11</v>
      </c>
      <c r="D163" s="124" t="s">
        <v>224</v>
      </c>
      <c r="E163" s="1208">
        <v>32500</v>
      </c>
      <c r="F163" s="123">
        <f>+ROUND(C163*E163,2)</f>
        <v>357500</v>
      </c>
      <c r="G163" s="2"/>
      <c r="H163" s="1595"/>
    </row>
    <row r="164" spans="1:8">
      <c r="A164" s="1263"/>
      <c r="B164" s="1263" t="s">
        <v>577</v>
      </c>
      <c r="C164" s="1255">
        <v>0</v>
      </c>
      <c r="D164" s="1264"/>
      <c r="E164" s="1255"/>
      <c r="F164" s="1257">
        <f>SUM(F162:F163)</f>
        <v>400000</v>
      </c>
      <c r="G164" s="2"/>
      <c r="H164" s="1595"/>
    </row>
    <row r="165" spans="1:8">
      <c r="A165" s="1265"/>
      <c r="B165" s="185"/>
      <c r="C165" s="268"/>
      <c r="D165" s="1207"/>
      <c r="E165" s="268"/>
      <c r="F165" s="1266"/>
      <c r="G165" s="2"/>
      <c r="H165" s="1595"/>
    </row>
    <row r="166" spans="1:8">
      <c r="A166" s="1263"/>
      <c r="B166" s="1263" t="s">
        <v>227</v>
      </c>
      <c r="C166" s="1255"/>
      <c r="D166" s="1264"/>
      <c r="E166" s="1267"/>
      <c r="F166" s="1257">
        <f>+F164+F160</f>
        <v>70618745.980000004</v>
      </c>
      <c r="G166" s="2"/>
      <c r="H166" s="1595"/>
    </row>
    <row r="167" spans="1:8" s="51" customFormat="1">
      <c r="A167" s="149"/>
      <c r="B167" s="149"/>
      <c r="C167" s="105"/>
      <c r="D167" s="1203"/>
      <c r="E167" s="1272"/>
      <c r="F167" s="1273"/>
      <c r="G167" s="2"/>
      <c r="H167" s="1595"/>
    </row>
    <row r="168" spans="1:8" s="51" customFormat="1">
      <c r="A168" s="149"/>
      <c r="B168" s="1274" t="s">
        <v>1379</v>
      </c>
      <c r="C168" s="105"/>
      <c r="D168" s="1203"/>
      <c r="E168" s="1272"/>
      <c r="F168" s="1273"/>
      <c r="G168" s="2"/>
      <c r="H168" s="1595"/>
    </row>
    <row r="169" spans="1:8" s="51" customFormat="1">
      <c r="A169" s="149"/>
      <c r="B169" s="149"/>
      <c r="C169" s="105"/>
      <c r="D169" s="1203"/>
      <c r="E169" s="1272"/>
      <c r="F169" s="1273"/>
      <c r="G169" s="2"/>
      <c r="H169" s="1595"/>
    </row>
    <row r="170" spans="1:8" s="51" customFormat="1">
      <c r="A170" s="1275"/>
      <c r="B170" s="149" t="s">
        <v>1272</v>
      </c>
      <c r="C170" s="105"/>
      <c r="D170" s="1277"/>
      <c r="E170" s="1272"/>
      <c r="F170" s="1273"/>
      <c r="G170" s="2"/>
      <c r="H170" s="1595"/>
    </row>
    <row r="171" spans="1:8" s="51" customFormat="1">
      <c r="A171" s="1275"/>
      <c r="B171" s="149"/>
      <c r="C171" s="105"/>
      <c r="D171" s="1277"/>
      <c r="E171" s="1272"/>
      <c r="F171" s="1273"/>
      <c r="G171" s="2"/>
      <c r="H171" s="1595"/>
    </row>
    <row r="172" spans="1:8" s="51" customFormat="1" ht="38.25">
      <c r="A172" s="1585" t="s">
        <v>13</v>
      </c>
      <c r="B172" s="307" t="s">
        <v>1047</v>
      </c>
      <c r="C172" s="105"/>
      <c r="D172" s="1277"/>
      <c r="E172" s="1272"/>
      <c r="F172" s="1273"/>
      <c r="G172" s="2"/>
      <c r="H172" s="1595"/>
    </row>
    <row r="173" spans="1:8" s="51" customFormat="1">
      <c r="A173" s="149"/>
      <c r="B173" s="307"/>
      <c r="C173" s="105"/>
      <c r="D173" s="1277"/>
      <c r="E173" s="1272"/>
      <c r="F173" s="1273"/>
      <c r="G173" s="2"/>
      <c r="H173" s="1595"/>
    </row>
    <row r="174" spans="1:8" s="979" customFormat="1">
      <c r="A174" s="1241">
        <v>12</v>
      </c>
      <c r="B174" s="307" t="s">
        <v>1048</v>
      </c>
      <c r="C174" s="1242">
        <v>0</v>
      </c>
      <c r="D174" s="1243"/>
      <c r="E174" s="1244"/>
      <c r="F174" s="1211"/>
      <c r="G174" s="2"/>
      <c r="H174" s="1595"/>
    </row>
    <row r="175" spans="1:8" s="979" customFormat="1">
      <c r="A175" s="1241"/>
      <c r="B175" s="307"/>
      <c r="C175" s="1242">
        <v>0</v>
      </c>
      <c r="D175" s="1243"/>
      <c r="E175" s="1244"/>
      <c r="F175" s="1211"/>
      <c r="G175" s="2"/>
      <c r="H175" s="1595"/>
    </row>
    <row r="176" spans="1:8" s="979" customFormat="1">
      <c r="A176" s="1245">
        <v>12.1</v>
      </c>
      <c r="B176" s="307" t="s">
        <v>795</v>
      </c>
      <c r="C176" s="1242">
        <v>0</v>
      </c>
      <c r="D176" s="1243"/>
      <c r="E176" s="1244"/>
      <c r="F176" s="1211"/>
      <c r="G176" s="2"/>
      <c r="H176" s="1595"/>
    </row>
    <row r="177" spans="1:8" s="979" customFormat="1">
      <c r="A177" s="1246" t="s">
        <v>1035</v>
      </c>
      <c r="B177" s="66" t="s">
        <v>112</v>
      </c>
      <c r="C177" s="268">
        <v>-484</v>
      </c>
      <c r="D177" s="1198" t="s">
        <v>22</v>
      </c>
      <c r="E177" s="1211">
        <v>154.52000000000001</v>
      </c>
      <c r="F177" s="1298">
        <f t="shared" ref="F177:F185" si="7">ROUND(C177*E177,2)</f>
        <v>-74787.679999999993</v>
      </c>
      <c r="G177" s="2"/>
      <c r="H177" s="1595"/>
    </row>
    <row r="178" spans="1:8" s="979" customFormat="1">
      <c r="A178" s="1247" t="s">
        <v>1036</v>
      </c>
      <c r="B178" s="66" t="s">
        <v>796</v>
      </c>
      <c r="C178" s="268">
        <v>-605</v>
      </c>
      <c r="D178" s="1198" t="s">
        <v>22</v>
      </c>
      <c r="E178" s="1211">
        <v>165</v>
      </c>
      <c r="F178" s="1298">
        <f t="shared" si="7"/>
        <v>-99825</v>
      </c>
      <c r="G178" s="2"/>
      <c r="H178" s="1595"/>
    </row>
    <row r="179" spans="1:8" s="310" customFormat="1" ht="13.5" customHeight="1">
      <c r="A179" s="1246" t="s">
        <v>1037</v>
      </c>
      <c r="B179" s="66" t="s">
        <v>995</v>
      </c>
      <c r="C179" s="268">
        <v>-605</v>
      </c>
      <c r="D179" s="1198" t="s">
        <v>22</v>
      </c>
      <c r="E179" s="1211">
        <v>850</v>
      </c>
      <c r="F179" s="1298">
        <f t="shared" si="7"/>
        <v>-514250</v>
      </c>
      <c r="G179" s="2"/>
      <c r="H179" s="1595"/>
    </row>
    <row r="180" spans="1:8" s="310" customFormat="1" ht="25.5">
      <c r="A180" s="1247" t="s">
        <v>1038</v>
      </c>
      <c r="B180" s="66" t="s">
        <v>797</v>
      </c>
      <c r="C180" s="268">
        <v>-574.75</v>
      </c>
      <c r="D180" s="1198" t="s">
        <v>22</v>
      </c>
      <c r="E180" s="1211">
        <v>183.54</v>
      </c>
      <c r="F180" s="1298">
        <f t="shared" si="7"/>
        <v>-105489.62</v>
      </c>
      <c r="G180" s="2"/>
      <c r="H180" s="1595"/>
    </row>
    <row r="181" spans="1:8" s="310" customFormat="1">
      <c r="A181" s="1246" t="s">
        <v>1039</v>
      </c>
      <c r="B181" s="66" t="s">
        <v>798</v>
      </c>
      <c r="C181" s="268">
        <v>-2420</v>
      </c>
      <c r="D181" s="1248" t="s">
        <v>20</v>
      </c>
      <c r="E181" s="1249">
        <v>116.79</v>
      </c>
      <c r="F181" s="1298">
        <f t="shared" si="7"/>
        <v>-282631.8</v>
      </c>
      <c r="G181" s="2"/>
      <c r="H181" s="1595"/>
    </row>
    <row r="182" spans="1:8" s="310" customFormat="1">
      <c r="A182" s="1247" t="s">
        <v>1040</v>
      </c>
      <c r="B182" s="66" t="s">
        <v>799</v>
      </c>
      <c r="C182" s="268">
        <v>-2420</v>
      </c>
      <c r="D182" s="1248" t="s">
        <v>20</v>
      </c>
      <c r="E182" s="1249">
        <v>33.5</v>
      </c>
      <c r="F182" s="1298">
        <f t="shared" si="7"/>
        <v>-81070</v>
      </c>
      <c r="G182" s="2"/>
      <c r="H182" s="1595"/>
    </row>
    <row r="183" spans="1:8" s="326" customFormat="1">
      <c r="A183" s="1246" t="s">
        <v>1041</v>
      </c>
      <c r="B183" s="66" t="s">
        <v>800</v>
      </c>
      <c r="C183" s="268">
        <v>-151.25</v>
      </c>
      <c r="D183" s="1248" t="s">
        <v>22</v>
      </c>
      <c r="E183" s="1211">
        <v>8200</v>
      </c>
      <c r="F183" s="1298">
        <f t="shared" si="7"/>
        <v>-1240250</v>
      </c>
      <c r="G183" s="2"/>
      <c r="H183" s="1595"/>
    </row>
    <row r="184" spans="1:8" s="326" customFormat="1">
      <c r="A184" s="1247" t="s">
        <v>1042</v>
      </c>
      <c r="B184" s="66" t="s">
        <v>801</v>
      </c>
      <c r="C184" s="268">
        <v>-121</v>
      </c>
      <c r="D184" s="1248" t="s">
        <v>22</v>
      </c>
      <c r="E184" s="1211">
        <v>825</v>
      </c>
      <c r="F184" s="1298">
        <f t="shared" si="7"/>
        <v>-99825</v>
      </c>
      <c r="G184" s="2"/>
      <c r="H184" s="1595"/>
    </row>
    <row r="185" spans="1:8" s="326" customFormat="1" ht="14.25" customHeight="1">
      <c r="A185" s="1246" t="s">
        <v>1043</v>
      </c>
      <c r="B185" s="66" t="s">
        <v>991</v>
      </c>
      <c r="C185" s="268">
        <v>-3781.25</v>
      </c>
      <c r="D185" s="1198" t="s">
        <v>802</v>
      </c>
      <c r="E185" s="1211">
        <v>22.5</v>
      </c>
      <c r="F185" s="1298">
        <f t="shared" si="7"/>
        <v>-85078.13</v>
      </c>
      <c r="G185" s="2"/>
      <c r="H185" s="1595"/>
    </row>
    <row r="186" spans="1:8" s="326" customFormat="1" ht="14.25" customHeight="1">
      <c r="A186" s="1246"/>
      <c r="B186" s="66"/>
      <c r="C186" s="268"/>
      <c r="D186" s="1198"/>
      <c r="E186" s="1211"/>
      <c r="F186" s="153"/>
      <c r="G186" s="2"/>
      <c r="H186" s="1595"/>
    </row>
    <row r="187" spans="1:8" s="8" customFormat="1" ht="12.75" customHeight="1">
      <c r="A187" s="1254"/>
      <c r="B187" s="1254" t="s">
        <v>44</v>
      </c>
      <c r="C187" s="1255">
        <v>0</v>
      </c>
      <c r="D187" s="1256"/>
      <c r="E187" s="1255"/>
      <c r="F187" s="1368">
        <f>+SUM(F177:F185)</f>
        <v>-2583207.2299999995</v>
      </c>
      <c r="G187" s="2"/>
      <c r="H187" s="1595"/>
    </row>
    <row r="188" spans="1:8" s="326" customFormat="1">
      <c r="A188" s="1250"/>
      <c r="B188" s="66"/>
      <c r="C188" s="1211">
        <v>0</v>
      </c>
      <c r="D188" s="1248"/>
      <c r="E188" s="1211"/>
      <c r="F188" s="1211"/>
      <c r="G188" s="2"/>
      <c r="H188" s="1595"/>
    </row>
    <row r="189" spans="1:8" s="8" customFormat="1">
      <c r="A189" s="1254"/>
      <c r="B189" s="1254" t="s">
        <v>1343</v>
      </c>
      <c r="C189" s="1255">
        <v>0</v>
      </c>
      <c r="D189" s="1256"/>
      <c r="E189" s="1255"/>
      <c r="F189" s="1368">
        <f>+F187</f>
        <v>-2583207.2299999995</v>
      </c>
      <c r="G189" s="2"/>
      <c r="H189" s="1595"/>
    </row>
    <row r="190" spans="1:8" s="51" customFormat="1" ht="13.5" customHeight="1">
      <c r="A190" s="149"/>
      <c r="B190" s="149"/>
      <c r="C190" s="105"/>
      <c r="D190" s="1203"/>
      <c r="E190" s="1272"/>
      <c r="F190" s="1273"/>
      <c r="G190" s="2"/>
      <c r="H190" s="1595"/>
    </row>
    <row r="191" spans="1:8" s="51" customFormat="1">
      <c r="A191" s="149"/>
      <c r="B191" s="149" t="s">
        <v>1051</v>
      </c>
      <c r="C191" s="105"/>
      <c r="D191" s="1203"/>
      <c r="E191" s="1272"/>
      <c r="F191" s="1273"/>
      <c r="G191" s="2"/>
      <c r="H191" s="1595"/>
    </row>
    <row r="192" spans="1:8" s="51" customFormat="1">
      <c r="A192" s="149"/>
      <c r="B192" s="149"/>
      <c r="C192" s="105"/>
      <c r="D192" s="1203"/>
      <c r="E192" s="1272"/>
      <c r="F192" s="1273"/>
      <c r="G192" s="2"/>
      <c r="H192" s="1595"/>
    </row>
    <row r="193" spans="1:8" s="51" customFormat="1" ht="38.25">
      <c r="A193" s="1585" t="s">
        <v>13</v>
      </c>
      <c r="B193" s="307" t="s">
        <v>1047</v>
      </c>
      <c r="C193" s="105"/>
      <c r="D193" s="1203"/>
      <c r="E193" s="1272"/>
      <c r="F193" s="1273"/>
      <c r="G193" s="2"/>
      <c r="H193" s="1595"/>
    </row>
    <row r="194" spans="1:8" s="51" customFormat="1">
      <c r="A194" s="149"/>
      <c r="B194" s="149"/>
      <c r="C194" s="105"/>
      <c r="D194" s="1203"/>
      <c r="E194" s="1272"/>
      <c r="F194" s="1273"/>
      <c r="G194" s="2"/>
      <c r="H194" s="1595"/>
    </row>
    <row r="195" spans="1:8" s="51" customFormat="1">
      <c r="A195" s="1584">
        <v>4</v>
      </c>
      <c r="B195" s="307" t="s">
        <v>509</v>
      </c>
      <c r="C195" s="105"/>
      <c r="D195" s="1203"/>
      <c r="E195" s="1272"/>
      <c r="F195" s="1273"/>
      <c r="G195" s="2"/>
      <c r="H195" s="1595"/>
    </row>
    <row r="196" spans="1:8" s="51" customFormat="1" ht="25.5">
      <c r="A196" s="1402">
        <v>4.4000000000000004</v>
      </c>
      <c r="B196" s="1360" t="s">
        <v>625</v>
      </c>
      <c r="C196" s="1361">
        <v>1160</v>
      </c>
      <c r="D196" s="1362" t="s">
        <v>15</v>
      </c>
      <c r="E196" s="1363">
        <f>++'[27]PVC (JUNTA DE GOMA) '!$C$36-E38</f>
        <v>240.59347150259066</v>
      </c>
      <c r="F196" s="1381">
        <f>+ROUND(C196*E196,2)</f>
        <v>279088.43</v>
      </c>
      <c r="G196" s="2"/>
      <c r="H196" s="1595"/>
    </row>
    <row r="197" spans="1:8" s="51" customFormat="1" ht="25.5">
      <c r="A197" s="1283">
        <v>4.5</v>
      </c>
      <c r="B197" s="66" t="s">
        <v>558</v>
      </c>
      <c r="C197" s="105">
        <v>5800</v>
      </c>
      <c r="D197" s="1203" t="s">
        <v>15</v>
      </c>
      <c r="E197" s="1272">
        <f>+'[27]PVC (JUNTA DE GOMA) '!$C$35-E39</f>
        <v>137.41694300518125</v>
      </c>
      <c r="F197" s="123">
        <f>+ROUND(C197*E197,2)</f>
        <v>797018.27</v>
      </c>
      <c r="G197" s="2"/>
      <c r="H197" s="1595"/>
    </row>
    <row r="198" spans="1:8" s="51" customFormat="1">
      <c r="A198" s="1275"/>
      <c r="B198" s="66"/>
      <c r="C198" s="105"/>
      <c r="D198" s="1203"/>
      <c r="E198" s="1272"/>
      <c r="F198" s="123"/>
      <c r="G198" s="2"/>
      <c r="H198" s="1595"/>
    </row>
    <row r="199" spans="1:8" s="51" customFormat="1">
      <c r="A199" s="1254"/>
      <c r="B199" s="1254" t="s">
        <v>44</v>
      </c>
      <c r="C199" s="1255">
        <v>0</v>
      </c>
      <c r="D199" s="1256"/>
      <c r="E199" s="1255"/>
      <c r="F199" s="1257">
        <f>SUM(F196:F198)</f>
        <v>1076106.7</v>
      </c>
      <c r="G199" s="2"/>
      <c r="H199" s="1595"/>
    </row>
    <row r="200" spans="1:8" s="51" customFormat="1">
      <c r="A200" s="149"/>
      <c r="B200" s="149"/>
      <c r="C200" s="105"/>
      <c r="D200" s="1203"/>
      <c r="E200" s="1272"/>
      <c r="F200" s="1273"/>
      <c r="G200" s="2"/>
      <c r="H200" s="1595"/>
    </row>
    <row r="201" spans="1:8" s="51" customFormat="1">
      <c r="A201" s="1547"/>
      <c r="B201" s="1547" t="s">
        <v>1344</v>
      </c>
      <c r="C201" s="1488">
        <v>0</v>
      </c>
      <c r="D201" s="1548"/>
      <c r="E201" s="1488"/>
      <c r="F201" s="1491">
        <f>+F199</f>
        <v>1076106.7</v>
      </c>
      <c r="G201" s="2"/>
      <c r="H201" s="1595"/>
    </row>
    <row r="202" spans="1:8" s="8" customFormat="1">
      <c r="A202" s="1549"/>
      <c r="B202" s="1550"/>
      <c r="C202" s="1543"/>
      <c r="D202" s="1544"/>
      <c r="E202" s="1545"/>
      <c r="F202" s="1546"/>
      <c r="G202" s="2"/>
      <c r="H202" s="1595"/>
    </row>
    <row r="203" spans="1:8" s="8" customFormat="1">
      <c r="A203" s="1275"/>
      <c r="B203" s="149" t="s">
        <v>1270</v>
      </c>
      <c r="C203" s="105"/>
      <c r="D203" s="1203"/>
      <c r="E203" s="1272"/>
      <c r="F203" s="123"/>
      <c r="G203" s="2"/>
      <c r="H203" s="1595"/>
    </row>
    <row r="204" spans="1:8" s="8" customFormat="1">
      <c r="A204" s="1275"/>
      <c r="B204" s="149"/>
      <c r="C204" s="105"/>
      <c r="D204" s="1203"/>
      <c r="E204" s="1272"/>
      <c r="F204" s="123"/>
      <c r="G204" s="2"/>
      <c r="H204" s="1595"/>
    </row>
    <row r="205" spans="1:8" s="8" customFormat="1" ht="38.25">
      <c r="A205" s="99" t="s">
        <v>13</v>
      </c>
      <c r="B205" s="307" t="s">
        <v>1047</v>
      </c>
      <c r="C205" s="105"/>
      <c r="D205" s="1203"/>
      <c r="E205" s="1272"/>
      <c r="F205" s="1273"/>
      <c r="G205" s="2"/>
      <c r="H205" s="1595"/>
    </row>
    <row r="206" spans="1:8" s="8" customFormat="1">
      <c r="A206" s="149"/>
      <c r="B206" s="307"/>
      <c r="C206" s="105"/>
      <c r="D206" s="1203"/>
      <c r="E206" s="1272"/>
      <c r="F206" s="1273"/>
      <c r="G206" s="2"/>
      <c r="H206" s="1595"/>
    </row>
    <row r="207" spans="1:8" s="8" customFormat="1">
      <c r="A207" s="1584">
        <v>3</v>
      </c>
      <c r="B207" s="263" t="s">
        <v>332</v>
      </c>
      <c r="C207" s="1215">
        <v>0</v>
      </c>
      <c r="D207" s="391"/>
      <c r="E207" s="1208"/>
      <c r="F207" s="153">
        <f>+ROUND(C207*E207,2)</f>
        <v>0</v>
      </c>
      <c r="G207" s="2"/>
      <c r="H207" s="1595"/>
    </row>
    <row r="208" spans="1:8" s="8" customFormat="1">
      <c r="A208" s="1205"/>
      <c r="B208" s="263"/>
      <c r="C208" s="1215">
        <v>0</v>
      </c>
      <c r="D208" s="391"/>
      <c r="E208" s="1208"/>
      <c r="F208" s="153"/>
      <c r="G208" s="2"/>
      <c r="H208" s="1595"/>
    </row>
    <row r="209" spans="1:8" s="8" customFormat="1">
      <c r="A209" s="1216">
        <v>3.1</v>
      </c>
      <c r="B209" s="1217" t="s">
        <v>1044</v>
      </c>
      <c r="C209" s="1218">
        <v>0</v>
      </c>
      <c r="D209" s="124"/>
      <c r="E209" s="1219"/>
      <c r="F209" s="123"/>
      <c r="G209" s="2"/>
      <c r="H209" s="1595"/>
    </row>
    <row r="210" spans="1:8" s="8" customFormat="1" ht="12.75" customHeight="1">
      <c r="A210" s="1221">
        <v>3.3</v>
      </c>
      <c r="B210" s="31" t="s">
        <v>988</v>
      </c>
      <c r="C210" s="1218">
        <v>1681.62</v>
      </c>
      <c r="D210" s="124" t="s">
        <v>22</v>
      </c>
      <c r="E210" s="1219">
        <v>1050</v>
      </c>
      <c r="F210" s="123">
        <f>+ROUND(C210*E210,2)</f>
        <v>1765701</v>
      </c>
      <c r="G210" s="2"/>
      <c r="H210" s="1595"/>
    </row>
    <row r="211" spans="1:8" s="532" customFormat="1">
      <c r="A211" s="1221"/>
      <c r="B211" s="36"/>
      <c r="C211" s="1215">
        <v>0</v>
      </c>
      <c r="D211" s="391"/>
      <c r="E211" s="1208"/>
      <c r="F211" s="153">
        <f>+ROUND(C211*E211,2)</f>
        <v>0</v>
      </c>
      <c r="G211" s="2"/>
      <c r="H211" s="1595"/>
    </row>
    <row r="212" spans="1:8" s="532" customFormat="1">
      <c r="A212" s="1584">
        <v>4</v>
      </c>
      <c r="B212" s="382" t="s">
        <v>509</v>
      </c>
      <c r="C212" s="1215">
        <v>0</v>
      </c>
      <c r="D212" s="391"/>
      <c r="E212" s="1208"/>
      <c r="F212" s="153">
        <f>+ROUND(C212*E212,2)</f>
        <v>0</v>
      </c>
      <c r="G212" s="2"/>
      <c r="H212" s="1595"/>
    </row>
    <row r="213" spans="1:8" s="51" customFormat="1" ht="25.5">
      <c r="A213" s="1278">
        <v>4.2</v>
      </c>
      <c r="B213" s="1225" t="s">
        <v>742</v>
      </c>
      <c r="C213" s="268">
        <v>54</v>
      </c>
      <c r="D213" s="1207" t="s">
        <v>15</v>
      </c>
      <c r="E213" s="1211">
        <v>1508.58</v>
      </c>
      <c r="F213" s="153">
        <f>+ROUND(C213*E213,2)</f>
        <v>81463.320000000007</v>
      </c>
      <c r="G213" s="2"/>
      <c r="H213" s="1595"/>
    </row>
    <row r="214" spans="1:8" s="880" customFormat="1" ht="27" customHeight="1">
      <c r="A214" s="1278">
        <v>4.4000000000000004</v>
      </c>
      <c r="B214" s="1225" t="s">
        <v>625</v>
      </c>
      <c r="C214" s="268">
        <v>42</v>
      </c>
      <c r="D214" s="1207" t="s">
        <v>15</v>
      </c>
      <c r="E214" s="268">
        <v>401.62</v>
      </c>
      <c r="F214" s="153">
        <f>+ROUND(C214*E214,2)</f>
        <v>16868.04</v>
      </c>
      <c r="G214" s="2"/>
      <c r="H214" s="1595"/>
    </row>
    <row r="215" spans="1:8" s="880" customFormat="1">
      <c r="A215" s="149"/>
      <c r="B215" s="307"/>
      <c r="C215" s="105"/>
      <c r="D215" s="1203"/>
      <c r="E215" s="1272"/>
      <c r="F215" s="1273"/>
      <c r="G215" s="2"/>
      <c r="H215" s="1595"/>
    </row>
    <row r="216" spans="1:8" s="880" customFormat="1" ht="12.75" customHeight="1">
      <c r="A216" s="1584">
        <v>6</v>
      </c>
      <c r="B216" s="244" t="s">
        <v>560</v>
      </c>
      <c r="C216" s="268">
        <v>0</v>
      </c>
      <c r="D216" s="1207"/>
      <c r="E216" s="268"/>
      <c r="F216" s="153"/>
      <c r="G216" s="2"/>
      <c r="H216" s="1595"/>
    </row>
    <row r="217" spans="1:8" s="880" customFormat="1" ht="12.75" customHeight="1">
      <c r="A217" s="1571">
        <v>6.11</v>
      </c>
      <c r="B217" s="1227" t="s">
        <v>737</v>
      </c>
      <c r="C217" s="268">
        <v>1</v>
      </c>
      <c r="D217" s="1207" t="s">
        <v>38</v>
      </c>
      <c r="E217" s="268">
        <v>8564.7000000000007</v>
      </c>
      <c r="F217" s="153">
        <f t="shared" ref="F217:F222" si="8">+ROUND(C217*E217,2)</f>
        <v>8564.7000000000007</v>
      </c>
      <c r="G217" s="2"/>
      <c r="H217" s="1595"/>
    </row>
    <row r="218" spans="1:8" s="880" customFormat="1" ht="14.25" customHeight="1">
      <c r="A218" s="1571">
        <v>6.28000000000001</v>
      </c>
      <c r="B218" s="1227" t="s">
        <v>780</v>
      </c>
      <c r="C218" s="268">
        <v>2</v>
      </c>
      <c r="D218" s="1207" t="s">
        <v>38</v>
      </c>
      <c r="E218" s="268">
        <v>2948.22</v>
      </c>
      <c r="F218" s="153">
        <f t="shared" si="8"/>
        <v>5896.44</v>
      </c>
      <c r="G218" s="2"/>
      <c r="H218" s="1595"/>
    </row>
    <row r="219" spans="1:8" s="880" customFormat="1" ht="12" customHeight="1">
      <c r="A219" s="1571">
        <v>6.2900000000000098</v>
      </c>
      <c r="B219" s="1227" t="s">
        <v>781</v>
      </c>
      <c r="C219" s="268">
        <v>2</v>
      </c>
      <c r="D219" s="1207" t="s">
        <v>38</v>
      </c>
      <c r="E219" s="268">
        <v>2390.48</v>
      </c>
      <c r="F219" s="153">
        <f t="shared" si="8"/>
        <v>4780.96</v>
      </c>
      <c r="G219" s="2"/>
      <c r="H219" s="1595"/>
    </row>
    <row r="220" spans="1:8" s="51" customFormat="1">
      <c r="A220" s="1571">
        <v>6.3100000000000103</v>
      </c>
      <c r="B220" s="1227" t="s">
        <v>783</v>
      </c>
      <c r="C220" s="268">
        <v>1</v>
      </c>
      <c r="D220" s="1207" t="s">
        <v>38</v>
      </c>
      <c r="E220" s="268">
        <v>1384.48</v>
      </c>
      <c r="F220" s="153">
        <f t="shared" si="8"/>
        <v>1384.48</v>
      </c>
      <c r="G220" s="2"/>
      <c r="H220" s="1595"/>
    </row>
    <row r="221" spans="1:8" s="8" customFormat="1" ht="12.75" customHeight="1">
      <c r="A221" s="1571">
        <v>6.3300000000000196</v>
      </c>
      <c r="B221" s="1227" t="s">
        <v>785</v>
      </c>
      <c r="C221" s="268">
        <v>2</v>
      </c>
      <c r="D221" s="1207" t="s">
        <v>38</v>
      </c>
      <c r="E221" s="268">
        <v>3979.1000000000004</v>
      </c>
      <c r="F221" s="153">
        <f t="shared" si="8"/>
        <v>7958.2</v>
      </c>
      <c r="G221" s="2"/>
      <c r="H221" s="1595"/>
    </row>
    <row r="222" spans="1:8" s="51" customFormat="1" ht="25.5">
      <c r="A222" s="1571">
        <v>6.3700000000000196</v>
      </c>
      <c r="B222" s="1227" t="s">
        <v>789</v>
      </c>
      <c r="C222" s="268">
        <v>1</v>
      </c>
      <c r="D222" s="1207" t="s">
        <v>38</v>
      </c>
      <c r="E222" s="268">
        <v>2847.4300000000003</v>
      </c>
      <c r="F222" s="153">
        <f t="shared" si="8"/>
        <v>2847.43</v>
      </c>
      <c r="G222" s="2"/>
      <c r="H222" s="1595"/>
    </row>
    <row r="223" spans="1:8" s="51" customFormat="1">
      <c r="A223" s="1228"/>
      <c r="B223" s="1227"/>
      <c r="C223" s="1311"/>
      <c r="D223" s="1207"/>
      <c r="E223" s="1311"/>
      <c r="F223" s="153"/>
      <c r="G223" s="2"/>
      <c r="H223" s="1595"/>
    </row>
    <row r="224" spans="1:8" s="51" customFormat="1">
      <c r="A224" s="1584">
        <v>7</v>
      </c>
      <c r="B224" s="244" t="s">
        <v>561</v>
      </c>
      <c r="C224" s="268">
        <v>0</v>
      </c>
      <c r="D224" s="1207"/>
      <c r="E224" s="268"/>
      <c r="F224" s="153">
        <f t="shared" ref="F224:F286" si="9">+ROUND(C224*E224,2)</f>
        <v>0</v>
      </c>
      <c r="G224" s="2"/>
      <c r="H224" s="1595"/>
    </row>
    <row r="225" spans="1:8" s="8" customFormat="1" ht="12.75" customHeight="1">
      <c r="A225" s="1278">
        <v>7.1</v>
      </c>
      <c r="B225" s="1279" t="s">
        <v>1006</v>
      </c>
      <c r="C225" s="350">
        <v>1</v>
      </c>
      <c r="D225" s="351" t="s">
        <v>38</v>
      </c>
      <c r="E225" s="350">
        <v>75341.759999999995</v>
      </c>
      <c r="F225" s="296">
        <f t="shared" si="9"/>
        <v>75341.759999999995</v>
      </c>
      <c r="G225" s="2"/>
      <c r="H225" s="1595"/>
    </row>
    <row r="226" spans="1:8" s="51" customFormat="1" ht="63.75">
      <c r="A226" s="1223">
        <f>+A225+0.1</f>
        <v>7.1999999999999993</v>
      </c>
      <c r="B226" s="1231" t="s">
        <v>1005</v>
      </c>
      <c r="C226" s="268">
        <v>1</v>
      </c>
      <c r="D226" s="1207" t="s">
        <v>38</v>
      </c>
      <c r="E226" s="268">
        <v>66115.7</v>
      </c>
      <c r="F226" s="153">
        <f t="shared" si="9"/>
        <v>66115.7</v>
      </c>
      <c r="G226" s="2"/>
      <c r="H226" s="1595"/>
    </row>
    <row r="227" spans="1:8" s="51" customFormat="1">
      <c r="A227" s="1223"/>
      <c r="B227" s="1231"/>
      <c r="C227" s="268"/>
      <c r="D227" s="1207"/>
      <c r="E227" s="268"/>
      <c r="F227" s="153"/>
      <c r="G227" s="2"/>
      <c r="H227" s="1595"/>
    </row>
    <row r="228" spans="1:8" s="8" customFormat="1" ht="12.75" customHeight="1">
      <c r="A228" s="1233">
        <v>8.1999999999999993</v>
      </c>
      <c r="B228" s="244" t="s">
        <v>1046</v>
      </c>
      <c r="C228" s="268">
        <v>0</v>
      </c>
      <c r="D228" s="1207"/>
      <c r="E228" s="268"/>
      <c r="F228" s="153">
        <f t="shared" si="9"/>
        <v>0</v>
      </c>
      <c r="G228" s="2"/>
      <c r="H228" s="1595"/>
    </row>
    <row r="229" spans="1:8" s="880" customFormat="1" ht="12.75" customHeight="1">
      <c r="A229" s="390" t="s">
        <v>1022</v>
      </c>
      <c r="B229" s="66" t="s">
        <v>562</v>
      </c>
      <c r="C229" s="268">
        <v>292</v>
      </c>
      <c r="D229" s="405" t="s">
        <v>38</v>
      </c>
      <c r="E229" s="268">
        <v>193.36</v>
      </c>
      <c r="F229" s="153">
        <f t="shared" si="9"/>
        <v>56461.120000000003</v>
      </c>
      <c r="G229" s="2"/>
      <c r="H229" s="1595"/>
    </row>
    <row r="230" spans="1:8" s="880" customFormat="1" ht="27" customHeight="1">
      <c r="A230" s="390" t="s">
        <v>1023</v>
      </c>
      <c r="B230" s="66" t="s">
        <v>563</v>
      </c>
      <c r="C230" s="268">
        <v>1752</v>
      </c>
      <c r="D230" s="1196" t="s">
        <v>15</v>
      </c>
      <c r="E230" s="268">
        <v>28.32</v>
      </c>
      <c r="F230" s="153">
        <f t="shared" si="9"/>
        <v>49616.639999999999</v>
      </c>
      <c r="G230" s="2"/>
      <c r="H230" s="1595"/>
    </row>
    <row r="231" spans="1:8" s="880" customFormat="1">
      <c r="A231" s="390" t="s">
        <v>1024</v>
      </c>
      <c r="B231" s="66" t="s">
        <v>564</v>
      </c>
      <c r="C231" s="268">
        <v>292</v>
      </c>
      <c r="D231" s="1196" t="s">
        <v>38</v>
      </c>
      <c r="E231" s="268">
        <v>53.1</v>
      </c>
      <c r="F231" s="153">
        <f t="shared" si="9"/>
        <v>15505.2</v>
      </c>
      <c r="G231" s="2"/>
      <c r="H231" s="1595"/>
    </row>
    <row r="232" spans="1:8" s="880" customFormat="1">
      <c r="A232" s="390" t="s">
        <v>1025</v>
      </c>
      <c r="B232" s="66" t="s">
        <v>565</v>
      </c>
      <c r="C232" s="268">
        <v>292</v>
      </c>
      <c r="D232" s="1196" t="s">
        <v>38</v>
      </c>
      <c r="E232" s="268">
        <v>53.1</v>
      </c>
      <c r="F232" s="153">
        <f t="shared" si="9"/>
        <v>15505.2</v>
      </c>
      <c r="G232" s="2"/>
      <c r="H232" s="1595"/>
    </row>
    <row r="233" spans="1:8" s="880" customFormat="1" ht="12.75" customHeight="1">
      <c r="A233" s="390" t="s">
        <v>1026</v>
      </c>
      <c r="B233" s="45" t="s">
        <v>566</v>
      </c>
      <c r="C233" s="268">
        <v>292</v>
      </c>
      <c r="D233" s="1196" t="s">
        <v>38</v>
      </c>
      <c r="E233" s="268">
        <v>256</v>
      </c>
      <c r="F233" s="153">
        <f t="shared" si="9"/>
        <v>74752</v>
      </c>
      <c r="G233" s="2"/>
      <c r="H233" s="1595"/>
    </row>
    <row r="234" spans="1:8" s="880" customFormat="1" ht="12.75" customHeight="1">
      <c r="A234" s="390" t="s">
        <v>1027</v>
      </c>
      <c r="B234" s="45" t="s">
        <v>756</v>
      </c>
      <c r="C234" s="268">
        <v>292</v>
      </c>
      <c r="D234" s="1196" t="s">
        <v>38</v>
      </c>
      <c r="E234" s="268">
        <v>386</v>
      </c>
      <c r="F234" s="153">
        <f t="shared" si="9"/>
        <v>112712</v>
      </c>
      <c r="G234" s="2"/>
      <c r="H234" s="1595"/>
    </row>
    <row r="235" spans="1:8" s="880" customFormat="1" ht="12.75" customHeight="1">
      <c r="A235" s="390" t="s">
        <v>1029</v>
      </c>
      <c r="B235" s="376" t="s">
        <v>757</v>
      </c>
      <c r="C235" s="268">
        <v>292</v>
      </c>
      <c r="D235" s="1196" t="s">
        <v>38</v>
      </c>
      <c r="E235" s="268">
        <v>32.06</v>
      </c>
      <c r="F235" s="153">
        <f t="shared" si="9"/>
        <v>9361.52</v>
      </c>
      <c r="G235" s="2"/>
      <c r="H235" s="1595"/>
    </row>
    <row r="236" spans="1:8" s="880" customFormat="1" ht="12.75" customHeight="1">
      <c r="A236" s="390" t="s">
        <v>1030</v>
      </c>
      <c r="B236" s="45" t="s">
        <v>758</v>
      </c>
      <c r="C236" s="268">
        <v>292</v>
      </c>
      <c r="D236" s="1196" t="s">
        <v>38</v>
      </c>
      <c r="E236" s="268">
        <v>200</v>
      </c>
      <c r="F236" s="153">
        <f t="shared" si="9"/>
        <v>58400</v>
      </c>
      <c r="G236" s="2"/>
      <c r="H236" s="1595"/>
    </row>
    <row r="237" spans="1:8" s="880" customFormat="1" ht="12.75" customHeight="1">
      <c r="A237" s="390" t="s">
        <v>1031</v>
      </c>
      <c r="B237" s="45" t="s">
        <v>569</v>
      </c>
      <c r="C237" s="268">
        <v>292</v>
      </c>
      <c r="D237" s="1196" t="s">
        <v>38</v>
      </c>
      <c r="E237" s="268">
        <v>15</v>
      </c>
      <c r="F237" s="153">
        <f t="shared" si="9"/>
        <v>4380</v>
      </c>
      <c r="G237" s="2"/>
      <c r="H237" s="1595"/>
    </row>
    <row r="238" spans="1:8" s="880" customFormat="1" ht="12.75" customHeight="1">
      <c r="A238" s="390" t="s">
        <v>1032</v>
      </c>
      <c r="B238" s="45" t="s">
        <v>759</v>
      </c>
      <c r="C238" s="268">
        <v>292</v>
      </c>
      <c r="D238" s="1196" t="s">
        <v>38</v>
      </c>
      <c r="E238" s="268">
        <v>4.92</v>
      </c>
      <c r="F238" s="153">
        <f t="shared" si="9"/>
        <v>1436.64</v>
      </c>
      <c r="G238" s="2"/>
      <c r="H238" s="1595"/>
    </row>
    <row r="239" spans="1:8" s="880" customFormat="1" ht="12.75" customHeight="1">
      <c r="A239" s="390" t="s">
        <v>1033</v>
      </c>
      <c r="B239" s="45" t="s">
        <v>760</v>
      </c>
      <c r="C239" s="268">
        <v>578.16</v>
      </c>
      <c r="D239" s="1196" t="s">
        <v>22</v>
      </c>
      <c r="E239" s="268">
        <v>406.78999999999996</v>
      </c>
      <c r="F239" s="153">
        <f t="shared" si="9"/>
        <v>235189.71</v>
      </c>
      <c r="G239" s="2"/>
      <c r="H239" s="1595"/>
    </row>
    <row r="240" spans="1:8" s="880" customFormat="1" ht="12.75" customHeight="1">
      <c r="A240" s="390" t="s">
        <v>1034</v>
      </c>
      <c r="B240" s="45" t="s">
        <v>150</v>
      </c>
      <c r="C240" s="268">
        <v>292</v>
      </c>
      <c r="D240" s="1196" t="s">
        <v>38</v>
      </c>
      <c r="E240" s="268">
        <v>300</v>
      </c>
      <c r="F240" s="153">
        <f t="shared" si="9"/>
        <v>87600</v>
      </c>
      <c r="G240" s="2"/>
      <c r="H240" s="1595"/>
    </row>
    <row r="241" spans="1:8">
      <c r="A241" s="149"/>
      <c r="B241" s="149"/>
      <c r="C241" s="105"/>
      <c r="D241" s="1203"/>
      <c r="E241" s="1272"/>
      <c r="F241" s="123">
        <f t="shared" si="9"/>
        <v>0</v>
      </c>
      <c r="G241" s="2"/>
      <c r="H241" s="1595"/>
    </row>
    <row r="242" spans="1:8">
      <c r="A242" s="1254"/>
      <c r="B242" s="1254" t="s">
        <v>44</v>
      </c>
      <c r="C242" s="1255">
        <v>0</v>
      </c>
      <c r="D242" s="1256"/>
      <c r="E242" s="1255"/>
      <c r="F242" s="1257">
        <f>SUM(F210:F241)</f>
        <v>2757842.0600000005</v>
      </c>
      <c r="G242" s="2"/>
      <c r="H242" s="1595"/>
    </row>
    <row r="243" spans="1:8">
      <c r="A243" s="334" t="s">
        <v>156</v>
      </c>
      <c r="B243" s="1217" t="s">
        <v>157</v>
      </c>
      <c r="C243" s="1258">
        <v>0</v>
      </c>
      <c r="D243" s="1259"/>
      <c r="E243" s="1260"/>
      <c r="F243" s="1261"/>
      <c r="G243" s="2"/>
      <c r="H243" s="1595"/>
    </row>
    <row r="244" spans="1:8" s="51" customFormat="1" ht="25.5">
      <c r="A244" s="1262">
        <v>2</v>
      </c>
      <c r="B244" s="1222" t="s">
        <v>576</v>
      </c>
      <c r="C244" s="1218">
        <v>8</v>
      </c>
      <c r="D244" s="124" t="s">
        <v>224</v>
      </c>
      <c r="E244" s="1208">
        <v>32500</v>
      </c>
      <c r="F244" s="153">
        <f t="shared" si="9"/>
        <v>260000</v>
      </c>
      <c r="G244" s="2"/>
      <c r="H244" s="1595"/>
    </row>
    <row r="245" spans="1:8" s="8" customFormat="1" ht="12.75" customHeight="1">
      <c r="A245" s="149"/>
      <c r="B245" s="149"/>
      <c r="C245" s="105"/>
      <c r="D245" s="1203"/>
      <c r="E245" s="1272"/>
      <c r="F245" s="123">
        <f t="shared" si="9"/>
        <v>0</v>
      </c>
      <c r="G245" s="2"/>
      <c r="H245" s="1595"/>
    </row>
    <row r="246" spans="1:8" s="51" customFormat="1">
      <c r="A246" s="1263"/>
      <c r="B246" s="1263" t="s">
        <v>577</v>
      </c>
      <c r="C246" s="1255">
        <v>0</v>
      </c>
      <c r="D246" s="1264"/>
      <c r="E246" s="1255"/>
      <c r="F246" s="1257">
        <f>SUM(F244:F245)</f>
        <v>260000</v>
      </c>
      <c r="G246" s="2"/>
      <c r="H246" s="1595"/>
    </row>
    <row r="247" spans="1:8" s="1276" customFormat="1">
      <c r="A247" s="149"/>
      <c r="B247" s="149"/>
      <c r="C247" s="105"/>
      <c r="D247" s="1203"/>
      <c r="E247" s="1272"/>
      <c r="F247" s="123">
        <f t="shared" si="9"/>
        <v>0</v>
      </c>
      <c r="G247" s="2"/>
      <c r="H247" s="1595"/>
    </row>
    <row r="248" spans="1:8" s="1276" customFormat="1">
      <c r="A248" s="1547"/>
      <c r="B248" s="1547" t="s">
        <v>1052</v>
      </c>
      <c r="C248" s="1488">
        <v>0</v>
      </c>
      <c r="D248" s="1548"/>
      <c r="E248" s="1488"/>
      <c r="F248" s="1491">
        <f>+F246+F242</f>
        <v>3017842.0600000005</v>
      </c>
      <c r="G248" s="2"/>
      <c r="H248" s="1595"/>
    </row>
    <row r="249" spans="1:8" s="1276" customFormat="1">
      <c r="A249" s="1542"/>
      <c r="B249" s="1542"/>
      <c r="C249" s="1543"/>
      <c r="D249" s="1544"/>
      <c r="E249" s="1545"/>
      <c r="F249" s="1546">
        <f t="shared" si="9"/>
        <v>0</v>
      </c>
      <c r="G249" s="2"/>
      <c r="H249" s="1595"/>
    </row>
    <row r="250" spans="1:8" s="1365" customFormat="1">
      <c r="A250" s="1375"/>
      <c r="B250" s="1375" t="s">
        <v>1053</v>
      </c>
      <c r="C250" s="1361"/>
      <c r="D250" s="1362"/>
      <c r="E250" s="1363"/>
      <c r="F250" s="1381">
        <f t="shared" si="9"/>
        <v>0</v>
      </c>
      <c r="G250" s="2"/>
      <c r="H250" s="1595"/>
    </row>
    <row r="251" spans="1:8" s="1365" customFormat="1">
      <c r="A251" s="1375"/>
      <c r="B251" s="1375"/>
      <c r="C251" s="1361"/>
      <c r="D251" s="1362"/>
      <c r="E251" s="1363"/>
      <c r="F251" s="1381">
        <f t="shared" si="9"/>
        <v>0</v>
      </c>
      <c r="G251" s="2"/>
      <c r="H251" s="1595"/>
    </row>
    <row r="252" spans="1:8" s="1365" customFormat="1" ht="38.25">
      <c r="A252" s="1578" t="s">
        <v>13</v>
      </c>
      <c r="B252" s="1374" t="s">
        <v>1047</v>
      </c>
      <c r="C252" s="1361"/>
      <c r="D252" s="1362"/>
      <c r="E252" s="1363"/>
      <c r="F252" s="1381">
        <f t="shared" si="9"/>
        <v>0</v>
      </c>
      <c r="G252" s="2"/>
      <c r="H252" s="1595"/>
    </row>
    <row r="253" spans="1:8" s="1365" customFormat="1">
      <c r="A253" s="1375"/>
      <c r="B253" s="1375"/>
      <c r="C253" s="1361"/>
      <c r="D253" s="1362"/>
      <c r="E253" s="1363"/>
      <c r="F253" s="1381">
        <f t="shared" si="9"/>
        <v>0</v>
      </c>
      <c r="G253" s="2"/>
      <c r="H253" s="1595"/>
    </row>
    <row r="254" spans="1:8" s="1365" customFormat="1">
      <c r="A254" s="1578">
        <v>4</v>
      </c>
      <c r="B254" s="1374" t="s">
        <v>509</v>
      </c>
      <c r="C254" s="1361"/>
      <c r="D254" s="1362"/>
      <c r="E254" s="1363"/>
      <c r="F254" s="1381">
        <f t="shared" si="9"/>
        <v>0</v>
      </c>
      <c r="G254" s="2"/>
      <c r="H254" s="1595"/>
    </row>
    <row r="255" spans="1:8" s="1365" customFormat="1" ht="25.5">
      <c r="A255" s="1402">
        <v>4.5999999999999996</v>
      </c>
      <c r="B255" s="1360" t="s">
        <v>1054</v>
      </c>
      <c r="C255" s="1361">
        <v>54</v>
      </c>
      <c r="D255" s="1382" t="s">
        <v>15</v>
      </c>
      <c r="E255" s="1601">
        <v>2804.92</v>
      </c>
      <c r="F255" s="1364">
        <f t="shared" si="9"/>
        <v>151465.68</v>
      </c>
      <c r="G255" s="2"/>
      <c r="H255" s="1595"/>
    </row>
    <row r="256" spans="1:8" s="1365" customFormat="1" ht="25.5">
      <c r="A256" s="1402">
        <v>4.7</v>
      </c>
      <c r="B256" s="1360" t="s">
        <v>1055</v>
      </c>
      <c r="C256" s="1361">
        <v>42</v>
      </c>
      <c r="D256" s="1382" t="s">
        <v>15</v>
      </c>
      <c r="E256" s="1601">
        <v>1295.0999999999999</v>
      </c>
      <c r="F256" s="1364">
        <f t="shared" si="9"/>
        <v>54394.2</v>
      </c>
      <c r="G256" s="2"/>
      <c r="H256" s="1595"/>
    </row>
    <row r="257" spans="1:8" s="1365" customFormat="1" ht="25.5">
      <c r="A257" s="1402">
        <v>4.8</v>
      </c>
      <c r="B257" s="1360" t="s">
        <v>1056</v>
      </c>
      <c r="C257" s="1361">
        <v>112</v>
      </c>
      <c r="D257" s="1382" t="s">
        <v>15</v>
      </c>
      <c r="E257" s="1601">
        <v>926.59</v>
      </c>
      <c r="F257" s="1364">
        <f t="shared" si="9"/>
        <v>103778.08</v>
      </c>
      <c r="G257" s="2"/>
      <c r="H257" s="1595"/>
    </row>
    <row r="258" spans="1:8" s="1365" customFormat="1">
      <c r="A258" s="1359"/>
      <c r="B258" s="1375"/>
      <c r="C258" s="1361"/>
      <c r="D258" s="1382"/>
      <c r="E258" s="1363"/>
      <c r="F258" s="1364">
        <f t="shared" si="9"/>
        <v>0</v>
      </c>
      <c r="G258" s="2"/>
      <c r="H258" s="1595"/>
    </row>
    <row r="259" spans="1:8" s="1365" customFormat="1">
      <c r="A259" s="1578">
        <v>5</v>
      </c>
      <c r="B259" s="1374" t="s">
        <v>510</v>
      </c>
      <c r="C259" s="1361"/>
      <c r="D259" s="1382"/>
      <c r="E259" s="1363"/>
      <c r="F259" s="1364">
        <f t="shared" si="9"/>
        <v>0</v>
      </c>
      <c r="G259" s="2"/>
      <c r="H259" s="1595"/>
    </row>
    <row r="260" spans="1:8" s="1365" customFormat="1" ht="25.5">
      <c r="A260" s="1402">
        <v>5.6</v>
      </c>
      <c r="B260" s="1360" t="s">
        <v>1054</v>
      </c>
      <c r="C260" s="1361">
        <v>54</v>
      </c>
      <c r="D260" s="1382" t="s">
        <v>15</v>
      </c>
      <c r="E260" s="1363">
        <v>376.01</v>
      </c>
      <c r="F260" s="1364">
        <f t="shared" si="9"/>
        <v>20304.54</v>
      </c>
      <c r="G260" s="2"/>
      <c r="H260" s="1595"/>
    </row>
    <row r="261" spans="1:8" s="1365" customFormat="1" ht="25.5">
      <c r="A261" s="1402">
        <v>5.7</v>
      </c>
      <c r="B261" s="1360" t="s">
        <v>1055</v>
      </c>
      <c r="C261" s="1361">
        <v>42</v>
      </c>
      <c r="D261" s="1382" t="s">
        <v>15</v>
      </c>
      <c r="E261" s="1363">
        <v>207.23</v>
      </c>
      <c r="F261" s="1364">
        <f t="shared" si="9"/>
        <v>8703.66</v>
      </c>
      <c r="G261" s="2"/>
      <c r="H261" s="1595"/>
    </row>
    <row r="262" spans="1:8" s="1365" customFormat="1" ht="25.5">
      <c r="A262" s="1402">
        <v>5.8</v>
      </c>
      <c r="B262" s="1360" t="s">
        <v>1056</v>
      </c>
      <c r="C262" s="1361">
        <v>112</v>
      </c>
      <c r="D262" s="1382" t="s">
        <v>15</v>
      </c>
      <c r="E262" s="1363">
        <v>163.5</v>
      </c>
      <c r="F262" s="1364">
        <f t="shared" si="9"/>
        <v>18312</v>
      </c>
      <c r="G262" s="2"/>
      <c r="H262" s="1595"/>
    </row>
    <row r="263" spans="1:8" s="1365" customFormat="1">
      <c r="A263" s="1375"/>
      <c r="B263" s="1375"/>
      <c r="C263" s="1361"/>
      <c r="D263" s="1362"/>
      <c r="E263" s="1363"/>
      <c r="F263" s="1364">
        <f t="shared" si="9"/>
        <v>0</v>
      </c>
      <c r="G263" s="2"/>
      <c r="H263" s="1595"/>
    </row>
    <row r="264" spans="1:8" s="1365" customFormat="1">
      <c r="A264" s="1578">
        <v>6</v>
      </c>
      <c r="B264" s="1374" t="s">
        <v>560</v>
      </c>
      <c r="C264" s="1361"/>
      <c r="D264" s="1362"/>
      <c r="E264" s="1363"/>
      <c r="F264" s="1364">
        <f t="shared" si="9"/>
        <v>0</v>
      </c>
      <c r="G264" s="2"/>
      <c r="H264" s="1595"/>
    </row>
    <row r="265" spans="1:8" s="1365" customFormat="1">
      <c r="A265" s="1402">
        <v>6.41</v>
      </c>
      <c r="B265" s="1360" t="s">
        <v>1057</v>
      </c>
      <c r="C265" s="1361">
        <v>82</v>
      </c>
      <c r="D265" s="1362" t="s">
        <v>38</v>
      </c>
      <c r="E265" s="1363">
        <v>1449.38</v>
      </c>
      <c r="F265" s="1364">
        <f t="shared" si="9"/>
        <v>118849.16</v>
      </c>
      <c r="G265" s="2"/>
      <c r="H265" s="1595"/>
    </row>
    <row r="266" spans="1:8" s="1365" customFormat="1">
      <c r="A266" s="1402">
        <v>6.42</v>
      </c>
      <c r="B266" s="1360" t="s">
        <v>1058</v>
      </c>
      <c r="C266" s="1361">
        <v>18</v>
      </c>
      <c r="D266" s="1362" t="s">
        <v>38</v>
      </c>
      <c r="E266" s="1363">
        <v>1767.44</v>
      </c>
      <c r="F266" s="1364">
        <f t="shared" si="9"/>
        <v>31813.919999999998</v>
      </c>
      <c r="G266" s="2"/>
      <c r="H266" s="1595"/>
    </row>
    <row r="267" spans="1:8" s="1365" customFormat="1">
      <c r="A267" s="1402">
        <v>6.43</v>
      </c>
      <c r="B267" s="1360" t="s">
        <v>1059</v>
      </c>
      <c r="C267" s="1361">
        <v>5</v>
      </c>
      <c r="D267" s="1362" t="s">
        <v>38</v>
      </c>
      <c r="E267" s="1363">
        <v>2935.6400000000003</v>
      </c>
      <c r="F267" s="1364">
        <f t="shared" si="9"/>
        <v>14678.2</v>
      </c>
      <c r="G267" s="2"/>
      <c r="H267" s="1595"/>
    </row>
    <row r="268" spans="1:8" s="1365" customFormat="1">
      <c r="A268" s="1402">
        <v>6.44</v>
      </c>
      <c r="B268" s="1360" t="s">
        <v>1060</v>
      </c>
      <c r="C268" s="1361">
        <v>5</v>
      </c>
      <c r="D268" s="1362" t="s">
        <v>38</v>
      </c>
      <c r="E268" s="1363">
        <v>3732.9100000000003</v>
      </c>
      <c r="F268" s="1364">
        <f t="shared" si="9"/>
        <v>18664.55</v>
      </c>
      <c r="G268" s="2"/>
      <c r="H268" s="1595"/>
    </row>
    <row r="269" spans="1:8" s="1365" customFormat="1">
      <c r="A269" s="1402">
        <v>6.45</v>
      </c>
      <c r="B269" s="1360" t="s">
        <v>1061</v>
      </c>
      <c r="C269" s="1361">
        <v>1</v>
      </c>
      <c r="D269" s="1362" t="s">
        <v>38</v>
      </c>
      <c r="E269" s="1601">
        <v>3919.56</v>
      </c>
      <c r="F269" s="1364">
        <f t="shared" si="9"/>
        <v>3919.56</v>
      </c>
      <c r="G269" s="2"/>
      <c r="H269" s="1595"/>
    </row>
    <row r="270" spans="1:8" s="1365" customFormat="1">
      <c r="A270" s="1402">
        <v>6.46</v>
      </c>
      <c r="B270" s="1360" t="s">
        <v>1062</v>
      </c>
      <c r="C270" s="1361">
        <v>1</v>
      </c>
      <c r="D270" s="1362" t="s">
        <v>38</v>
      </c>
      <c r="E270" s="1601">
        <v>3082.42</v>
      </c>
      <c r="F270" s="1364">
        <f t="shared" si="9"/>
        <v>3082.42</v>
      </c>
      <c r="G270" s="2"/>
      <c r="H270" s="1595"/>
    </row>
    <row r="271" spans="1:8" s="1386" customFormat="1" ht="27" customHeight="1">
      <c r="A271" s="1402">
        <v>6.47</v>
      </c>
      <c r="B271" s="1383" t="s">
        <v>1308</v>
      </c>
      <c r="C271" s="1384">
        <v>1</v>
      </c>
      <c r="D271" s="1385" t="s">
        <v>38</v>
      </c>
      <c r="E271" s="1361">
        <v>5347.09</v>
      </c>
      <c r="F271" s="1364">
        <f t="shared" si="9"/>
        <v>5347.09</v>
      </c>
      <c r="G271" s="2"/>
      <c r="H271" s="1595"/>
    </row>
    <row r="272" spans="1:8" s="1365" customFormat="1">
      <c r="A272" s="1359"/>
      <c r="B272" s="1360"/>
      <c r="C272" s="1361"/>
      <c r="D272" s="1362"/>
      <c r="E272" s="1363"/>
      <c r="F272" s="1364"/>
      <c r="G272" s="2"/>
      <c r="H272" s="1595"/>
    </row>
    <row r="273" spans="1:8" s="1365" customFormat="1">
      <c r="A273" s="1578">
        <v>7</v>
      </c>
      <c r="B273" s="1374" t="s">
        <v>561</v>
      </c>
      <c r="C273" s="1361"/>
      <c r="D273" s="1362"/>
      <c r="E273" s="1363"/>
      <c r="F273" s="1364">
        <f t="shared" si="9"/>
        <v>0</v>
      </c>
      <c r="G273" s="2"/>
      <c r="H273" s="1595"/>
    </row>
    <row r="274" spans="1:8" s="1365" customFormat="1" ht="25.5">
      <c r="A274" s="1573">
        <v>7.7</v>
      </c>
      <c r="B274" s="1360" t="s">
        <v>1331</v>
      </c>
      <c r="C274" s="1361">
        <v>1</v>
      </c>
      <c r="D274" s="1362" t="s">
        <v>38</v>
      </c>
      <c r="E274" s="1601">
        <v>16792.03</v>
      </c>
      <c r="F274" s="1364">
        <f t="shared" si="9"/>
        <v>16792.03</v>
      </c>
      <c r="G274" s="2"/>
      <c r="H274" s="1595"/>
    </row>
    <row r="275" spans="1:8" s="1365" customFormat="1">
      <c r="A275" s="1375"/>
      <c r="B275" s="1374"/>
      <c r="C275" s="1361"/>
      <c r="D275" s="1362"/>
      <c r="E275" s="1363"/>
      <c r="F275" s="1364"/>
      <c r="G275" s="2"/>
      <c r="H275" s="1595"/>
    </row>
    <row r="276" spans="1:8" s="1365" customFormat="1">
      <c r="A276" s="1578">
        <v>16</v>
      </c>
      <c r="B276" s="1374" t="s">
        <v>1067</v>
      </c>
      <c r="C276" s="1361"/>
      <c r="D276" s="1362"/>
      <c r="E276" s="1363"/>
      <c r="F276" s="1364">
        <f t="shared" si="9"/>
        <v>0</v>
      </c>
      <c r="G276" s="2"/>
      <c r="H276" s="1595"/>
    </row>
    <row r="277" spans="1:8" s="1365" customFormat="1" ht="25.5">
      <c r="A277" s="1402">
        <v>16.100000000000001</v>
      </c>
      <c r="B277" s="1360" t="s">
        <v>1068</v>
      </c>
      <c r="C277" s="1361">
        <v>203</v>
      </c>
      <c r="D277" s="1362" t="s">
        <v>38</v>
      </c>
      <c r="E277" s="1601">
        <v>154.63</v>
      </c>
      <c r="F277" s="1364">
        <f t="shared" si="9"/>
        <v>31389.89</v>
      </c>
      <c r="G277" s="2"/>
      <c r="H277" s="1595"/>
    </row>
    <row r="278" spans="1:8" s="1365" customFormat="1">
      <c r="A278" s="1402">
        <v>16.2</v>
      </c>
      <c r="B278" s="1360" t="s">
        <v>1069</v>
      </c>
      <c r="C278" s="1361">
        <v>59</v>
      </c>
      <c r="D278" s="1362" t="s">
        <v>38</v>
      </c>
      <c r="E278" s="1363">
        <v>1180</v>
      </c>
      <c r="F278" s="1364">
        <f t="shared" si="9"/>
        <v>69620</v>
      </c>
      <c r="G278" s="2"/>
      <c r="H278" s="1595"/>
    </row>
    <row r="279" spans="1:8" s="1365" customFormat="1">
      <c r="A279" s="1402">
        <v>16.3</v>
      </c>
      <c r="B279" s="1360" t="s">
        <v>1160</v>
      </c>
      <c r="C279" s="1361">
        <v>21</v>
      </c>
      <c r="D279" s="1362" t="s">
        <v>38</v>
      </c>
      <c r="E279" s="1363">
        <v>1374</v>
      </c>
      <c r="F279" s="1364">
        <f t="shared" si="9"/>
        <v>28854</v>
      </c>
      <c r="G279" s="2"/>
      <c r="H279" s="1595"/>
    </row>
    <row r="280" spans="1:8" s="1365" customFormat="1" ht="25.5">
      <c r="A280" s="1402">
        <v>16.399999999999999</v>
      </c>
      <c r="B280" s="1360" t="s">
        <v>1345</v>
      </c>
      <c r="C280" s="1361">
        <v>700</v>
      </c>
      <c r="D280" s="1362" t="s">
        <v>38</v>
      </c>
      <c r="E280" s="1363">
        <v>33.06</v>
      </c>
      <c r="F280" s="1364">
        <f t="shared" si="9"/>
        <v>23142</v>
      </c>
      <c r="G280" s="2"/>
      <c r="H280" s="1595"/>
    </row>
    <row r="281" spans="1:8" s="1365" customFormat="1">
      <c r="A281" s="1578">
        <v>17</v>
      </c>
      <c r="B281" s="1374" t="s">
        <v>1070</v>
      </c>
      <c r="C281" s="1361"/>
      <c r="D281" s="1362"/>
      <c r="E281" s="1363"/>
      <c r="F281" s="1364">
        <f t="shared" si="9"/>
        <v>0</v>
      </c>
      <c r="G281" s="2"/>
      <c r="H281" s="1595"/>
    </row>
    <row r="282" spans="1:8" s="1365" customFormat="1" ht="25.5">
      <c r="A282" s="1578">
        <v>17.100000000000001</v>
      </c>
      <c r="B282" s="1374" t="s">
        <v>1071</v>
      </c>
      <c r="C282" s="1361"/>
      <c r="D282" s="1362"/>
      <c r="E282" s="1363"/>
      <c r="F282" s="1364">
        <f t="shared" si="9"/>
        <v>0</v>
      </c>
      <c r="G282" s="2"/>
      <c r="H282" s="1595"/>
    </row>
    <row r="283" spans="1:8" s="1365" customFormat="1" ht="15" customHeight="1">
      <c r="A283" s="1402" t="s">
        <v>1161</v>
      </c>
      <c r="B283" s="1360" t="s">
        <v>814</v>
      </c>
      <c r="C283" s="1361">
        <v>1</v>
      </c>
      <c r="D283" s="1362" t="s">
        <v>38</v>
      </c>
      <c r="E283" s="1363">
        <v>800</v>
      </c>
      <c r="F283" s="1364">
        <f t="shared" si="9"/>
        <v>800</v>
      </c>
      <c r="G283" s="2"/>
      <c r="H283" s="1595"/>
    </row>
    <row r="284" spans="1:8" s="1365" customFormat="1" ht="25.5">
      <c r="A284" s="1402" t="s">
        <v>1162</v>
      </c>
      <c r="B284" s="1360" t="s">
        <v>1073</v>
      </c>
      <c r="C284" s="1361">
        <v>7.3</v>
      </c>
      <c r="D284" s="1362" t="s">
        <v>15</v>
      </c>
      <c r="E284" s="1601">
        <v>1295.0999999999999</v>
      </c>
      <c r="F284" s="1364">
        <f t="shared" si="9"/>
        <v>9454.23</v>
      </c>
      <c r="G284" s="2"/>
      <c r="H284" s="1595"/>
    </row>
    <row r="285" spans="1:8" s="1365" customFormat="1" ht="25.5">
      <c r="A285" s="1402" t="s">
        <v>1163</v>
      </c>
      <c r="B285" s="1360" t="s">
        <v>1074</v>
      </c>
      <c r="C285" s="1361">
        <v>4</v>
      </c>
      <c r="D285" s="1362" t="s">
        <v>38</v>
      </c>
      <c r="E285" s="1363">
        <v>1357</v>
      </c>
      <c r="F285" s="1364">
        <f t="shared" si="9"/>
        <v>5428</v>
      </c>
      <c r="G285" s="2"/>
      <c r="H285" s="1595"/>
    </row>
    <row r="286" spans="1:8" s="1365" customFormat="1">
      <c r="A286" s="1402" t="s">
        <v>1164</v>
      </c>
      <c r="B286" s="1360" t="s">
        <v>1075</v>
      </c>
      <c r="C286" s="1361">
        <v>2</v>
      </c>
      <c r="D286" s="1362" t="s">
        <v>38</v>
      </c>
      <c r="E286" s="1363">
        <v>696.19999999999993</v>
      </c>
      <c r="F286" s="1364">
        <f t="shared" si="9"/>
        <v>1392.4</v>
      </c>
      <c r="G286" s="2"/>
      <c r="H286" s="1595"/>
    </row>
    <row r="287" spans="1:8" s="1365" customFormat="1">
      <c r="A287" s="1402" t="s">
        <v>1165</v>
      </c>
      <c r="B287" s="1360" t="s">
        <v>1076</v>
      </c>
      <c r="C287" s="1361">
        <v>2</v>
      </c>
      <c r="D287" s="1362" t="s">
        <v>38</v>
      </c>
      <c r="E287" s="1601">
        <v>6939.94</v>
      </c>
      <c r="F287" s="1364">
        <f t="shared" ref="F287:F289" si="10">+ROUND(C287*E287,2)</f>
        <v>13879.88</v>
      </c>
      <c r="G287" s="2"/>
      <c r="H287" s="1595"/>
    </row>
    <row r="288" spans="1:8" s="1365" customFormat="1">
      <c r="A288" s="1402" t="s">
        <v>1166</v>
      </c>
      <c r="B288" s="1360" t="s">
        <v>1077</v>
      </c>
      <c r="C288" s="1361">
        <v>2.33</v>
      </c>
      <c r="D288" s="1362" t="s">
        <v>20</v>
      </c>
      <c r="E288" s="1601">
        <v>183.42</v>
      </c>
      <c r="F288" s="1364">
        <f t="shared" si="10"/>
        <v>427.37</v>
      </c>
      <c r="G288" s="2"/>
      <c r="H288" s="1595"/>
    </row>
    <row r="289" spans="1:8" s="1365" customFormat="1" ht="25.5">
      <c r="A289" s="1574" t="s">
        <v>1167</v>
      </c>
      <c r="B289" s="1493" t="s">
        <v>1078</v>
      </c>
      <c r="C289" s="1494">
        <v>1</v>
      </c>
      <c r="D289" s="1495" t="s">
        <v>38</v>
      </c>
      <c r="E289" s="1602">
        <v>9001.4599999999991</v>
      </c>
      <c r="F289" s="1497">
        <f t="shared" si="10"/>
        <v>9001.4599999999991</v>
      </c>
      <c r="G289" s="2"/>
      <c r="H289" s="1595"/>
    </row>
    <row r="290" spans="1:8" s="1365" customFormat="1">
      <c r="A290" s="1541"/>
      <c r="B290" s="1499"/>
      <c r="C290" s="1500"/>
      <c r="D290" s="1501"/>
      <c r="E290" s="1502"/>
      <c r="F290" s="1503"/>
      <c r="G290" s="2"/>
      <c r="H290" s="1595"/>
    </row>
    <row r="291" spans="1:8" s="1365" customFormat="1" ht="25.5">
      <c r="A291" s="1578">
        <v>17.2</v>
      </c>
      <c r="B291" s="1374" t="s">
        <v>1191</v>
      </c>
      <c r="C291" s="1361"/>
      <c r="D291" s="1362"/>
      <c r="E291" s="1363"/>
      <c r="F291" s="1364">
        <f t="shared" ref="F291:F354" si="11">+ROUND(C291*E291,2)</f>
        <v>0</v>
      </c>
      <c r="G291" s="2"/>
      <c r="H291" s="1595"/>
    </row>
    <row r="292" spans="1:8" s="1365" customFormat="1">
      <c r="A292" s="1402" t="s">
        <v>1168</v>
      </c>
      <c r="B292" s="1360" t="s">
        <v>814</v>
      </c>
      <c r="C292" s="1361">
        <v>1</v>
      </c>
      <c r="D292" s="1362" t="s">
        <v>38</v>
      </c>
      <c r="E292" s="1363">
        <v>800</v>
      </c>
      <c r="F292" s="1364">
        <f t="shared" si="11"/>
        <v>800</v>
      </c>
      <c r="G292" s="2"/>
      <c r="H292" s="1595"/>
    </row>
    <row r="293" spans="1:8" s="1365" customFormat="1" ht="25.5">
      <c r="A293" s="1402" t="s">
        <v>1169</v>
      </c>
      <c r="B293" s="1360" t="s">
        <v>1073</v>
      </c>
      <c r="C293" s="1361">
        <v>15</v>
      </c>
      <c r="D293" s="1362" t="s">
        <v>15</v>
      </c>
      <c r="E293" s="1601">
        <v>1295.0999999999999</v>
      </c>
      <c r="F293" s="1364">
        <f t="shared" si="11"/>
        <v>19426.5</v>
      </c>
      <c r="G293" s="2"/>
      <c r="H293" s="1595"/>
    </row>
    <row r="294" spans="1:8" s="1365" customFormat="1" ht="25.5">
      <c r="A294" s="1402" t="s">
        <v>1170</v>
      </c>
      <c r="B294" s="1360" t="s">
        <v>1192</v>
      </c>
      <c r="C294" s="1361">
        <v>15</v>
      </c>
      <c r="D294" s="1362" t="s">
        <v>15</v>
      </c>
      <c r="E294" s="1601">
        <v>2166.56</v>
      </c>
      <c r="F294" s="1364">
        <f>+ROUND(C294*E294,2)</f>
        <v>32498.400000000001</v>
      </c>
      <c r="G294" s="2"/>
      <c r="H294" s="1595"/>
    </row>
    <row r="295" spans="1:8" s="1365" customFormat="1" ht="25.5">
      <c r="A295" s="1402" t="s">
        <v>1171</v>
      </c>
      <c r="B295" s="1360" t="s">
        <v>1074</v>
      </c>
      <c r="C295" s="1361">
        <v>4</v>
      </c>
      <c r="D295" s="1362" t="s">
        <v>38</v>
      </c>
      <c r="E295" s="1363">
        <v>1357</v>
      </c>
      <c r="F295" s="1364">
        <f t="shared" si="11"/>
        <v>5428</v>
      </c>
      <c r="G295" s="2"/>
      <c r="H295" s="1595"/>
    </row>
    <row r="296" spans="1:8" s="1365" customFormat="1" ht="25.5">
      <c r="A296" s="1402" t="s">
        <v>1172</v>
      </c>
      <c r="B296" s="1360" t="s">
        <v>1193</v>
      </c>
      <c r="C296" s="1361">
        <v>4</v>
      </c>
      <c r="D296" s="1362" t="s">
        <v>38</v>
      </c>
      <c r="E296" s="1363">
        <v>850.78</v>
      </c>
      <c r="F296" s="1364">
        <f>+ROUND(C296*E296,2)</f>
        <v>3403.12</v>
      </c>
      <c r="G296" s="2"/>
      <c r="H296" s="1595"/>
    </row>
    <row r="297" spans="1:8" s="1365" customFormat="1">
      <c r="A297" s="1402" t="s">
        <v>1173</v>
      </c>
      <c r="B297" s="1360" t="s">
        <v>1075</v>
      </c>
      <c r="C297" s="1361">
        <v>2</v>
      </c>
      <c r="D297" s="1362" t="s">
        <v>38</v>
      </c>
      <c r="E297" s="1363">
        <v>932.19999999999993</v>
      </c>
      <c r="F297" s="1364">
        <f t="shared" si="11"/>
        <v>1864.4</v>
      </c>
      <c r="G297" s="2"/>
      <c r="H297" s="1595"/>
    </row>
    <row r="298" spans="1:8" s="1365" customFormat="1">
      <c r="A298" s="1402" t="s">
        <v>1174</v>
      </c>
      <c r="B298" s="1360" t="s">
        <v>1194</v>
      </c>
      <c r="C298" s="1361">
        <v>2</v>
      </c>
      <c r="D298" s="1362" t="s">
        <v>38</v>
      </c>
      <c r="E298" s="1363">
        <v>1357</v>
      </c>
      <c r="F298" s="1364">
        <f>+ROUND(C298*E298,2)</f>
        <v>2714</v>
      </c>
      <c r="G298" s="2"/>
      <c r="H298" s="1595"/>
    </row>
    <row r="299" spans="1:8" s="1365" customFormat="1">
      <c r="A299" s="1402" t="s">
        <v>1336</v>
      </c>
      <c r="B299" s="1360" t="s">
        <v>1076</v>
      </c>
      <c r="C299" s="1361">
        <v>4</v>
      </c>
      <c r="D299" s="1362" t="s">
        <v>38</v>
      </c>
      <c r="E299" s="1601">
        <v>11805.29</v>
      </c>
      <c r="F299" s="1364">
        <f t="shared" si="11"/>
        <v>47221.16</v>
      </c>
      <c r="G299" s="2"/>
      <c r="H299" s="1595"/>
    </row>
    <row r="300" spans="1:8" s="1365" customFormat="1">
      <c r="A300" s="1402" t="s">
        <v>1337</v>
      </c>
      <c r="B300" s="1360" t="s">
        <v>1077</v>
      </c>
      <c r="C300" s="1361">
        <v>11.97</v>
      </c>
      <c r="D300" s="1362" t="s">
        <v>20</v>
      </c>
      <c r="E300" s="1601">
        <v>183.42</v>
      </c>
      <c r="F300" s="1364">
        <f t="shared" si="11"/>
        <v>2195.54</v>
      </c>
      <c r="G300" s="2"/>
      <c r="H300" s="1595"/>
    </row>
    <row r="301" spans="1:8" s="1365" customFormat="1" ht="25.5">
      <c r="A301" s="1402" t="s">
        <v>1338</v>
      </c>
      <c r="B301" s="1360" t="s">
        <v>1078</v>
      </c>
      <c r="C301" s="1361">
        <v>1</v>
      </c>
      <c r="D301" s="1362" t="s">
        <v>135</v>
      </c>
      <c r="E301" s="1601">
        <v>22750.28</v>
      </c>
      <c r="F301" s="1364">
        <f t="shared" si="11"/>
        <v>22750.28</v>
      </c>
      <c r="G301" s="2"/>
      <c r="H301" s="1595"/>
    </row>
    <row r="302" spans="1:8" s="1365" customFormat="1">
      <c r="A302" s="1375"/>
      <c r="B302" s="1374"/>
      <c r="C302" s="1361"/>
      <c r="D302" s="1362"/>
      <c r="E302" s="1363"/>
      <c r="F302" s="1364">
        <f t="shared" si="11"/>
        <v>0</v>
      </c>
      <c r="G302" s="2"/>
      <c r="H302" s="1595"/>
    </row>
    <row r="303" spans="1:8" s="1365" customFormat="1" ht="25.5">
      <c r="A303" s="1578">
        <v>17.3</v>
      </c>
      <c r="B303" s="1374" t="s">
        <v>1079</v>
      </c>
      <c r="C303" s="1361"/>
      <c r="D303" s="1362"/>
      <c r="E303" s="1363"/>
      <c r="F303" s="1364">
        <f t="shared" si="11"/>
        <v>0</v>
      </c>
      <c r="G303" s="2"/>
      <c r="H303" s="1595"/>
    </row>
    <row r="304" spans="1:8" s="1365" customFormat="1" ht="11.25" customHeight="1">
      <c r="A304" s="1402" t="s">
        <v>1175</v>
      </c>
      <c r="B304" s="1360" t="s">
        <v>814</v>
      </c>
      <c r="C304" s="1361">
        <v>1</v>
      </c>
      <c r="D304" s="1362" t="s">
        <v>38</v>
      </c>
      <c r="E304" s="1363">
        <v>800</v>
      </c>
      <c r="F304" s="1364">
        <f t="shared" si="11"/>
        <v>800</v>
      </c>
      <c r="G304" s="2"/>
      <c r="H304" s="1595"/>
    </row>
    <row r="305" spans="1:8" s="1365" customFormat="1" ht="25.5">
      <c r="A305" s="1402" t="s">
        <v>1176</v>
      </c>
      <c r="B305" s="1360" t="s">
        <v>1088</v>
      </c>
      <c r="C305" s="1361">
        <v>21.4</v>
      </c>
      <c r="D305" s="1362" t="s">
        <v>15</v>
      </c>
      <c r="E305" s="1601">
        <v>926.59</v>
      </c>
      <c r="F305" s="1364">
        <f t="shared" si="11"/>
        <v>19829.03</v>
      </c>
      <c r="G305" s="2"/>
      <c r="H305" s="1595"/>
    </row>
    <row r="306" spans="1:8" s="1365" customFormat="1" ht="25.5">
      <c r="A306" s="1402" t="s">
        <v>1177</v>
      </c>
      <c r="B306" s="1360" t="s">
        <v>1089</v>
      </c>
      <c r="C306" s="1361">
        <v>4</v>
      </c>
      <c r="D306" s="1362" t="s">
        <v>38</v>
      </c>
      <c r="E306" s="1363">
        <v>193.51999999999998</v>
      </c>
      <c r="F306" s="1364">
        <f t="shared" si="11"/>
        <v>774.08</v>
      </c>
      <c r="G306" s="2"/>
      <c r="H306" s="1595"/>
    </row>
    <row r="307" spans="1:8" s="1365" customFormat="1">
      <c r="A307" s="1402" t="s">
        <v>1178</v>
      </c>
      <c r="B307" s="1360" t="s">
        <v>1158</v>
      </c>
      <c r="C307" s="1361">
        <v>2</v>
      </c>
      <c r="D307" s="1362" t="s">
        <v>38</v>
      </c>
      <c r="E307" s="1363">
        <v>696.2</v>
      </c>
      <c r="F307" s="1364">
        <f t="shared" si="11"/>
        <v>1392.4</v>
      </c>
      <c r="G307" s="2"/>
      <c r="H307" s="1595"/>
    </row>
    <row r="308" spans="1:8" s="1365" customFormat="1">
      <c r="A308" s="1402" t="s">
        <v>1179</v>
      </c>
      <c r="B308" s="1360" t="s">
        <v>1076</v>
      </c>
      <c r="C308" s="1361">
        <v>2</v>
      </c>
      <c r="D308" s="1362"/>
      <c r="E308" s="1601">
        <v>6939.94</v>
      </c>
      <c r="F308" s="1364">
        <f t="shared" si="11"/>
        <v>13879.88</v>
      </c>
      <c r="G308" s="2"/>
      <c r="H308" s="1595"/>
    </row>
    <row r="309" spans="1:8" s="1365" customFormat="1">
      <c r="A309" s="1402" t="s">
        <v>1180</v>
      </c>
      <c r="B309" s="1360" t="s">
        <v>1077</v>
      </c>
      <c r="C309" s="1361">
        <v>5.12</v>
      </c>
      <c r="D309" s="1362" t="s">
        <v>20</v>
      </c>
      <c r="E309" s="1601">
        <v>183.42</v>
      </c>
      <c r="F309" s="1364">
        <f t="shared" si="11"/>
        <v>939.11</v>
      </c>
      <c r="G309" s="2"/>
      <c r="H309" s="1595"/>
    </row>
    <row r="310" spans="1:8" s="1365" customFormat="1" ht="25.5">
      <c r="A310" s="1402" t="s">
        <v>1181</v>
      </c>
      <c r="B310" s="1360" t="s">
        <v>1078</v>
      </c>
      <c r="C310" s="1361">
        <v>1</v>
      </c>
      <c r="D310" s="1362" t="s">
        <v>135</v>
      </c>
      <c r="E310" s="1601">
        <v>10141.999999999998</v>
      </c>
      <c r="F310" s="1364">
        <f t="shared" si="11"/>
        <v>10142</v>
      </c>
      <c r="G310" s="2"/>
      <c r="H310" s="1595"/>
    </row>
    <row r="311" spans="1:8" s="1365" customFormat="1">
      <c r="A311" s="1375"/>
      <c r="B311" s="1374"/>
      <c r="C311" s="1361"/>
      <c r="D311" s="1362"/>
      <c r="E311" s="1363"/>
      <c r="F311" s="1364">
        <f t="shared" si="11"/>
        <v>0</v>
      </c>
      <c r="G311" s="2"/>
      <c r="H311" s="1595"/>
    </row>
    <row r="312" spans="1:8" s="1365" customFormat="1" ht="38.25">
      <c r="A312" s="1578">
        <v>17.399999999999999</v>
      </c>
      <c r="B312" s="1374" t="s">
        <v>1080</v>
      </c>
      <c r="C312" s="1361"/>
      <c r="D312" s="1362"/>
      <c r="E312" s="1363"/>
      <c r="F312" s="1364">
        <f t="shared" si="11"/>
        <v>0</v>
      </c>
      <c r="G312" s="2"/>
      <c r="H312" s="1595"/>
    </row>
    <row r="313" spans="1:8" s="1365" customFormat="1">
      <c r="A313" s="1402" t="s">
        <v>1182</v>
      </c>
      <c r="B313" s="1360" t="s">
        <v>814</v>
      </c>
      <c r="C313" s="1361">
        <v>1</v>
      </c>
      <c r="D313" s="1362" t="s">
        <v>38</v>
      </c>
      <c r="E313" s="1363">
        <v>800</v>
      </c>
      <c r="F313" s="1364">
        <f t="shared" si="11"/>
        <v>800</v>
      </c>
      <c r="G313" s="2"/>
      <c r="H313" s="1595"/>
    </row>
    <row r="314" spans="1:8" s="1365" customFormat="1" ht="26.25" customHeight="1">
      <c r="A314" s="1402" t="s">
        <v>1183</v>
      </c>
      <c r="B314" s="1360" t="s">
        <v>1088</v>
      </c>
      <c r="C314" s="1361">
        <v>19.3</v>
      </c>
      <c r="D314" s="1362" t="s">
        <v>15</v>
      </c>
      <c r="E314" s="1601">
        <v>926.59</v>
      </c>
      <c r="F314" s="1364">
        <f t="shared" si="11"/>
        <v>17883.189999999999</v>
      </c>
      <c r="G314" s="2"/>
      <c r="H314" s="1595"/>
    </row>
    <row r="315" spans="1:8" s="1365" customFormat="1" ht="25.5">
      <c r="A315" s="1402" t="s">
        <v>1184</v>
      </c>
      <c r="B315" s="1360" t="s">
        <v>1085</v>
      </c>
      <c r="C315" s="1361">
        <v>19.3</v>
      </c>
      <c r="D315" s="1362" t="s">
        <v>1157</v>
      </c>
      <c r="E315" s="1601">
        <v>2804.92</v>
      </c>
      <c r="F315" s="1364">
        <f t="shared" si="11"/>
        <v>54134.96</v>
      </c>
      <c r="G315" s="2"/>
      <c r="H315" s="1595"/>
    </row>
    <row r="316" spans="1:8" s="1365" customFormat="1" ht="25.5">
      <c r="A316" s="1402" t="s">
        <v>1185</v>
      </c>
      <c r="B316" s="1360" t="s">
        <v>1089</v>
      </c>
      <c r="C316" s="1361">
        <v>4</v>
      </c>
      <c r="D316" s="1362" t="s">
        <v>38</v>
      </c>
      <c r="E316" s="1363">
        <v>193.52</v>
      </c>
      <c r="F316" s="1364">
        <f t="shared" si="11"/>
        <v>774.08</v>
      </c>
      <c r="G316" s="2"/>
      <c r="H316" s="1595"/>
    </row>
    <row r="317" spans="1:8" s="1365" customFormat="1" ht="25.5">
      <c r="A317" s="1402" t="s">
        <v>1186</v>
      </c>
      <c r="B317" s="1360" t="s">
        <v>1086</v>
      </c>
      <c r="C317" s="1361">
        <v>4</v>
      </c>
      <c r="D317" s="1362" t="s">
        <v>38</v>
      </c>
      <c r="E317" s="1363">
        <v>1593</v>
      </c>
      <c r="F317" s="1364">
        <f t="shared" si="11"/>
        <v>6372</v>
      </c>
      <c r="G317" s="2"/>
      <c r="H317" s="1595"/>
    </row>
    <row r="318" spans="1:8" s="1365" customFormat="1">
      <c r="A318" s="1402" t="s">
        <v>1187</v>
      </c>
      <c r="B318" s="1360" t="s">
        <v>1158</v>
      </c>
      <c r="C318" s="1361">
        <v>2</v>
      </c>
      <c r="D318" s="1362" t="s">
        <v>38</v>
      </c>
      <c r="E318" s="1363">
        <v>696.19999999999993</v>
      </c>
      <c r="F318" s="1364">
        <f t="shared" si="11"/>
        <v>1392.4</v>
      </c>
      <c r="G318" s="2"/>
      <c r="H318" s="1595"/>
    </row>
    <row r="319" spans="1:8" s="1365" customFormat="1">
      <c r="A319" s="1402" t="s">
        <v>1188</v>
      </c>
      <c r="B319" s="1360" t="s">
        <v>1087</v>
      </c>
      <c r="C319" s="1361">
        <v>2</v>
      </c>
      <c r="D319" s="1362" t="s">
        <v>38</v>
      </c>
      <c r="E319" s="1363">
        <v>1534</v>
      </c>
      <c r="F319" s="1364">
        <f t="shared" si="11"/>
        <v>3068</v>
      </c>
      <c r="G319" s="2"/>
      <c r="H319" s="1595"/>
    </row>
    <row r="320" spans="1:8" s="1365" customFormat="1">
      <c r="A320" s="1402" t="s">
        <v>1189</v>
      </c>
      <c r="B320" s="1360" t="s">
        <v>1076</v>
      </c>
      <c r="C320" s="1361">
        <v>2</v>
      </c>
      <c r="D320" s="1362" t="s">
        <v>38</v>
      </c>
      <c r="E320" s="1601">
        <v>11805.29</v>
      </c>
      <c r="F320" s="1364">
        <f t="shared" si="11"/>
        <v>23610.58</v>
      </c>
      <c r="G320" s="2"/>
      <c r="H320" s="1595"/>
    </row>
    <row r="321" spans="1:8" s="1365" customFormat="1">
      <c r="A321" s="1402" t="s">
        <v>1190</v>
      </c>
      <c r="B321" s="1360" t="s">
        <v>1077</v>
      </c>
      <c r="C321" s="1361">
        <v>16.940000000000001</v>
      </c>
      <c r="D321" s="1362" t="s">
        <v>20</v>
      </c>
      <c r="E321" s="1601">
        <v>183.42</v>
      </c>
      <c r="F321" s="1364">
        <f t="shared" si="11"/>
        <v>3107.13</v>
      </c>
      <c r="G321" s="2"/>
      <c r="H321" s="1595"/>
    </row>
    <row r="322" spans="1:8" s="1365" customFormat="1" ht="25.5">
      <c r="A322" s="1402" t="s">
        <v>1195</v>
      </c>
      <c r="B322" s="1360" t="s">
        <v>1078</v>
      </c>
      <c r="C322" s="1361">
        <v>1</v>
      </c>
      <c r="D322" s="1362" t="s">
        <v>135</v>
      </c>
      <c r="E322" s="1601">
        <v>26331.46</v>
      </c>
      <c r="F322" s="1364">
        <f t="shared" si="11"/>
        <v>26331.46</v>
      </c>
      <c r="G322" s="2"/>
      <c r="H322" s="1595"/>
    </row>
    <row r="323" spans="1:8" s="1365" customFormat="1">
      <c r="A323" s="1375"/>
      <c r="B323" s="1374"/>
      <c r="C323" s="1361"/>
      <c r="D323" s="1362"/>
      <c r="E323" s="1363"/>
      <c r="F323" s="1364">
        <f t="shared" si="11"/>
        <v>0</v>
      </c>
      <c r="G323" s="2"/>
      <c r="H323" s="1595"/>
    </row>
    <row r="324" spans="1:8" s="1365" customFormat="1" ht="25.5">
      <c r="A324" s="1578">
        <v>17.5</v>
      </c>
      <c r="B324" s="1374" t="s">
        <v>1081</v>
      </c>
      <c r="C324" s="1361"/>
      <c r="D324" s="1362"/>
      <c r="E324" s="1363"/>
      <c r="F324" s="1364">
        <f t="shared" si="11"/>
        <v>0</v>
      </c>
      <c r="G324" s="2"/>
      <c r="H324" s="1595"/>
    </row>
    <row r="325" spans="1:8" s="1365" customFormat="1">
      <c r="A325" s="1402" t="s">
        <v>1196</v>
      </c>
      <c r="B325" s="1360" t="s">
        <v>814</v>
      </c>
      <c r="C325" s="1361">
        <v>1</v>
      </c>
      <c r="D325" s="1362" t="s">
        <v>38</v>
      </c>
      <c r="E325" s="1363">
        <v>800</v>
      </c>
      <c r="F325" s="1364">
        <f t="shared" si="11"/>
        <v>800</v>
      </c>
      <c r="G325" s="2"/>
      <c r="H325" s="1595"/>
    </row>
    <row r="326" spans="1:8" s="1365" customFormat="1" ht="25.5">
      <c r="A326" s="1402" t="s">
        <v>1197</v>
      </c>
      <c r="B326" s="1360" t="s">
        <v>1088</v>
      </c>
      <c r="C326" s="1361">
        <v>20.6</v>
      </c>
      <c r="D326" s="1362" t="s">
        <v>15</v>
      </c>
      <c r="E326" s="1601">
        <v>926.59</v>
      </c>
      <c r="F326" s="1364">
        <f t="shared" si="11"/>
        <v>19087.75</v>
      </c>
      <c r="G326" s="2"/>
      <c r="H326" s="1595"/>
    </row>
    <row r="327" spans="1:8" s="1365" customFormat="1" ht="25.5">
      <c r="A327" s="1402" t="s">
        <v>1198</v>
      </c>
      <c r="B327" s="1360" t="s">
        <v>1089</v>
      </c>
      <c r="C327" s="1361">
        <v>4</v>
      </c>
      <c r="D327" s="1362" t="s">
        <v>38</v>
      </c>
      <c r="E327" s="1363">
        <v>193.52</v>
      </c>
      <c r="F327" s="1364">
        <f t="shared" si="11"/>
        <v>774.08</v>
      </c>
      <c r="G327" s="2"/>
      <c r="H327" s="1595"/>
    </row>
    <row r="328" spans="1:8" s="1365" customFormat="1">
      <c r="A328" s="1574" t="s">
        <v>1199</v>
      </c>
      <c r="B328" s="1493" t="s">
        <v>1158</v>
      </c>
      <c r="C328" s="1494">
        <v>2</v>
      </c>
      <c r="D328" s="1495" t="s">
        <v>38</v>
      </c>
      <c r="E328" s="1496">
        <v>696.19999999999993</v>
      </c>
      <c r="F328" s="1497">
        <f t="shared" si="11"/>
        <v>1392.4</v>
      </c>
      <c r="G328" s="2"/>
      <c r="H328" s="1595"/>
    </row>
    <row r="329" spans="1:8" s="1365" customFormat="1">
      <c r="A329" s="1575" t="s">
        <v>1200</v>
      </c>
      <c r="B329" s="1499" t="s">
        <v>1136</v>
      </c>
      <c r="C329" s="1500">
        <v>2</v>
      </c>
      <c r="D329" s="1501" t="s">
        <v>38</v>
      </c>
      <c r="E329" s="1502">
        <v>500</v>
      </c>
      <c r="F329" s="1503">
        <f t="shared" si="11"/>
        <v>1000</v>
      </c>
      <c r="G329" s="2"/>
      <c r="H329" s="1595"/>
    </row>
    <row r="330" spans="1:8" s="1365" customFormat="1">
      <c r="A330" s="1402" t="s">
        <v>1201</v>
      </c>
      <c r="B330" s="1360" t="s">
        <v>1077</v>
      </c>
      <c r="C330" s="1361">
        <v>4.93</v>
      </c>
      <c r="D330" s="1362" t="s">
        <v>20</v>
      </c>
      <c r="E330" s="1601">
        <v>183.42</v>
      </c>
      <c r="F330" s="1364">
        <f t="shared" si="11"/>
        <v>904.26</v>
      </c>
      <c r="G330" s="2"/>
      <c r="H330" s="1595"/>
    </row>
    <row r="331" spans="1:8" s="1365" customFormat="1" ht="25.5">
      <c r="A331" s="1402" t="s">
        <v>1202</v>
      </c>
      <c r="B331" s="1360" t="s">
        <v>1078</v>
      </c>
      <c r="C331" s="1361">
        <v>1</v>
      </c>
      <c r="D331" s="1362" t="s">
        <v>135</v>
      </c>
      <c r="E331" s="1601">
        <v>10011.199999999999</v>
      </c>
      <c r="F331" s="1364">
        <f t="shared" si="11"/>
        <v>10011.200000000001</v>
      </c>
      <c r="G331" s="2"/>
      <c r="H331" s="1595"/>
    </row>
    <row r="332" spans="1:8" s="1365" customFormat="1">
      <c r="A332" s="1375"/>
      <c r="B332" s="1374"/>
      <c r="C332" s="1361"/>
      <c r="D332" s="1362"/>
      <c r="E332" s="1363"/>
      <c r="F332" s="1364">
        <f t="shared" si="11"/>
        <v>0</v>
      </c>
      <c r="G332" s="2"/>
      <c r="H332" s="1595"/>
    </row>
    <row r="333" spans="1:8" s="1365" customFormat="1" ht="25.5">
      <c r="A333" s="1578">
        <v>17.600000000000001</v>
      </c>
      <c r="B333" s="1374" t="s">
        <v>1082</v>
      </c>
      <c r="C333" s="1361"/>
      <c r="D333" s="1362"/>
      <c r="E333" s="1363"/>
      <c r="F333" s="1364">
        <f t="shared" si="11"/>
        <v>0</v>
      </c>
      <c r="G333" s="2"/>
      <c r="H333" s="1595"/>
    </row>
    <row r="334" spans="1:8" s="1365" customFormat="1" ht="18" customHeight="1">
      <c r="A334" s="1402" t="s">
        <v>1203</v>
      </c>
      <c r="B334" s="1360" t="s">
        <v>814</v>
      </c>
      <c r="C334" s="1361">
        <v>1</v>
      </c>
      <c r="D334" s="1362" t="s">
        <v>38</v>
      </c>
      <c r="E334" s="1363">
        <v>800</v>
      </c>
      <c r="F334" s="1364">
        <f t="shared" si="11"/>
        <v>800</v>
      </c>
      <c r="G334" s="2"/>
      <c r="H334" s="1595"/>
    </row>
    <row r="335" spans="1:8" s="1365" customFormat="1" ht="25.5">
      <c r="A335" s="1402" t="s">
        <v>1204</v>
      </c>
      <c r="B335" s="1360" t="s">
        <v>1088</v>
      </c>
      <c r="C335" s="1361">
        <v>16.100000000000001</v>
      </c>
      <c r="D335" s="1362" t="s">
        <v>15</v>
      </c>
      <c r="E335" s="1601">
        <v>926.59</v>
      </c>
      <c r="F335" s="1364">
        <f t="shared" si="11"/>
        <v>14918.1</v>
      </c>
      <c r="G335" s="2"/>
      <c r="H335" s="1595"/>
    </row>
    <row r="336" spans="1:8" s="1365" customFormat="1" ht="25.5">
      <c r="A336" s="1402" t="s">
        <v>1205</v>
      </c>
      <c r="B336" s="1360" t="s">
        <v>1089</v>
      </c>
      <c r="C336" s="1361">
        <v>4</v>
      </c>
      <c r="D336" s="1362" t="s">
        <v>38</v>
      </c>
      <c r="E336" s="1363">
        <v>193.52</v>
      </c>
      <c r="F336" s="1364">
        <f t="shared" si="11"/>
        <v>774.08</v>
      </c>
      <c r="G336" s="2"/>
      <c r="H336" s="1595"/>
    </row>
    <row r="337" spans="1:8" s="1365" customFormat="1">
      <c r="A337" s="1402" t="s">
        <v>1206</v>
      </c>
      <c r="B337" s="1360" t="s">
        <v>1158</v>
      </c>
      <c r="C337" s="1361">
        <v>2</v>
      </c>
      <c r="D337" s="1362" t="s">
        <v>38</v>
      </c>
      <c r="E337" s="1363">
        <v>696.19999999999993</v>
      </c>
      <c r="F337" s="1364">
        <f t="shared" si="11"/>
        <v>1392.4</v>
      </c>
      <c r="G337" s="2"/>
      <c r="H337" s="1595"/>
    </row>
    <row r="338" spans="1:8" s="1365" customFormat="1">
      <c r="A338" s="1402" t="s">
        <v>1207</v>
      </c>
      <c r="B338" s="1360" t="s">
        <v>1136</v>
      </c>
      <c r="C338" s="1361">
        <v>2</v>
      </c>
      <c r="D338" s="1362" t="s">
        <v>38</v>
      </c>
      <c r="E338" s="1363">
        <v>500</v>
      </c>
      <c r="F338" s="1364">
        <f t="shared" si="11"/>
        <v>1000</v>
      </c>
      <c r="G338" s="2"/>
      <c r="H338" s="1595"/>
    </row>
    <row r="339" spans="1:8" s="1365" customFormat="1">
      <c r="A339" s="1402" t="s">
        <v>1208</v>
      </c>
      <c r="B339" s="1360" t="s">
        <v>1077</v>
      </c>
      <c r="C339" s="1361">
        <v>3.85</v>
      </c>
      <c r="D339" s="1362" t="s">
        <v>20</v>
      </c>
      <c r="E339" s="1601">
        <v>183.42</v>
      </c>
      <c r="F339" s="1364">
        <f t="shared" si="11"/>
        <v>706.17</v>
      </c>
      <c r="G339" s="2"/>
      <c r="H339" s="1595"/>
    </row>
    <row r="340" spans="1:8" s="1365" customFormat="1" ht="25.5">
      <c r="A340" s="1402" t="s">
        <v>1209</v>
      </c>
      <c r="B340" s="1360" t="s">
        <v>1078</v>
      </c>
      <c r="C340" s="1361">
        <v>1</v>
      </c>
      <c r="D340" s="1362" t="s">
        <v>135</v>
      </c>
      <c r="E340" s="1601">
        <v>9275.4499999999989</v>
      </c>
      <c r="F340" s="1364">
        <f t="shared" si="11"/>
        <v>9275.4500000000007</v>
      </c>
      <c r="G340" s="2"/>
      <c r="H340" s="1595"/>
    </row>
    <row r="341" spans="1:8" s="1365" customFormat="1">
      <c r="A341" s="1375"/>
      <c r="B341" s="1374"/>
      <c r="C341" s="1361"/>
      <c r="D341" s="1362"/>
      <c r="E341" s="1363"/>
      <c r="F341" s="1364">
        <f t="shared" si="11"/>
        <v>0</v>
      </c>
      <c r="G341" s="2"/>
      <c r="H341" s="1595"/>
    </row>
    <row r="342" spans="1:8" s="1365" customFormat="1" ht="25.5">
      <c r="A342" s="1578">
        <v>17.7</v>
      </c>
      <c r="B342" s="1374" t="s">
        <v>1081</v>
      </c>
      <c r="C342" s="1361"/>
      <c r="D342" s="1362"/>
      <c r="E342" s="1363"/>
      <c r="F342" s="1364">
        <f t="shared" si="11"/>
        <v>0</v>
      </c>
      <c r="G342" s="2"/>
      <c r="H342" s="1595"/>
    </row>
    <row r="343" spans="1:8" s="1365" customFormat="1">
      <c r="A343" s="1402" t="s">
        <v>1210</v>
      </c>
      <c r="B343" s="1360" t="s">
        <v>814</v>
      </c>
      <c r="C343" s="1361">
        <v>1</v>
      </c>
      <c r="D343" s="1362" t="s">
        <v>38</v>
      </c>
      <c r="E343" s="1363">
        <v>800</v>
      </c>
      <c r="F343" s="1364">
        <f t="shared" si="11"/>
        <v>800</v>
      </c>
      <c r="G343" s="2"/>
      <c r="H343" s="1595"/>
    </row>
    <row r="344" spans="1:8" s="1365" customFormat="1" ht="25.5">
      <c r="A344" s="1402" t="s">
        <v>1211</v>
      </c>
      <c r="B344" s="1360" t="s">
        <v>1088</v>
      </c>
      <c r="C344" s="1361">
        <v>20.6</v>
      </c>
      <c r="D344" s="1362" t="s">
        <v>15</v>
      </c>
      <c r="E344" s="1363">
        <v>926.59</v>
      </c>
      <c r="F344" s="1364">
        <f t="shared" si="11"/>
        <v>19087.75</v>
      </c>
      <c r="G344" s="2"/>
      <c r="H344" s="1595"/>
    </row>
    <row r="345" spans="1:8" s="1365" customFormat="1" ht="25.5">
      <c r="A345" s="1402" t="s">
        <v>1212</v>
      </c>
      <c r="B345" s="1360" t="s">
        <v>1089</v>
      </c>
      <c r="C345" s="1361">
        <v>4</v>
      </c>
      <c r="D345" s="1362" t="s">
        <v>38</v>
      </c>
      <c r="E345" s="1363">
        <v>193.52</v>
      </c>
      <c r="F345" s="1364">
        <f t="shared" si="11"/>
        <v>774.08</v>
      </c>
      <c r="G345" s="2"/>
      <c r="H345" s="1595"/>
    </row>
    <row r="346" spans="1:8" s="1365" customFormat="1">
      <c r="A346" s="1402" t="s">
        <v>1213</v>
      </c>
      <c r="B346" s="1360" t="s">
        <v>1158</v>
      </c>
      <c r="C346" s="1361">
        <v>2</v>
      </c>
      <c r="D346" s="1362" t="s">
        <v>38</v>
      </c>
      <c r="E346" s="1363">
        <v>696.19999999999993</v>
      </c>
      <c r="F346" s="1364">
        <f t="shared" si="11"/>
        <v>1392.4</v>
      </c>
      <c r="G346" s="2"/>
      <c r="H346" s="1595"/>
    </row>
    <row r="347" spans="1:8" s="1365" customFormat="1">
      <c r="A347" s="1402" t="s">
        <v>1339</v>
      </c>
      <c r="B347" s="1360" t="s">
        <v>1136</v>
      </c>
      <c r="C347" s="1361">
        <v>2</v>
      </c>
      <c r="D347" s="1362" t="s">
        <v>38</v>
      </c>
      <c r="E347" s="1363">
        <v>500</v>
      </c>
      <c r="F347" s="1364">
        <f t="shared" si="11"/>
        <v>1000</v>
      </c>
      <c r="G347" s="2"/>
      <c r="H347" s="1595"/>
    </row>
    <row r="348" spans="1:8" s="1365" customFormat="1">
      <c r="A348" s="1402" t="s">
        <v>1340</v>
      </c>
      <c r="B348" s="1360" t="s">
        <v>1077</v>
      </c>
      <c r="C348" s="1361">
        <v>4.93</v>
      </c>
      <c r="D348" s="1362" t="s">
        <v>20</v>
      </c>
      <c r="E348" s="1363">
        <v>183.42</v>
      </c>
      <c r="F348" s="1364">
        <f t="shared" si="11"/>
        <v>904.26</v>
      </c>
      <c r="G348" s="2"/>
      <c r="H348" s="1595"/>
    </row>
    <row r="349" spans="1:8" s="1365" customFormat="1" ht="25.5">
      <c r="A349" s="1402" t="s">
        <v>1341</v>
      </c>
      <c r="B349" s="1360" t="s">
        <v>1078</v>
      </c>
      <c r="C349" s="1361">
        <v>1</v>
      </c>
      <c r="D349" s="1362" t="s">
        <v>135</v>
      </c>
      <c r="E349" s="1363">
        <v>10011.199999999999</v>
      </c>
      <c r="F349" s="1364">
        <f t="shared" si="11"/>
        <v>10011.200000000001</v>
      </c>
      <c r="G349" s="2"/>
      <c r="H349" s="1595"/>
    </row>
    <row r="350" spans="1:8" s="1365" customFormat="1">
      <c r="A350" s="1359"/>
      <c r="B350" s="1360"/>
      <c r="C350" s="1361"/>
      <c r="D350" s="1362"/>
      <c r="E350" s="1363"/>
      <c r="F350" s="1364">
        <f t="shared" si="11"/>
        <v>0</v>
      </c>
      <c r="G350" s="2"/>
      <c r="H350" s="1595"/>
    </row>
    <row r="351" spans="1:8" s="1365" customFormat="1" ht="25.5">
      <c r="A351" s="1578">
        <v>17.8</v>
      </c>
      <c r="B351" s="1374" t="s">
        <v>1083</v>
      </c>
      <c r="C351" s="1361"/>
      <c r="D351" s="1362"/>
      <c r="E351" s="1363"/>
      <c r="F351" s="1364">
        <f t="shared" si="11"/>
        <v>0</v>
      </c>
      <c r="G351" s="2"/>
      <c r="H351" s="1595"/>
    </row>
    <row r="352" spans="1:8" s="1365" customFormat="1" ht="12.75" customHeight="1">
      <c r="A352" s="1402" t="s">
        <v>1220</v>
      </c>
      <c r="B352" s="1360" t="s">
        <v>814</v>
      </c>
      <c r="C352" s="1361">
        <v>1</v>
      </c>
      <c r="D352" s="1362" t="s">
        <v>38</v>
      </c>
      <c r="E352" s="1363">
        <v>800</v>
      </c>
      <c r="F352" s="1364">
        <f t="shared" si="11"/>
        <v>800</v>
      </c>
      <c r="G352" s="2"/>
      <c r="H352" s="1595"/>
    </row>
    <row r="353" spans="1:8" s="1365" customFormat="1" ht="25.5">
      <c r="A353" s="1402" t="s">
        <v>1221</v>
      </c>
      <c r="B353" s="1360" t="s">
        <v>1073</v>
      </c>
      <c r="C353" s="1361">
        <v>23.5</v>
      </c>
      <c r="D353" s="1362" t="s">
        <v>15</v>
      </c>
      <c r="E353" s="1363">
        <v>1295.0999999999999</v>
      </c>
      <c r="F353" s="1364">
        <f t="shared" si="11"/>
        <v>30434.85</v>
      </c>
      <c r="G353" s="2"/>
      <c r="H353" s="1595"/>
    </row>
    <row r="354" spans="1:8" s="1365" customFormat="1" ht="25.5">
      <c r="A354" s="1402" t="s">
        <v>1222</v>
      </c>
      <c r="B354" s="1360" t="s">
        <v>1074</v>
      </c>
      <c r="C354" s="1361">
        <v>4</v>
      </c>
      <c r="D354" s="1362" t="s">
        <v>38</v>
      </c>
      <c r="E354" s="1363">
        <v>1357</v>
      </c>
      <c r="F354" s="1364">
        <f t="shared" si="11"/>
        <v>5428</v>
      </c>
      <c r="G354" s="2"/>
      <c r="H354" s="1595"/>
    </row>
    <row r="355" spans="1:8" s="1365" customFormat="1">
      <c r="A355" s="1402" t="s">
        <v>1223</v>
      </c>
      <c r="B355" s="1360" t="s">
        <v>1075</v>
      </c>
      <c r="C355" s="1361">
        <v>2</v>
      </c>
      <c r="D355" s="1362" t="s">
        <v>38</v>
      </c>
      <c r="E355" s="1363">
        <v>696.19999999999993</v>
      </c>
      <c r="F355" s="1364">
        <f t="shared" ref="F355:F370" si="12">+ROUND(C355*E355,2)</f>
        <v>1392.4</v>
      </c>
      <c r="G355" s="2"/>
      <c r="H355" s="1595"/>
    </row>
    <row r="356" spans="1:8" s="1365" customFormat="1">
      <c r="A356" s="1402" t="s">
        <v>1224</v>
      </c>
      <c r="B356" s="1360" t="s">
        <v>1136</v>
      </c>
      <c r="C356" s="1361">
        <v>2</v>
      </c>
      <c r="D356" s="1362" t="s">
        <v>38</v>
      </c>
      <c r="E356" s="1363">
        <v>500</v>
      </c>
      <c r="F356" s="1364">
        <f t="shared" si="12"/>
        <v>1000</v>
      </c>
      <c r="G356" s="2"/>
      <c r="H356" s="1595"/>
    </row>
    <row r="357" spans="1:8" s="1365" customFormat="1">
      <c r="A357" s="1402" t="s">
        <v>1225</v>
      </c>
      <c r="B357" s="1360" t="s">
        <v>1077</v>
      </c>
      <c r="C357" s="1361">
        <v>7.5</v>
      </c>
      <c r="D357" s="1362" t="s">
        <v>20</v>
      </c>
      <c r="E357" s="1363">
        <v>183.42</v>
      </c>
      <c r="F357" s="1364">
        <f t="shared" si="12"/>
        <v>1375.65</v>
      </c>
      <c r="G357" s="2"/>
      <c r="H357" s="1595"/>
    </row>
    <row r="358" spans="1:8" s="1365" customFormat="1" ht="25.5">
      <c r="A358" s="1402" t="s">
        <v>1226</v>
      </c>
      <c r="B358" s="1360" t="s">
        <v>1078</v>
      </c>
      <c r="C358" s="1361">
        <v>1</v>
      </c>
      <c r="D358" s="1362" t="s">
        <v>135</v>
      </c>
      <c r="E358" s="1363">
        <v>12358.59</v>
      </c>
      <c r="F358" s="1364">
        <f t="shared" si="12"/>
        <v>12358.59</v>
      </c>
      <c r="G358" s="2"/>
      <c r="H358" s="1595"/>
    </row>
    <row r="359" spans="1:8" s="1365" customFormat="1">
      <c r="A359" s="1375"/>
      <c r="B359" s="1374"/>
      <c r="C359" s="1361"/>
      <c r="D359" s="1362"/>
      <c r="E359" s="1363"/>
      <c r="F359" s="1364">
        <f t="shared" si="12"/>
        <v>0</v>
      </c>
      <c r="G359" s="2"/>
      <c r="H359" s="1595"/>
    </row>
    <row r="360" spans="1:8" s="1365" customFormat="1" ht="38.25">
      <c r="A360" s="1579">
        <v>17.899999999999999</v>
      </c>
      <c r="B360" s="1374" t="s">
        <v>1084</v>
      </c>
      <c r="C360" s="1361"/>
      <c r="D360" s="1362"/>
      <c r="E360" s="1363"/>
      <c r="F360" s="1364">
        <f t="shared" si="12"/>
        <v>0</v>
      </c>
      <c r="G360" s="2"/>
      <c r="H360" s="1595"/>
    </row>
    <row r="361" spans="1:8" s="1365" customFormat="1">
      <c r="A361" s="1402" t="s">
        <v>1214</v>
      </c>
      <c r="B361" s="1360" t="s">
        <v>814</v>
      </c>
      <c r="C361" s="1361">
        <v>1</v>
      </c>
      <c r="D361" s="1362" t="s">
        <v>38</v>
      </c>
      <c r="E361" s="1363">
        <v>800</v>
      </c>
      <c r="F361" s="1364">
        <f t="shared" si="12"/>
        <v>800</v>
      </c>
      <c r="G361" s="2"/>
      <c r="H361" s="1595"/>
    </row>
    <row r="362" spans="1:8" s="1365" customFormat="1" ht="26.25" customHeight="1">
      <c r="A362" s="1402" t="s">
        <v>1215</v>
      </c>
      <c r="B362" s="1360" t="s">
        <v>1088</v>
      </c>
      <c r="C362" s="1361">
        <v>14.6</v>
      </c>
      <c r="D362" s="1362" t="s">
        <v>15</v>
      </c>
      <c r="E362" s="1363">
        <v>926.59</v>
      </c>
      <c r="F362" s="1364">
        <f t="shared" si="12"/>
        <v>13528.21</v>
      </c>
      <c r="G362" s="2"/>
      <c r="H362" s="1595"/>
    </row>
    <row r="363" spans="1:8" s="1365" customFormat="1" ht="13.5" customHeight="1">
      <c r="A363" s="1402" t="s">
        <v>1216</v>
      </c>
      <c r="B363" s="1360" t="s">
        <v>1085</v>
      </c>
      <c r="C363" s="1361">
        <v>14.6</v>
      </c>
      <c r="D363" s="1362" t="s">
        <v>1157</v>
      </c>
      <c r="E363" s="1363">
        <v>2804.92</v>
      </c>
      <c r="F363" s="1364">
        <f t="shared" si="12"/>
        <v>40951.83</v>
      </c>
      <c r="G363" s="2"/>
      <c r="H363" s="1595"/>
    </row>
    <row r="364" spans="1:8" s="1365" customFormat="1" ht="15.75" customHeight="1">
      <c r="A364" s="1402" t="s">
        <v>1217</v>
      </c>
      <c r="B364" s="1360" t="s">
        <v>1089</v>
      </c>
      <c r="C364" s="1361">
        <v>4</v>
      </c>
      <c r="D364" s="1362" t="s">
        <v>38</v>
      </c>
      <c r="E364" s="1363">
        <v>193.52</v>
      </c>
      <c r="F364" s="1364">
        <f t="shared" si="12"/>
        <v>774.08</v>
      </c>
      <c r="G364" s="2"/>
      <c r="H364" s="1595"/>
    </row>
    <row r="365" spans="1:8" s="1365" customFormat="1" ht="25.5">
      <c r="A365" s="1402" t="s">
        <v>1218</v>
      </c>
      <c r="B365" s="1360" t="s">
        <v>1086</v>
      </c>
      <c r="C365" s="1361">
        <v>4</v>
      </c>
      <c r="D365" s="1362" t="s">
        <v>38</v>
      </c>
      <c r="E365" s="1363">
        <v>1593</v>
      </c>
      <c r="F365" s="1364">
        <f t="shared" si="12"/>
        <v>6372</v>
      </c>
      <c r="G365" s="2"/>
      <c r="H365" s="1595"/>
    </row>
    <row r="366" spans="1:8" s="1365" customFormat="1">
      <c r="A366" s="1402" t="s">
        <v>1219</v>
      </c>
      <c r="B366" s="1360" t="s">
        <v>1158</v>
      </c>
      <c r="C366" s="1361">
        <v>2</v>
      </c>
      <c r="D366" s="1362" t="s">
        <v>38</v>
      </c>
      <c r="E366" s="1363">
        <v>696.19999999999993</v>
      </c>
      <c r="F366" s="1364">
        <f t="shared" si="12"/>
        <v>1392.4</v>
      </c>
      <c r="G366" s="2"/>
      <c r="H366" s="1595"/>
    </row>
    <row r="367" spans="1:8" s="1365" customFormat="1">
      <c r="A367" s="1402" t="s">
        <v>1227</v>
      </c>
      <c r="B367" s="1360" t="s">
        <v>1087</v>
      </c>
      <c r="C367" s="1361">
        <v>2</v>
      </c>
      <c r="D367" s="1362" t="s">
        <v>38</v>
      </c>
      <c r="E367" s="1363">
        <v>1534</v>
      </c>
      <c r="F367" s="1364">
        <f t="shared" si="12"/>
        <v>3068</v>
      </c>
      <c r="G367" s="2"/>
      <c r="H367" s="1595"/>
    </row>
    <row r="368" spans="1:8" s="1365" customFormat="1">
      <c r="A368" s="1574" t="s">
        <v>1228</v>
      </c>
      <c r="B368" s="1493" t="s">
        <v>1159</v>
      </c>
      <c r="C368" s="1494">
        <v>2</v>
      </c>
      <c r="D368" s="1495" t="s">
        <v>38</v>
      </c>
      <c r="E368" s="1496">
        <v>11805.29</v>
      </c>
      <c r="F368" s="1497">
        <f t="shared" si="12"/>
        <v>23610.58</v>
      </c>
      <c r="G368" s="2"/>
      <c r="H368" s="1595"/>
    </row>
    <row r="369" spans="1:8" s="1365" customFormat="1">
      <c r="A369" s="1575" t="s">
        <v>1229</v>
      </c>
      <c r="B369" s="1499" t="s">
        <v>1077</v>
      </c>
      <c r="C369" s="1500">
        <v>12.82</v>
      </c>
      <c r="D369" s="1501" t="s">
        <v>20</v>
      </c>
      <c r="E369" s="1502">
        <v>183.42</v>
      </c>
      <c r="F369" s="1503">
        <f t="shared" si="12"/>
        <v>2351.44</v>
      </c>
      <c r="G369" s="2"/>
      <c r="H369" s="1595"/>
    </row>
    <row r="370" spans="1:8" s="1365" customFormat="1" ht="25.5">
      <c r="A370" s="1402" t="s">
        <v>1230</v>
      </c>
      <c r="B370" s="1360" t="s">
        <v>1078</v>
      </c>
      <c r="C370" s="1361">
        <v>1</v>
      </c>
      <c r="D370" s="1362" t="s">
        <v>135</v>
      </c>
      <c r="E370" s="1363">
        <v>23795.77</v>
      </c>
      <c r="F370" s="1364">
        <f t="shared" si="12"/>
        <v>23795.77</v>
      </c>
      <c r="G370" s="2"/>
      <c r="H370" s="1595"/>
    </row>
    <row r="371" spans="1:8" s="1365" customFormat="1">
      <c r="A371" s="218"/>
      <c r="B371" s="1360"/>
      <c r="C371" s="1361"/>
      <c r="D371" s="1362"/>
      <c r="E371" s="1363"/>
      <c r="F371" s="1364">
        <f>+ROUND(C371*E371,2)</f>
        <v>0</v>
      </c>
      <c r="G371" s="2"/>
      <c r="H371" s="1595"/>
    </row>
    <row r="372" spans="1:8" s="1365" customFormat="1" ht="25.5">
      <c r="A372" s="1580">
        <v>17.100000000000001</v>
      </c>
      <c r="B372" s="1374" t="s">
        <v>1262</v>
      </c>
      <c r="C372" s="1361"/>
      <c r="D372" s="1362"/>
      <c r="E372" s="1363"/>
      <c r="F372" s="1364">
        <f t="shared" ref="F372:F379" si="13">+ROUND(C372*E372,2)</f>
        <v>0</v>
      </c>
      <c r="G372" s="2"/>
      <c r="H372" s="1595"/>
    </row>
    <row r="373" spans="1:8" s="1365" customFormat="1" ht="12.75" customHeight="1">
      <c r="A373" s="1402" t="s">
        <v>1231</v>
      </c>
      <c r="B373" s="1360" t="s">
        <v>814</v>
      </c>
      <c r="C373" s="1361">
        <v>1</v>
      </c>
      <c r="D373" s="1362" t="s">
        <v>38</v>
      </c>
      <c r="E373" s="1363">
        <v>800</v>
      </c>
      <c r="F373" s="1364">
        <f t="shared" si="13"/>
        <v>800</v>
      </c>
      <c r="G373" s="2"/>
      <c r="H373" s="1595"/>
    </row>
    <row r="374" spans="1:8" s="1365" customFormat="1" ht="25.5">
      <c r="A374" s="1402" t="s">
        <v>1232</v>
      </c>
      <c r="B374" s="1360" t="s">
        <v>1088</v>
      </c>
      <c r="C374" s="1361">
        <v>17.95</v>
      </c>
      <c r="D374" s="1362" t="s">
        <v>15</v>
      </c>
      <c r="E374" s="1363">
        <v>926.59</v>
      </c>
      <c r="F374" s="1364">
        <f t="shared" si="13"/>
        <v>16632.29</v>
      </c>
      <c r="G374" s="2"/>
      <c r="H374" s="1595"/>
    </row>
    <row r="375" spans="1:8" s="1365" customFormat="1" ht="25.5">
      <c r="A375" s="1402" t="s">
        <v>1233</v>
      </c>
      <c r="B375" s="1360" t="s">
        <v>1089</v>
      </c>
      <c r="C375" s="1361">
        <v>4</v>
      </c>
      <c r="D375" s="1362" t="s">
        <v>38</v>
      </c>
      <c r="E375" s="1363">
        <v>193.52</v>
      </c>
      <c r="F375" s="1364">
        <f t="shared" si="13"/>
        <v>774.08</v>
      </c>
      <c r="G375" s="2"/>
      <c r="H375" s="1595"/>
    </row>
    <row r="376" spans="1:8" s="1365" customFormat="1">
      <c r="A376" s="1402" t="s">
        <v>1234</v>
      </c>
      <c r="B376" s="1360" t="s">
        <v>1158</v>
      </c>
      <c r="C376" s="1361">
        <v>2</v>
      </c>
      <c r="D376" s="1362" t="s">
        <v>38</v>
      </c>
      <c r="E376" s="1363">
        <v>696.2</v>
      </c>
      <c r="F376" s="1364">
        <f t="shared" si="13"/>
        <v>1392.4</v>
      </c>
      <c r="G376" s="2"/>
      <c r="H376" s="1595"/>
    </row>
    <row r="377" spans="1:8" s="1365" customFormat="1">
      <c r="A377" s="1402" t="s">
        <v>1235</v>
      </c>
      <c r="B377" s="1360" t="s">
        <v>1136</v>
      </c>
      <c r="C377" s="1361">
        <v>2</v>
      </c>
      <c r="D377" s="1362" t="s">
        <v>38</v>
      </c>
      <c r="E377" s="1363">
        <v>500</v>
      </c>
      <c r="F377" s="1364">
        <f t="shared" si="13"/>
        <v>1000</v>
      </c>
      <c r="G377" s="2"/>
      <c r="H377" s="1595"/>
    </row>
    <row r="378" spans="1:8" s="1365" customFormat="1">
      <c r="A378" s="1402" t="s">
        <v>1236</v>
      </c>
      <c r="B378" s="1360" t="s">
        <v>1077</v>
      </c>
      <c r="C378" s="1361">
        <v>4.3</v>
      </c>
      <c r="D378" s="1362" t="s">
        <v>20</v>
      </c>
      <c r="E378" s="1363">
        <v>183.42</v>
      </c>
      <c r="F378" s="1364">
        <f t="shared" si="13"/>
        <v>788.71</v>
      </c>
      <c r="G378" s="2"/>
      <c r="H378" s="1595"/>
    </row>
    <row r="379" spans="1:8" s="1365" customFormat="1" ht="25.5">
      <c r="A379" s="1402" t="s">
        <v>1237</v>
      </c>
      <c r="B379" s="1360" t="s">
        <v>1078</v>
      </c>
      <c r="C379" s="1361">
        <v>1</v>
      </c>
      <c r="D379" s="1362" t="s">
        <v>135</v>
      </c>
      <c r="E379" s="1363">
        <v>9577.93</v>
      </c>
      <c r="F379" s="1364">
        <f t="shared" si="13"/>
        <v>9577.93</v>
      </c>
      <c r="G379" s="2"/>
      <c r="H379" s="1595"/>
    </row>
    <row r="380" spans="1:8" s="1365" customFormat="1">
      <c r="A380" s="1359"/>
      <c r="B380" s="1360"/>
      <c r="C380" s="1361"/>
      <c r="D380" s="1362"/>
      <c r="E380" s="1363"/>
      <c r="F380" s="1364">
        <f>+ROUND(C380*E380,2)</f>
        <v>0</v>
      </c>
      <c r="G380" s="2"/>
      <c r="H380" s="1595"/>
    </row>
    <row r="381" spans="1:8" s="1365" customFormat="1" ht="25.5">
      <c r="A381" s="1580">
        <v>17.11</v>
      </c>
      <c r="B381" s="1374" t="s">
        <v>1263</v>
      </c>
      <c r="C381" s="1361"/>
      <c r="D381" s="1362"/>
      <c r="E381" s="1363"/>
      <c r="F381" s="1364">
        <f t="shared" ref="F381:F388" si="14">+ROUND(C381*E381,2)</f>
        <v>0</v>
      </c>
      <c r="G381" s="2"/>
      <c r="H381" s="1595"/>
    </row>
    <row r="382" spans="1:8" s="1365" customFormat="1" ht="12.75" customHeight="1">
      <c r="A382" s="1402" t="s">
        <v>1238</v>
      </c>
      <c r="B382" s="1360" t="s">
        <v>814</v>
      </c>
      <c r="C382" s="1361">
        <v>1</v>
      </c>
      <c r="D382" s="1362" t="s">
        <v>38</v>
      </c>
      <c r="E382" s="1363">
        <v>800</v>
      </c>
      <c r="F382" s="1364">
        <f t="shared" si="14"/>
        <v>800</v>
      </c>
      <c r="G382" s="2"/>
      <c r="H382" s="1595"/>
    </row>
    <row r="383" spans="1:8" s="1365" customFormat="1" ht="25.5">
      <c r="A383" s="1402" t="s">
        <v>1239</v>
      </c>
      <c r="B383" s="1360" t="s">
        <v>1088</v>
      </c>
      <c r="C383" s="1361">
        <v>15.6</v>
      </c>
      <c r="D383" s="1362" t="s">
        <v>15</v>
      </c>
      <c r="E383" s="1363">
        <v>926.59</v>
      </c>
      <c r="F383" s="1364">
        <f t="shared" si="14"/>
        <v>14454.8</v>
      </c>
      <c r="G383" s="2"/>
      <c r="H383" s="1595"/>
    </row>
    <row r="384" spans="1:8" s="1365" customFormat="1" ht="25.5">
      <c r="A384" s="1402" t="s">
        <v>1240</v>
      </c>
      <c r="B384" s="1360" t="s">
        <v>1089</v>
      </c>
      <c r="C384" s="1361">
        <v>4</v>
      </c>
      <c r="D384" s="1362" t="s">
        <v>38</v>
      </c>
      <c r="E384" s="1363">
        <v>193.52</v>
      </c>
      <c r="F384" s="1364">
        <f t="shared" si="14"/>
        <v>774.08</v>
      </c>
      <c r="G384" s="2"/>
      <c r="H384" s="1595"/>
    </row>
    <row r="385" spans="1:8" s="1365" customFormat="1">
      <c r="A385" s="1402" t="s">
        <v>1241</v>
      </c>
      <c r="B385" s="1360" t="s">
        <v>1158</v>
      </c>
      <c r="C385" s="1361">
        <v>2</v>
      </c>
      <c r="D385" s="1362" t="s">
        <v>38</v>
      </c>
      <c r="E385" s="1363">
        <v>696.2</v>
      </c>
      <c r="F385" s="1364">
        <f t="shared" si="14"/>
        <v>1392.4</v>
      </c>
      <c r="G385" s="2"/>
      <c r="H385" s="1595"/>
    </row>
    <row r="386" spans="1:8" s="1365" customFormat="1">
      <c r="A386" s="1402" t="s">
        <v>1242</v>
      </c>
      <c r="B386" s="1360" t="s">
        <v>1136</v>
      </c>
      <c r="C386" s="1361">
        <v>2</v>
      </c>
      <c r="D386" s="1362" t="s">
        <v>38</v>
      </c>
      <c r="E386" s="1363">
        <v>500</v>
      </c>
      <c r="F386" s="1364">
        <f t="shared" si="14"/>
        <v>1000</v>
      </c>
      <c r="G386" s="2"/>
      <c r="H386" s="1595"/>
    </row>
    <row r="387" spans="1:8" s="1365" customFormat="1">
      <c r="A387" s="1402" t="s">
        <v>1243</v>
      </c>
      <c r="B387" s="1360" t="s">
        <v>1077</v>
      </c>
      <c r="C387" s="1361">
        <v>3.73</v>
      </c>
      <c r="D387" s="1362" t="s">
        <v>20</v>
      </c>
      <c r="E387" s="1363">
        <v>183.42</v>
      </c>
      <c r="F387" s="1364">
        <f t="shared" si="14"/>
        <v>684.16</v>
      </c>
      <c r="G387" s="2"/>
      <c r="H387" s="1595"/>
    </row>
    <row r="388" spans="1:8" s="1365" customFormat="1" ht="25.5">
      <c r="A388" s="1402" t="s">
        <v>1244</v>
      </c>
      <c r="B388" s="1360" t="s">
        <v>1078</v>
      </c>
      <c r="C388" s="1361">
        <v>1</v>
      </c>
      <c r="D388" s="1362" t="s">
        <v>135</v>
      </c>
      <c r="E388" s="1363">
        <v>9193.6999999999989</v>
      </c>
      <c r="F388" s="1364">
        <f t="shared" si="14"/>
        <v>9193.7000000000007</v>
      </c>
      <c r="G388" s="2"/>
      <c r="H388" s="1595"/>
    </row>
    <row r="389" spans="1:8" s="1365" customFormat="1">
      <c r="A389" s="1375"/>
      <c r="B389" s="1359"/>
      <c r="C389" s="1361"/>
      <c r="D389" s="1362"/>
      <c r="F389" s="1364"/>
      <c r="G389" s="2"/>
      <c r="H389" s="1595"/>
    </row>
    <row r="390" spans="1:8" s="1365" customFormat="1" ht="25.5">
      <c r="A390" s="1580">
        <v>17.12</v>
      </c>
      <c r="B390" s="1374" t="s">
        <v>1264</v>
      </c>
      <c r="C390" s="1361"/>
      <c r="D390" s="1362"/>
      <c r="E390" s="1363"/>
      <c r="F390" s="1364">
        <f t="shared" ref="F390:F409" si="15">+ROUND(C390*E390,2)</f>
        <v>0</v>
      </c>
      <c r="G390" s="2"/>
      <c r="H390" s="1595"/>
    </row>
    <row r="391" spans="1:8" s="1365" customFormat="1" ht="12.75" customHeight="1">
      <c r="A391" s="1402" t="s">
        <v>1245</v>
      </c>
      <c r="B391" s="1360" t="s">
        <v>814</v>
      </c>
      <c r="C391" s="1361">
        <v>1</v>
      </c>
      <c r="D391" s="1362" t="s">
        <v>38</v>
      </c>
      <c r="E391" s="1363">
        <v>800</v>
      </c>
      <c r="F391" s="1364">
        <f t="shared" si="15"/>
        <v>800</v>
      </c>
      <c r="G391" s="2"/>
      <c r="H391" s="1595"/>
    </row>
    <row r="392" spans="1:8" s="1365" customFormat="1" ht="25.5">
      <c r="A392" s="1402" t="s">
        <v>1246</v>
      </c>
      <c r="B392" s="1360" t="s">
        <v>1088</v>
      </c>
      <c r="C392" s="1361">
        <v>17</v>
      </c>
      <c r="D392" s="1362" t="s">
        <v>15</v>
      </c>
      <c r="E392" s="1363">
        <v>926.59</v>
      </c>
      <c r="F392" s="1364">
        <f t="shared" si="15"/>
        <v>15752.03</v>
      </c>
      <c r="G392" s="2"/>
      <c r="H392" s="1595"/>
    </row>
    <row r="393" spans="1:8" s="1365" customFormat="1" ht="25.5">
      <c r="A393" s="1402" t="s">
        <v>1247</v>
      </c>
      <c r="B393" s="1360" t="s">
        <v>1089</v>
      </c>
      <c r="C393" s="1361">
        <v>4</v>
      </c>
      <c r="D393" s="1362" t="s">
        <v>38</v>
      </c>
      <c r="E393" s="1363">
        <v>193.52</v>
      </c>
      <c r="F393" s="1364">
        <f t="shared" si="15"/>
        <v>774.08</v>
      </c>
      <c r="G393" s="2"/>
      <c r="H393" s="1595"/>
    </row>
    <row r="394" spans="1:8" s="1365" customFormat="1">
      <c r="A394" s="1402" t="s">
        <v>1248</v>
      </c>
      <c r="B394" s="1360" t="s">
        <v>1158</v>
      </c>
      <c r="C394" s="1361">
        <v>2</v>
      </c>
      <c r="D394" s="1362" t="s">
        <v>38</v>
      </c>
      <c r="E394" s="1363">
        <v>696.2</v>
      </c>
      <c r="F394" s="1364">
        <f t="shared" si="15"/>
        <v>1392.4</v>
      </c>
      <c r="G394" s="2"/>
      <c r="H394" s="1595"/>
    </row>
    <row r="395" spans="1:8" s="1365" customFormat="1">
      <c r="A395" s="1402" t="s">
        <v>1249</v>
      </c>
      <c r="B395" s="1360" t="s">
        <v>1136</v>
      </c>
      <c r="C395" s="1361">
        <v>2</v>
      </c>
      <c r="D395" s="1362" t="s">
        <v>38</v>
      </c>
      <c r="E395" s="1363">
        <v>500</v>
      </c>
      <c r="F395" s="1364">
        <f t="shared" si="15"/>
        <v>1000</v>
      </c>
      <c r="G395" s="2"/>
      <c r="H395" s="1595"/>
    </row>
    <row r="396" spans="1:8" s="1365" customFormat="1">
      <c r="A396" s="1402" t="s">
        <v>1250</v>
      </c>
      <c r="B396" s="1360" t="s">
        <v>1077</v>
      </c>
      <c r="C396" s="1361">
        <v>4.07</v>
      </c>
      <c r="D396" s="1362" t="s">
        <v>20</v>
      </c>
      <c r="E396" s="1363">
        <v>183.42</v>
      </c>
      <c r="F396" s="1364">
        <f t="shared" si="15"/>
        <v>746.52</v>
      </c>
      <c r="G396" s="2"/>
      <c r="H396" s="1595"/>
    </row>
    <row r="397" spans="1:8" s="1365" customFormat="1" ht="25.5">
      <c r="A397" s="1402" t="s">
        <v>1251</v>
      </c>
      <c r="B397" s="1360" t="s">
        <v>1078</v>
      </c>
      <c r="C397" s="1361">
        <v>1</v>
      </c>
      <c r="D397" s="1362" t="s">
        <v>135</v>
      </c>
      <c r="E397" s="1363">
        <v>9422.6</v>
      </c>
      <c r="F397" s="1364">
        <f t="shared" si="15"/>
        <v>9422.6</v>
      </c>
      <c r="G397" s="2"/>
      <c r="H397" s="1595"/>
    </row>
    <row r="398" spans="1:8" s="1365" customFormat="1">
      <c r="A398" s="1375"/>
      <c r="B398" s="1374"/>
      <c r="C398" s="1361"/>
      <c r="D398" s="1362"/>
      <c r="E398" s="1363"/>
      <c r="F398" s="1364">
        <f t="shared" si="15"/>
        <v>0</v>
      </c>
      <c r="G398" s="2"/>
      <c r="H398" s="1595"/>
    </row>
    <row r="399" spans="1:8" s="1365" customFormat="1" ht="38.25">
      <c r="A399" s="1580">
        <v>17.13</v>
      </c>
      <c r="B399" s="1374" t="s">
        <v>1346</v>
      </c>
      <c r="C399" s="1361"/>
      <c r="D399" s="1362"/>
      <c r="E399" s="1363"/>
      <c r="F399" s="1364">
        <f t="shared" si="15"/>
        <v>0</v>
      </c>
      <c r="G399" s="2"/>
      <c r="H399" s="1595"/>
    </row>
    <row r="400" spans="1:8" s="1365" customFormat="1">
      <c r="A400" s="1402" t="s">
        <v>1252</v>
      </c>
      <c r="B400" s="1360" t="s">
        <v>814</v>
      </c>
      <c r="C400" s="1361">
        <v>1</v>
      </c>
      <c r="D400" s="1362" t="s">
        <v>38</v>
      </c>
      <c r="E400" s="1363">
        <v>800</v>
      </c>
      <c r="F400" s="1364">
        <f t="shared" si="15"/>
        <v>800</v>
      </c>
      <c r="G400" s="2"/>
      <c r="H400" s="1595"/>
    </row>
    <row r="401" spans="1:8" s="1365" customFormat="1" ht="26.25" customHeight="1">
      <c r="A401" s="1402" t="s">
        <v>1253</v>
      </c>
      <c r="B401" s="1360" t="s">
        <v>1088</v>
      </c>
      <c r="C401" s="1361">
        <v>20.25</v>
      </c>
      <c r="D401" s="1362" t="s">
        <v>15</v>
      </c>
      <c r="E401" s="1363">
        <v>4790</v>
      </c>
      <c r="F401" s="1364">
        <f t="shared" si="15"/>
        <v>96997.5</v>
      </c>
      <c r="G401" s="2"/>
      <c r="H401" s="1595"/>
    </row>
    <row r="402" spans="1:8" s="1365" customFormat="1" ht="13.5" customHeight="1">
      <c r="A402" s="1402" t="s">
        <v>1254</v>
      </c>
      <c r="B402" s="1360" t="s">
        <v>1085</v>
      </c>
      <c r="C402" s="1361">
        <v>20.25</v>
      </c>
      <c r="D402" s="1362" t="s">
        <v>1157</v>
      </c>
      <c r="E402" s="1363">
        <v>2804.92</v>
      </c>
      <c r="F402" s="1364">
        <f t="shared" si="15"/>
        <v>56799.63</v>
      </c>
      <c r="G402" s="2"/>
      <c r="H402" s="1595"/>
    </row>
    <row r="403" spans="1:8" s="1365" customFormat="1" ht="15.75" customHeight="1">
      <c r="A403" s="1402" t="s">
        <v>1255</v>
      </c>
      <c r="B403" s="1360" t="s">
        <v>1089</v>
      </c>
      <c r="C403" s="1361">
        <v>4</v>
      </c>
      <c r="D403" s="1362" t="s">
        <v>38</v>
      </c>
      <c r="E403" s="1363">
        <v>193.52</v>
      </c>
      <c r="F403" s="1364">
        <f t="shared" si="15"/>
        <v>774.08</v>
      </c>
      <c r="G403" s="2"/>
      <c r="H403" s="1595"/>
    </row>
    <row r="404" spans="1:8" s="1365" customFormat="1" ht="25.5">
      <c r="A404" s="1402" t="s">
        <v>1256</v>
      </c>
      <c r="B404" s="1360" t="s">
        <v>1086</v>
      </c>
      <c r="C404" s="1361">
        <v>4</v>
      </c>
      <c r="D404" s="1362" t="s">
        <v>38</v>
      </c>
      <c r="E404" s="1363">
        <v>1593</v>
      </c>
      <c r="F404" s="1364">
        <f t="shared" si="15"/>
        <v>6372</v>
      </c>
      <c r="G404" s="2"/>
      <c r="H404" s="1595"/>
    </row>
    <row r="405" spans="1:8" s="1365" customFormat="1">
      <c r="A405" s="1402" t="s">
        <v>1257</v>
      </c>
      <c r="B405" s="1360" t="s">
        <v>1158</v>
      </c>
      <c r="C405" s="1361">
        <v>2</v>
      </c>
      <c r="D405" s="1362" t="s">
        <v>38</v>
      </c>
      <c r="E405" s="1363">
        <v>696.2</v>
      </c>
      <c r="F405" s="1364">
        <f t="shared" si="15"/>
        <v>1392.4</v>
      </c>
      <c r="G405" s="2"/>
      <c r="H405" s="1595"/>
    </row>
    <row r="406" spans="1:8" s="1365" customFormat="1">
      <c r="A406" s="1402" t="s">
        <v>1258</v>
      </c>
      <c r="B406" s="1360" t="s">
        <v>1087</v>
      </c>
      <c r="C406" s="1361">
        <v>2</v>
      </c>
      <c r="D406" s="1362" t="s">
        <v>38</v>
      </c>
      <c r="E406" s="1363">
        <v>1534</v>
      </c>
      <c r="F406" s="1364">
        <f t="shared" si="15"/>
        <v>3068</v>
      </c>
      <c r="G406" s="2"/>
      <c r="H406" s="1595"/>
    </row>
    <row r="407" spans="1:8" s="1365" customFormat="1">
      <c r="A407" s="1402" t="s">
        <v>1259</v>
      </c>
      <c r="B407" s="1360" t="s">
        <v>1159</v>
      </c>
      <c r="C407" s="1361">
        <v>2</v>
      </c>
      <c r="D407" s="1362" t="s">
        <v>38</v>
      </c>
      <c r="E407" s="1363">
        <v>11805.29</v>
      </c>
      <c r="F407" s="1364">
        <f t="shared" si="15"/>
        <v>23610.58</v>
      </c>
      <c r="G407" s="2"/>
      <c r="H407" s="1595"/>
    </row>
    <row r="408" spans="1:8" s="1365" customFormat="1">
      <c r="A408" s="1402" t="s">
        <v>1260</v>
      </c>
      <c r="B408" s="1360" t="s">
        <v>1077</v>
      </c>
      <c r="C408" s="1361">
        <v>17.77</v>
      </c>
      <c r="D408" s="1362" t="s">
        <v>20</v>
      </c>
      <c r="E408" s="1363">
        <v>183.42</v>
      </c>
      <c r="F408" s="1364">
        <f t="shared" si="15"/>
        <v>3259.37</v>
      </c>
      <c r="G408" s="2"/>
      <c r="H408" s="1595"/>
    </row>
    <row r="409" spans="1:8" s="1365" customFormat="1" ht="25.5">
      <c r="A409" s="1574" t="s">
        <v>1261</v>
      </c>
      <c r="B409" s="1493" t="s">
        <v>1078</v>
      </c>
      <c r="C409" s="1494">
        <v>1</v>
      </c>
      <c r="D409" s="1495" t="s">
        <v>135</v>
      </c>
      <c r="E409" s="1496">
        <v>26331.46</v>
      </c>
      <c r="F409" s="1497">
        <f t="shared" si="15"/>
        <v>26331.46</v>
      </c>
      <c r="G409" s="2"/>
      <c r="H409" s="1595"/>
    </row>
    <row r="410" spans="1:8" s="1365" customFormat="1">
      <c r="A410" s="1541"/>
      <c r="B410" s="1499"/>
      <c r="C410" s="1500"/>
      <c r="D410" s="1501"/>
      <c r="E410" s="1502"/>
      <c r="F410" s="1503"/>
      <c r="G410" s="2"/>
      <c r="H410" s="1595"/>
    </row>
    <row r="411" spans="1:8" s="1365" customFormat="1" ht="38.25">
      <c r="A411" s="1578">
        <v>17.14</v>
      </c>
      <c r="B411" s="1374" t="s">
        <v>1274</v>
      </c>
      <c r="C411" s="1361"/>
      <c r="D411" s="1362"/>
      <c r="E411" s="1363"/>
      <c r="F411" s="1364">
        <f t="shared" ref="F411:F418" si="16">+ROUND(C411*E411,2)</f>
        <v>0</v>
      </c>
      <c r="G411" s="2"/>
      <c r="H411" s="1595"/>
    </row>
    <row r="412" spans="1:8" s="1365" customFormat="1">
      <c r="A412" s="1402" t="s">
        <v>1275</v>
      </c>
      <c r="B412" s="1360" t="s">
        <v>814</v>
      </c>
      <c r="C412" s="1361">
        <v>1</v>
      </c>
      <c r="D412" s="1362" t="s">
        <v>38</v>
      </c>
      <c r="E412" s="1363">
        <v>800</v>
      </c>
      <c r="F412" s="1364">
        <f t="shared" si="16"/>
        <v>800</v>
      </c>
      <c r="G412" s="2"/>
      <c r="H412" s="1595"/>
    </row>
    <row r="413" spans="1:8" s="1365" customFormat="1" ht="25.5">
      <c r="A413" s="1402" t="s">
        <v>1276</v>
      </c>
      <c r="B413" s="1360" t="s">
        <v>1085</v>
      </c>
      <c r="C413" s="1361">
        <v>18</v>
      </c>
      <c r="D413" s="1362" t="s">
        <v>1157</v>
      </c>
      <c r="E413" s="1363">
        <v>2804.92</v>
      </c>
      <c r="F413" s="1364">
        <f t="shared" si="16"/>
        <v>50488.56</v>
      </c>
      <c r="G413" s="2"/>
      <c r="H413" s="1595"/>
    </row>
    <row r="414" spans="1:8" s="1365" customFormat="1" ht="25.5">
      <c r="A414" s="1402" t="s">
        <v>1277</v>
      </c>
      <c r="B414" s="1360" t="s">
        <v>1086</v>
      </c>
      <c r="C414" s="1361">
        <v>4</v>
      </c>
      <c r="D414" s="1362" t="s">
        <v>38</v>
      </c>
      <c r="E414" s="1363">
        <v>1593</v>
      </c>
      <c r="F414" s="1364">
        <f t="shared" si="16"/>
        <v>6372</v>
      </c>
      <c r="G414" s="2"/>
      <c r="H414" s="1595"/>
    </row>
    <row r="415" spans="1:8" s="1365" customFormat="1">
      <c r="A415" s="1402" t="s">
        <v>1278</v>
      </c>
      <c r="B415" s="1360" t="s">
        <v>1087</v>
      </c>
      <c r="C415" s="1361">
        <v>2</v>
      </c>
      <c r="D415" s="1362" t="s">
        <v>38</v>
      </c>
      <c r="E415" s="1363">
        <v>1534</v>
      </c>
      <c r="F415" s="1364">
        <f t="shared" si="16"/>
        <v>3068</v>
      </c>
      <c r="G415" s="2"/>
      <c r="H415" s="1595"/>
    </row>
    <row r="416" spans="1:8" s="1365" customFormat="1">
      <c r="A416" s="1402" t="s">
        <v>1279</v>
      </c>
      <c r="B416" s="1360" t="s">
        <v>1076</v>
      </c>
      <c r="C416" s="1361">
        <v>2</v>
      </c>
      <c r="D416" s="1362" t="s">
        <v>38</v>
      </c>
      <c r="E416" s="1363">
        <v>11805.29</v>
      </c>
      <c r="F416" s="1364">
        <f t="shared" si="16"/>
        <v>23610.58</v>
      </c>
      <c r="G416" s="2"/>
      <c r="H416" s="1595"/>
    </row>
    <row r="417" spans="1:8" s="1365" customFormat="1">
      <c r="A417" s="1402" t="s">
        <v>1280</v>
      </c>
      <c r="B417" s="1360" t="s">
        <v>1077</v>
      </c>
      <c r="C417" s="1361">
        <v>11.49</v>
      </c>
      <c r="D417" s="1362" t="s">
        <v>20</v>
      </c>
      <c r="E417" s="1363">
        <v>183.42</v>
      </c>
      <c r="F417" s="1364">
        <f t="shared" si="16"/>
        <v>2107.5</v>
      </c>
      <c r="G417" s="2"/>
      <c r="H417" s="1595"/>
    </row>
    <row r="418" spans="1:8" s="1365" customFormat="1" ht="25.5">
      <c r="A418" s="1402" t="s">
        <v>1281</v>
      </c>
      <c r="B418" s="1360" t="s">
        <v>1078</v>
      </c>
      <c r="C418" s="1361">
        <v>1</v>
      </c>
      <c r="D418" s="1362" t="s">
        <v>135</v>
      </c>
      <c r="E418" s="1363">
        <v>16501.82</v>
      </c>
      <c r="F418" s="1364">
        <f t="shared" si="16"/>
        <v>16501.82</v>
      </c>
      <c r="G418" s="2"/>
      <c r="H418" s="1595"/>
    </row>
    <row r="419" spans="1:8" s="1365" customFormat="1">
      <c r="A419" s="1359"/>
      <c r="B419" s="1360"/>
      <c r="C419" s="1361"/>
      <c r="D419" s="1362"/>
      <c r="E419" s="1363"/>
      <c r="F419" s="1364"/>
      <c r="G419" s="2"/>
      <c r="H419" s="1595"/>
    </row>
    <row r="420" spans="1:8" s="1365" customFormat="1" ht="38.25">
      <c r="A420" s="1578">
        <v>17.149999999999999</v>
      </c>
      <c r="B420" s="1374" t="s">
        <v>1316</v>
      </c>
      <c r="C420" s="1361"/>
      <c r="D420" s="1362"/>
      <c r="E420" s="1363"/>
      <c r="F420" s="1364">
        <f t="shared" ref="F420:F427" si="17">+ROUND(C420*E420,2)</f>
        <v>0</v>
      </c>
      <c r="G420" s="2"/>
      <c r="H420" s="1595"/>
    </row>
    <row r="421" spans="1:8" s="1365" customFormat="1">
      <c r="A421" s="1402" t="s">
        <v>1282</v>
      </c>
      <c r="B421" s="1360" t="s">
        <v>814</v>
      </c>
      <c r="C421" s="1361">
        <v>1</v>
      </c>
      <c r="D421" s="1362" t="s">
        <v>38</v>
      </c>
      <c r="E421" s="1363">
        <v>800</v>
      </c>
      <c r="F421" s="1364">
        <f t="shared" si="17"/>
        <v>800</v>
      </c>
      <c r="G421" s="2"/>
      <c r="H421" s="1595"/>
    </row>
    <row r="422" spans="1:8" s="1365" customFormat="1" ht="25.5">
      <c r="A422" s="1402" t="s">
        <v>1283</v>
      </c>
      <c r="B422" s="1360" t="s">
        <v>1085</v>
      </c>
      <c r="C422" s="1361">
        <v>9</v>
      </c>
      <c r="D422" s="1362" t="s">
        <v>1157</v>
      </c>
      <c r="E422" s="1363">
        <v>2804.92</v>
      </c>
      <c r="F422" s="1364">
        <f t="shared" si="17"/>
        <v>25244.28</v>
      </c>
      <c r="G422" s="2"/>
      <c r="H422" s="1595"/>
    </row>
    <row r="423" spans="1:8" s="1365" customFormat="1" ht="25.5">
      <c r="A423" s="1402" t="s">
        <v>1284</v>
      </c>
      <c r="B423" s="1360" t="s">
        <v>1086</v>
      </c>
      <c r="C423" s="1361">
        <v>4</v>
      </c>
      <c r="D423" s="1362" t="s">
        <v>38</v>
      </c>
      <c r="E423" s="1363">
        <v>1593</v>
      </c>
      <c r="F423" s="1364">
        <f t="shared" si="17"/>
        <v>6372</v>
      </c>
      <c r="G423" s="2"/>
      <c r="H423" s="1595"/>
    </row>
    <row r="424" spans="1:8" s="1365" customFormat="1">
      <c r="A424" s="1402" t="s">
        <v>1285</v>
      </c>
      <c r="B424" s="1360" t="s">
        <v>1087</v>
      </c>
      <c r="C424" s="1361">
        <v>2</v>
      </c>
      <c r="D424" s="1362" t="s">
        <v>38</v>
      </c>
      <c r="E424" s="1363">
        <v>1534</v>
      </c>
      <c r="F424" s="1364">
        <f t="shared" si="17"/>
        <v>3068</v>
      </c>
      <c r="G424" s="2"/>
      <c r="H424" s="1595"/>
    </row>
    <row r="425" spans="1:8" s="1365" customFormat="1">
      <c r="A425" s="1402" t="s">
        <v>1286</v>
      </c>
      <c r="B425" s="1360" t="s">
        <v>1076</v>
      </c>
      <c r="C425" s="1361">
        <v>2</v>
      </c>
      <c r="D425" s="1362" t="s">
        <v>38</v>
      </c>
      <c r="E425" s="1363">
        <v>11805.29</v>
      </c>
      <c r="F425" s="1364">
        <f t="shared" si="17"/>
        <v>23610.58</v>
      </c>
      <c r="G425" s="2"/>
      <c r="H425" s="1595"/>
    </row>
    <row r="426" spans="1:8" s="1365" customFormat="1">
      <c r="A426" s="1402" t="s">
        <v>1287</v>
      </c>
      <c r="B426" s="1360" t="s">
        <v>1077</v>
      </c>
      <c r="C426" s="1361">
        <v>5.75</v>
      </c>
      <c r="D426" s="1362" t="s">
        <v>20</v>
      </c>
      <c r="E426" s="1363">
        <v>183.42</v>
      </c>
      <c r="F426" s="1364">
        <f t="shared" si="17"/>
        <v>1054.67</v>
      </c>
      <c r="G426" s="2"/>
      <c r="H426" s="1595"/>
    </row>
    <row r="427" spans="1:8" s="1365" customFormat="1" ht="25.5">
      <c r="A427" s="1402" t="s">
        <v>1288</v>
      </c>
      <c r="B427" s="1360" t="s">
        <v>1078</v>
      </c>
      <c r="C427" s="1361">
        <v>1</v>
      </c>
      <c r="D427" s="1362" t="s">
        <v>135</v>
      </c>
      <c r="E427" s="1363">
        <v>13493.74</v>
      </c>
      <c r="F427" s="1364">
        <f t="shared" si="17"/>
        <v>13493.74</v>
      </c>
      <c r="G427" s="2"/>
      <c r="H427" s="1595"/>
    </row>
    <row r="428" spans="1:8" s="1365" customFormat="1">
      <c r="A428" s="1359"/>
      <c r="B428" s="1360"/>
      <c r="C428" s="1361"/>
      <c r="D428" s="1362"/>
      <c r="E428" s="1363"/>
      <c r="F428" s="1364"/>
      <c r="G428" s="2"/>
      <c r="H428" s="1595"/>
    </row>
    <row r="429" spans="1:8" s="1365" customFormat="1" ht="38.25">
      <c r="A429" s="1578">
        <v>17.16</v>
      </c>
      <c r="B429" s="1374" t="s">
        <v>1296</v>
      </c>
      <c r="C429" s="1361"/>
      <c r="D429" s="1362"/>
      <c r="E429" s="1363"/>
      <c r="F429" s="1364">
        <f t="shared" ref="F429:F436" si="18">+ROUND(C429*E429,2)</f>
        <v>0</v>
      </c>
      <c r="G429" s="2"/>
      <c r="H429" s="1595"/>
    </row>
    <row r="430" spans="1:8" s="1365" customFormat="1">
      <c r="A430" s="1402" t="s">
        <v>1289</v>
      </c>
      <c r="B430" s="1360" t="s">
        <v>814</v>
      </c>
      <c r="C430" s="1361">
        <v>1</v>
      </c>
      <c r="D430" s="1362" t="s">
        <v>38</v>
      </c>
      <c r="E430" s="1363">
        <v>800</v>
      </c>
      <c r="F430" s="1364">
        <f t="shared" si="18"/>
        <v>800</v>
      </c>
      <c r="G430" s="2"/>
      <c r="H430" s="1595"/>
    </row>
    <row r="431" spans="1:8" s="1365" customFormat="1" ht="25.5">
      <c r="A431" s="1402" t="s">
        <v>1290</v>
      </c>
      <c r="B431" s="1360" t="s">
        <v>1192</v>
      </c>
      <c r="C431" s="1361">
        <v>12</v>
      </c>
      <c r="D431" s="1362" t="s">
        <v>15</v>
      </c>
      <c r="E431" s="1363">
        <v>2166.56</v>
      </c>
      <c r="F431" s="1364">
        <f t="shared" si="18"/>
        <v>25998.720000000001</v>
      </c>
      <c r="G431" s="2"/>
      <c r="H431" s="1595"/>
    </row>
    <row r="432" spans="1:8" s="1365" customFormat="1" ht="25.5">
      <c r="A432" s="1402" t="s">
        <v>1291</v>
      </c>
      <c r="B432" s="1360" t="s">
        <v>1193</v>
      </c>
      <c r="C432" s="1361">
        <v>4</v>
      </c>
      <c r="D432" s="1362" t="s">
        <v>38</v>
      </c>
      <c r="E432" s="1363">
        <v>850.78</v>
      </c>
      <c r="F432" s="1364">
        <f t="shared" si="18"/>
        <v>3403.12</v>
      </c>
      <c r="G432" s="2"/>
      <c r="H432" s="1595"/>
    </row>
    <row r="433" spans="1:8" s="1365" customFormat="1">
      <c r="A433" s="1402" t="s">
        <v>1292</v>
      </c>
      <c r="B433" s="1360" t="s">
        <v>1194</v>
      </c>
      <c r="C433" s="1361">
        <v>2</v>
      </c>
      <c r="D433" s="1362" t="s">
        <v>38</v>
      </c>
      <c r="E433" s="1363">
        <v>1357</v>
      </c>
      <c r="F433" s="1364">
        <f t="shared" si="18"/>
        <v>2714</v>
      </c>
      <c r="G433" s="2"/>
      <c r="H433" s="1595"/>
    </row>
    <row r="434" spans="1:8" s="1365" customFormat="1">
      <c r="A434" s="1402" t="s">
        <v>1293</v>
      </c>
      <c r="B434" s="1360" t="s">
        <v>1076</v>
      </c>
      <c r="C434" s="1361">
        <v>2</v>
      </c>
      <c r="D434" s="1362" t="s">
        <v>38</v>
      </c>
      <c r="E434" s="1363">
        <v>11805.29</v>
      </c>
      <c r="F434" s="1364">
        <f t="shared" si="18"/>
        <v>23610.58</v>
      </c>
      <c r="G434" s="2"/>
      <c r="H434" s="1595"/>
    </row>
    <row r="435" spans="1:8" s="1365" customFormat="1">
      <c r="A435" s="1402" t="s">
        <v>1294</v>
      </c>
      <c r="B435" s="1360" t="s">
        <v>1077</v>
      </c>
      <c r="C435" s="1361">
        <v>5.75</v>
      </c>
      <c r="D435" s="1362" t="s">
        <v>20</v>
      </c>
      <c r="E435" s="1363">
        <v>183.42</v>
      </c>
      <c r="F435" s="1364">
        <f t="shared" si="18"/>
        <v>1054.67</v>
      </c>
      <c r="G435" s="2"/>
      <c r="H435" s="1595"/>
    </row>
    <row r="436" spans="1:8" s="1365" customFormat="1" ht="25.5">
      <c r="A436" s="1402" t="s">
        <v>1295</v>
      </c>
      <c r="B436" s="1360" t="s">
        <v>1078</v>
      </c>
      <c r="C436" s="1361">
        <v>1</v>
      </c>
      <c r="D436" s="1362" t="s">
        <v>135</v>
      </c>
      <c r="E436" s="1363">
        <v>11783.2</v>
      </c>
      <c r="F436" s="1364">
        <f t="shared" si="18"/>
        <v>11783.2</v>
      </c>
      <c r="G436" s="2"/>
      <c r="H436" s="1595"/>
    </row>
    <row r="437" spans="1:8" s="1365" customFormat="1">
      <c r="A437" s="1359"/>
      <c r="B437" s="1360"/>
      <c r="C437" s="1361"/>
      <c r="D437" s="1362"/>
      <c r="E437" s="1363"/>
      <c r="F437" s="1364"/>
      <c r="G437" s="2"/>
      <c r="H437" s="1595"/>
    </row>
    <row r="438" spans="1:8" s="1365" customFormat="1" ht="25.5">
      <c r="A438" s="1580">
        <v>17.170000000000002</v>
      </c>
      <c r="B438" s="1374" t="s">
        <v>1315</v>
      </c>
      <c r="C438" s="1361"/>
      <c r="D438" s="1362"/>
      <c r="E438" s="1363"/>
      <c r="F438" s="1364">
        <f t="shared" ref="F438:F445" si="19">+ROUND(C438*E438,2)</f>
        <v>0</v>
      </c>
      <c r="G438" s="2"/>
      <c r="H438" s="1595"/>
    </row>
    <row r="439" spans="1:8" s="1365" customFormat="1" ht="12.75" customHeight="1">
      <c r="A439" s="1402" t="s">
        <v>1317</v>
      </c>
      <c r="B439" s="1360" t="s">
        <v>814</v>
      </c>
      <c r="C439" s="1361">
        <v>1</v>
      </c>
      <c r="D439" s="1362" t="s">
        <v>38</v>
      </c>
      <c r="E439" s="1363">
        <v>800</v>
      </c>
      <c r="F439" s="1364">
        <f t="shared" si="19"/>
        <v>800</v>
      </c>
      <c r="G439" s="2"/>
      <c r="H439" s="1595"/>
    </row>
    <row r="440" spans="1:8" s="1365" customFormat="1" ht="25.5">
      <c r="A440" s="1402" t="s">
        <v>1318</v>
      </c>
      <c r="B440" s="1360" t="s">
        <v>1088</v>
      </c>
      <c r="C440" s="1361">
        <v>9</v>
      </c>
      <c r="D440" s="1362" t="s">
        <v>15</v>
      </c>
      <c r="E440" s="1363">
        <v>926.59</v>
      </c>
      <c r="F440" s="1364">
        <f t="shared" si="19"/>
        <v>8339.31</v>
      </c>
      <c r="G440" s="2"/>
      <c r="H440" s="1595"/>
    </row>
    <row r="441" spans="1:8" s="1365" customFormat="1" ht="25.5">
      <c r="A441" s="1402" t="s">
        <v>1319</v>
      </c>
      <c r="B441" s="1360" t="s">
        <v>1089</v>
      </c>
      <c r="C441" s="1361">
        <v>4</v>
      </c>
      <c r="D441" s="1362" t="s">
        <v>38</v>
      </c>
      <c r="E441" s="1363">
        <v>193.52</v>
      </c>
      <c r="F441" s="1364">
        <f t="shared" si="19"/>
        <v>774.08</v>
      </c>
      <c r="G441" s="2"/>
      <c r="H441" s="1595"/>
    </row>
    <row r="442" spans="1:8" s="1365" customFormat="1">
      <c r="A442" s="1402" t="s">
        <v>1320</v>
      </c>
      <c r="B442" s="1360" t="s">
        <v>1158</v>
      </c>
      <c r="C442" s="1361">
        <v>2</v>
      </c>
      <c r="D442" s="1362" t="s">
        <v>38</v>
      </c>
      <c r="E442" s="1363">
        <v>696.2</v>
      </c>
      <c r="F442" s="1364">
        <f t="shared" si="19"/>
        <v>1392.4</v>
      </c>
      <c r="G442" s="2"/>
      <c r="H442" s="1595"/>
    </row>
    <row r="443" spans="1:8" s="1365" customFormat="1">
      <c r="A443" s="1402" t="s">
        <v>1321</v>
      </c>
      <c r="B443" s="1360" t="s">
        <v>1136</v>
      </c>
      <c r="C443" s="1361">
        <v>2</v>
      </c>
      <c r="D443" s="1362" t="s">
        <v>38</v>
      </c>
      <c r="E443" s="1363">
        <v>500</v>
      </c>
      <c r="F443" s="1364">
        <f t="shared" si="19"/>
        <v>1000</v>
      </c>
      <c r="G443" s="2"/>
      <c r="H443" s="1595"/>
    </row>
    <row r="444" spans="1:8" s="1365" customFormat="1">
      <c r="A444" s="1402" t="s">
        <v>1322</v>
      </c>
      <c r="B444" s="1360" t="s">
        <v>1077</v>
      </c>
      <c r="C444" s="1361">
        <v>2.15</v>
      </c>
      <c r="D444" s="1362" t="s">
        <v>20</v>
      </c>
      <c r="E444" s="1363">
        <v>183.42</v>
      </c>
      <c r="F444" s="1364">
        <f t="shared" si="19"/>
        <v>394.35</v>
      </c>
      <c r="G444" s="2"/>
      <c r="H444" s="1595"/>
    </row>
    <row r="445" spans="1:8" s="1365" customFormat="1" ht="25.5">
      <c r="A445" s="1402" t="s">
        <v>1323</v>
      </c>
      <c r="B445" s="1360" t="s">
        <v>1078</v>
      </c>
      <c r="C445" s="1361">
        <v>1</v>
      </c>
      <c r="D445" s="1362" t="s">
        <v>135</v>
      </c>
      <c r="E445" s="1363">
        <v>8593.84</v>
      </c>
      <c r="F445" s="1364">
        <f t="shared" si="19"/>
        <v>8593.84</v>
      </c>
      <c r="G445" s="2"/>
      <c r="H445" s="1595"/>
    </row>
    <row r="446" spans="1:8" s="1365" customFormat="1">
      <c r="A446" s="1359"/>
      <c r="B446" s="1360"/>
      <c r="C446" s="1361"/>
      <c r="D446" s="1362"/>
      <c r="E446" s="1363"/>
      <c r="F446" s="1364"/>
      <c r="G446" s="2"/>
      <c r="H446" s="1595"/>
    </row>
    <row r="447" spans="1:8" s="1365" customFormat="1" ht="25.5">
      <c r="A447" s="1580">
        <v>17.18</v>
      </c>
      <c r="B447" s="1374" t="s">
        <v>1309</v>
      </c>
      <c r="C447" s="1361"/>
      <c r="D447" s="1362"/>
      <c r="E447" s="1363"/>
      <c r="F447" s="1364">
        <f t="shared" ref="F447:F454" si="20">+ROUND(C447*E447,2)</f>
        <v>0</v>
      </c>
      <c r="G447" s="2"/>
      <c r="H447" s="1595"/>
    </row>
    <row r="448" spans="1:8" s="1365" customFormat="1" ht="12.75" customHeight="1">
      <c r="A448" s="1574" t="s">
        <v>1324</v>
      </c>
      <c r="B448" s="1493" t="s">
        <v>814</v>
      </c>
      <c r="C448" s="1494">
        <v>1</v>
      </c>
      <c r="D448" s="1495" t="s">
        <v>38</v>
      </c>
      <c r="E448" s="1496">
        <v>800</v>
      </c>
      <c r="F448" s="1497">
        <f t="shared" si="20"/>
        <v>800</v>
      </c>
      <c r="G448" s="2"/>
      <c r="H448" s="1595"/>
    </row>
    <row r="449" spans="1:8" s="1365" customFormat="1" ht="25.5">
      <c r="A449" s="1575" t="s">
        <v>1325</v>
      </c>
      <c r="B449" s="1499" t="s">
        <v>1088</v>
      </c>
      <c r="C449" s="1500">
        <v>9</v>
      </c>
      <c r="D449" s="1501" t="s">
        <v>15</v>
      </c>
      <c r="E449" s="1502">
        <v>926.59</v>
      </c>
      <c r="F449" s="1503">
        <f t="shared" si="20"/>
        <v>8339.31</v>
      </c>
      <c r="G449" s="2"/>
      <c r="H449" s="1595"/>
    </row>
    <row r="450" spans="1:8" s="1365" customFormat="1" ht="25.5">
      <c r="A450" s="1402" t="s">
        <v>1326</v>
      </c>
      <c r="B450" s="1360" t="s">
        <v>1089</v>
      </c>
      <c r="C450" s="1361">
        <v>4</v>
      </c>
      <c r="D450" s="1362" t="s">
        <v>38</v>
      </c>
      <c r="E450" s="1363">
        <v>193.52</v>
      </c>
      <c r="F450" s="1364">
        <f t="shared" si="20"/>
        <v>774.08</v>
      </c>
      <c r="G450" s="2"/>
      <c r="H450" s="1595"/>
    </row>
    <row r="451" spans="1:8" s="1365" customFormat="1">
      <c r="A451" s="1402" t="s">
        <v>1327</v>
      </c>
      <c r="B451" s="1360" t="s">
        <v>1158</v>
      </c>
      <c r="C451" s="1361">
        <v>2</v>
      </c>
      <c r="D451" s="1362" t="s">
        <v>38</v>
      </c>
      <c r="E451" s="1363">
        <v>696.2</v>
      </c>
      <c r="F451" s="1364">
        <f t="shared" si="20"/>
        <v>1392.4</v>
      </c>
      <c r="G451" s="2"/>
      <c r="H451" s="1595"/>
    </row>
    <row r="452" spans="1:8" s="1365" customFormat="1">
      <c r="A452" s="1402" t="s">
        <v>1328</v>
      </c>
      <c r="B452" s="1360" t="s">
        <v>1136</v>
      </c>
      <c r="C452" s="1361">
        <v>2</v>
      </c>
      <c r="D452" s="1362" t="s">
        <v>38</v>
      </c>
      <c r="E452" s="1363">
        <v>500</v>
      </c>
      <c r="F452" s="1364">
        <f t="shared" si="20"/>
        <v>1000</v>
      </c>
      <c r="G452" s="2"/>
      <c r="H452" s="1595"/>
    </row>
    <row r="453" spans="1:8" s="1365" customFormat="1">
      <c r="A453" s="1402" t="s">
        <v>1329</v>
      </c>
      <c r="B453" s="1360" t="s">
        <v>1077</v>
      </c>
      <c r="C453" s="1361">
        <v>2.15</v>
      </c>
      <c r="D453" s="1362" t="s">
        <v>20</v>
      </c>
      <c r="E453" s="1363">
        <v>183.42</v>
      </c>
      <c r="F453" s="1364">
        <f t="shared" si="20"/>
        <v>394.35</v>
      </c>
      <c r="G453" s="2"/>
      <c r="H453" s="1595"/>
    </row>
    <row r="454" spans="1:8" s="1365" customFormat="1" ht="25.5">
      <c r="A454" s="1402" t="s">
        <v>1330</v>
      </c>
      <c r="B454" s="1360" t="s">
        <v>1078</v>
      </c>
      <c r="C454" s="1361">
        <v>1</v>
      </c>
      <c r="D454" s="1362" t="s">
        <v>135</v>
      </c>
      <c r="E454" s="1363">
        <v>8430.34</v>
      </c>
      <c r="F454" s="1364">
        <f t="shared" si="20"/>
        <v>8430.34</v>
      </c>
      <c r="G454" s="2"/>
      <c r="H454" s="1595"/>
    </row>
    <row r="455" spans="1:8" s="1365" customFormat="1">
      <c r="A455" s="1359"/>
      <c r="B455" s="1360"/>
      <c r="C455" s="1361"/>
      <c r="D455" s="1362"/>
      <c r="E455" s="1363"/>
      <c r="F455" s="1364"/>
      <c r="G455" s="2"/>
      <c r="H455" s="1595"/>
    </row>
    <row r="456" spans="1:8" s="1365" customFormat="1" ht="25.5">
      <c r="A456" s="1578">
        <v>18</v>
      </c>
      <c r="B456" s="1374" t="s">
        <v>1090</v>
      </c>
      <c r="C456" s="1361"/>
      <c r="D456" s="1362"/>
      <c r="E456" s="1363"/>
      <c r="F456" s="1364">
        <f>+ROUND(C456*E456,2)</f>
        <v>0</v>
      </c>
      <c r="G456" s="2"/>
      <c r="H456" s="1595"/>
    </row>
    <row r="457" spans="1:8" s="1365" customFormat="1">
      <c r="A457" s="1375"/>
      <c r="B457" s="1374"/>
      <c r="C457" s="1361"/>
      <c r="D457" s="1362"/>
      <c r="E457" s="1363"/>
      <c r="F457" s="1364">
        <f>+ROUND(C457*E457,2)</f>
        <v>0</v>
      </c>
      <c r="G457" s="2"/>
      <c r="H457" s="1595"/>
    </row>
    <row r="458" spans="1:8" s="1365" customFormat="1">
      <c r="A458" s="1578">
        <v>18.100000000000001</v>
      </c>
      <c r="B458" s="1374" t="s">
        <v>1091</v>
      </c>
      <c r="C458" s="1361"/>
      <c r="D458" s="1362"/>
      <c r="E458" s="1363"/>
      <c r="F458" s="1364">
        <f>+ROUND(C458*E458,2)</f>
        <v>0</v>
      </c>
      <c r="G458" s="2"/>
      <c r="H458" s="1595"/>
    </row>
    <row r="459" spans="1:8" s="1365" customFormat="1" ht="12.75" customHeight="1">
      <c r="A459" s="1402" t="s">
        <v>1072</v>
      </c>
      <c r="B459" s="1360" t="s">
        <v>1092</v>
      </c>
      <c r="C459" s="1361">
        <f>6.7+4.8</f>
        <v>11.5</v>
      </c>
      <c r="D459" s="1362" t="s">
        <v>22</v>
      </c>
      <c r="E459" s="1363">
        <v>154.52000000000001</v>
      </c>
      <c r="F459" s="1364">
        <f>+ROUND(C459*E459,2)</f>
        <v>1776.98</v>
      </c>
      <c r="G459" s="2"/>
      <c r="H459" s="1595"/>
    </row>
    <row r="460" spans="1:8" s="1365" customFormat="1" ht="11.25" customHeight="1">
      <c r="A460" s="1359"/>
      <c r="B460" s="1360"/>
      <c r="C460" s="1361"/>
      <c r="D460" s="1362"/>
      <c r="E460" s="1363"/>
      <c r="F460" s="1364"/>
      <c r="G460" s="2"/>
      <c r="H460" s="1595"/>
    </row>
    <row r="461" spans="1:8" s="1365" customFormat="1" ht="12.75" customHeight="1">
      <c r="A461" s="1578">
        <v>19</v>
      </c>
      <c r="B461" s="1374" t="s">
        <v>1265</v>
      </c>
      <c r="C461" s="1361"/>
      <c r="D461" s="1362"/>
      <c r="E461" s="1363"/>
      <c r="F461" s="1364"/>
      <c r="G461" s="2"/>
      <c r="H461" s="1595"/>
    </row>
    <row r="462" spans="1:8" s="1365" customFormat="1" ht="14.25" customHeight="1">
      <c r="A462" s="1402">
        <v>19.100000000000001</v>
      </c>
      <c r="B462" s="1360" t="s">
        <v>1063</v>
      </c>
      <c r="C462" s="1361">
        <v>72</v>
      </c>
      <c r="D462" s="1362" t="s">
        <v>38</v>
      </c>
      <c r="E462" s="1363">
        <v>350.55</v>
      </c>
      <c r="F462" s="1364">
        <f t="shared" ref="F462:F468" si="21">+ROUND(C462*E462,2)</f>
        <v>25239.599999999999</v>
      </c>
      <c r="G462" s="2"/>
      <c r="H462" s="1595"/>
    </row>
    <row r="463" spans="1:8" s="1365" customFormat="1" ht="12.75" customHeight="1">
      <c r="A463" s="1402">
        <v>19.2</v>
      </c>
      <c r="B463" s="1360" t="s">
        <v>1064</v>
      </c>
      <c r="C463" s="1361">
        <v>323</v>
      </c>
      <c r="D463" s="1362" t="s">
        <v>38</v>
      </c>
      <c r="E463" s="1363">
        <v>280.2</v>
      </c>
      <c r="F463" s="1364">
        <f t="shared" si="21"/>
        <v>90504.6</v>
      </c>
      <c r="G463" s="2"/>
      <c r="H463" s="1595"/>
    </row>
    <row r="464" spans="1:8" s="1365" customFormat="1">
      <c r="A464" s="1402">
        <v>19.3</v>
      </c>
      <c r="B464" s="1360" t="s">
        <v>1065</v>
      </c>
      <c r="C464" s="1361">
        <v>237</v>
      </c>
      <c r="D464" s="1362" t="s">
        <v>38</v>
      </c>
      <c r="E464" s="1363">
        <v>269.10000000000002</v>
      </c>
      <c r="F464" s="1364">
        <f t="shared" si="21"/>
        <v>63776.7</v>
      </c>
      <c r="G464" s="2"/>
      <c r="H464" s="1595"/>
    </row>
    <row r="465" spans="1:8" s="1365" customFormat="1" ht="25.5">
      <c r="A465" s="1402">
        <v>19.399999999999999</v>
      </c>
      <c r="B465" s="1360" t="s">
        <v>1347</v>
      </c>
      <c r="C465" s="1361">
        <v>6</v>
      </c>
      <c r="D465" s="1362" t="s">
        <v>38</v>
      </c>
      <c r="E465" s="1363">
        <v>2407</v>
      </c>
      <c r="F465" s="1364">
        <f t="shared" si="21"/>
        <v>14442</v>
      </c>
      <c r="G465" s="2"/>
      <c r="H465" s="1595"/>
    </row>
    <row r="466" spans="1:8" s="1376" customFormat="1" ht="12.75" customHeight="1">
      <c r="A466" s="1402">
        <v>19.5</v>
      </c>
      <c r="B466" s="1360" t="s">
        <v>1348</v>
      </c>
      <c r="C466" s="1361">
        <v>34</v>
      </c>
      <c r="D466" s="1362" t="s">
        <v>38</v>
      </c>
      <c r="E466" s="1363">
        <v>1774.21</v>
      </c>
      <c r="F466" s="1364">
        <f t="shared" si="21"/>
        <v>60323.14</v>
      </c>
      <c r="G466" s="2"/>
      <c r="H466" s="1595"/>
    </row>
    <row r="467" spans="1:8" s="1365" customFormat="1">
      <c r="A467" s="1402">
        <v>19.600000000000001</v>
      </c>
      <c r="B467" s="1360" t="s">
        <v>1066</v>
      </c>
      <c r="C467" s="1361">
        <v>43</v>
      </c>
      <c r="D467" s="1362" t="s">
        <v>38</v>
      </c>
      <c r="E467" s="1363">
        <v>400</v>
      </c>
      <c r="F467" s="1364">
        <f t="shared" si="21"/>
        <v>17200</v>
      </c>
      <c r="G467" s="2"/>
      <c r="H467" s="1595"/>
    </row>
    <row r="468" spans="1:8" s="1365" customFormat="1">
      <c r="A468" s="1597">
        <v>19.7</v>
      </c>
      <c r="B468" s="1598" t="s">
        <v>1306</v>
      </c>
      <c r="C468" s="1599">
        <v>24</v>
      </c>
      <c r="D468" s="1600" t="s">
        <v>202</v>
      </c>
      <c r="E468" s="1601">
        <v>2393.84</v>
      </c>
      <c r="F468" s="1596">
        <f t="shared" si="21"/>
        <v>57452.160000000003</v>
      </c>
      <c r="G468" s="2"/>
      <c r="H468" s="1595"/>
    </row>
    <row r="469" spans="1:8" s="1365" customFormat="1">
      <c r="A469" s="1377"/>
      <c r="B469" s="1377" t="s">
        <v>44</v>
      </c>
      <c r="C469" s="1378">
        <v>0</v>
      </c>
      <c r="D469" s="1379"/>
      <c r="E469" s="1378"/>
      <c r="F469" s="1380">
        <f>SUM(F255:F468)</f>
        <v>2280918.2600000012</v>
      </c>
      <c r="G469" s="2"/>
      <c r="H469" s="1595"/>
    </row>
    <row r="470" spans="1:8" s="1365" customFormat="1">
      <c r="A470" s="1375"/>
      <c r="B470" s="1374"/>
      <c r="C470" s="1361"/>
      <c r="D470" s="1362"/>
      <c r="E470" s="1363"/>
      <c r="F470" s="1364">
        <f>+ROUND(C470*E470,2)</f>
        <v>0</v>
      </c>
      <c r="G470" s="2"/>
      <c r="H470" s="1595"/>
    </row>
    <row r="471" spans="1:8" s="1365" customFormat="1" ht="25.5">
      <c r="A471" s="1581" t="s">
        <v>45</v>
      </c>
      <c r="B471" s="1388" t="s">
        <v>1342</v>
      </c>
      <c r="C471" s="1361"/>
      <c r="D471" s="1362"/>
      <c r="E471" s="1363"/>
      <c r="F471" s="1364">
        <f>+ROUND(C471*E471,2)</f>
        <v>0</v>
      </c>
      <c r="G471" s="2"/>
      <c r="H471" s="1595"/>
    </row>
    <row r="472" spans="1:8" s="1365" customFormat="1">
      <c r="A472" s="1387"/>
      <c r="B472" s="1388"/>
      <c r="C472" s="1361"/>
      <c r="D472" s="1362"/>
      <c r="E472" s="1363"/>
      <c r="F472" s="1364"/>
      <c r="G472" s="2"/>
      <c r="H472" s="1595"/>
    </row>
    <row r="473" spans="1:8" s="1365" customFormat="1">
      <c r="A473" s="1404" t="s">
        <v>93</v>
      </c>
      <c r="B473" s="1390" t="s">
        <v>1271</v>
      </c>
      <c r="C473" s="1326"/>
      <c r="D473" s="1391"/>
      <c r="E473" s="1326"/>
      <c r="F473" s="1392"/>
      <c r="G473" s="2"/>
      <c r="H473" s="1595"/>
    </row>
    <row r="474" spans="1:8" s="1365" customFormat="1">
      <c r="A474" s="1389"/>
      <c r="B474" s="1390"/>
      <c r="C474" s="1326"/>
      <c r="D474" s="1391"/>
      <c r="E474" s="1326"/>
      <c r="F474" s="1392"/>
      <c r="G474" s="2"/>
      <c r="H474" s="1595"/>
    </row>
    <row r="475" spans="1:8" s="1365" customFormat="1">
      <c r="A475" s="1393">
        <v>1</v>
      </c>
      <c r="B475" s="1390" t="s">
        <v>1093</v>
      </c>
      <c r="C475" s="1394"/>
      <c r="D475" s="219"/>
      <c r="E475" s="1326"/>
      <c r="F475" s="1395">
        <f>ROUND(E475*C475,2)</f>
        <v>0</v>
      </c>
      <c r="G475" s="2"/>
      <c r="H475" s="1595"/>
    </row>
    <row r="476" spans="1:8" s="1365" customFormat="1">
      <c r="A476" s="1396">
        <v>1.1000000000000001</v>
      </c>
      <c r="B476" s="1397" t="s">
        <v>1094</v>
      </c>
      <c r="C476" s="1326">
        <v>1</v>
      </c>
      <c r="D476" s="1398" t="s">
        <v>38</v>
      </c>
      <c r="E476" s="1326">
        <v>5000</v>
      </c>
      <c r="F476" s="1392">
        <f>ROUND((E476*C476),2)</f>
        <v>5000</v>
      </c>
      <c r="G476" s="2"/>
      <c r="H476" s="1595"/>
    </row>
    <row r="477" spans="1:8" s="1365" customFormat="1" ht="25.5">
      <c r="A477" s="1396">
        <v>1.2</v>
      </c>
      <c r="B477" s="1399" t="s">
        <v>1095</v>
      </c>
      <c r="C477" s="1326">
        <v>1</v>
      </c>
      <c r="D477" s="1398" t="s">
        <v>38</v>
      </c>
      <c r="E477" s="1326">
        <v>7500</v>
      </c>
      <c r="F477" s="1392">
        <f>ROUND((E477*C477),2)</f>
        <v>7500</v>
      </c>
      <c r="G477" s="2"/>
      <c r="H477" s="1595"/>
    </row>
    <row r="478" spans="1:8" s="1365" customFormat="1" ht="25.5">
      <c r="A478" s="1396">
        <v>1.3</v>
      </c>
      <c r="B478" s="1400" t="s">
        <v>1096</v>
      </c>
      <c r="C478" s="1326">
        <v>1</v>
      </c>
      <c r="D478" s="1398" t="s">
        <v>38</v>
      </c>
      <c r="E478" s="1326">
        <v>9069.67</v>
      </c>
      <c r="F478" s="1392">
        <f>ROUND((E478*C478),2)</f>
        <v>9069.67</v>
      </c>
      <c r="G478" s="2"/>
      <c r="H478" s="1595"/>
    </row>
    <row r="479" spans="1:8" s="1365" customFormat="1">
      <c r="A479" s="1396">
        <v>1.4</v>
      </c>
      <c r="B479" s="1400" t="s">
        <v>1097</v>
      </c>
      <c r="C479" s="1401">
        <v>2</v>
      </c>
      <c r="D479" s="219" t="s">
        <v>38</v>
      </c>
      <c r="E479" s="1401">
        <v>4516.01</v>
      </c>
      <c r="F479" s="1401">
        <f>ROUND(C479*E479,2)</f>
        <v>9032.02</v>
      </c>
      <c r="G479" s="2"/>
      <c r="H479" s="1595"/>
    </row>
    <row r="480" spans="1:8" s="1365" customFormat="1">
      <c r="A480" s="1396">
        <v>1.5</v>
      </c>
      <c r="B480" s="1400" t="s">
        <v>1098</v>
      </c>
      <c r="C480" s="1401">
        <v>1</v>
      </c>
      <c r="D480" s="219" t="s">
        <v>38</v>
      </c>
      <c r="E480" s="1401">
        <v>2948.22</v>
      </c>
      <c r="F480" s="1401">
        <f>ROUND(C480*E480,2)</f>
        <v>2948.22</v>
      </c>
      <c r="G480" s="2"/>
      <c r="H480" s="1595"/>
    </row>
    <row r="481" spans="1:8" s="1365" customFormat="1">
      <c r="A481" s="1396">
        <v>1.6</v>
      </c>
      <c r="B481" s="1400" t="s">
        <v>1099</v>
      </c>
      <c r="C481" s="1401">
        <v>1</v>
      </c>
      <c r="D481" s="219" t="s">
        <v>38</v>
      </c>
      <c r="E481" s="1401">
        <v>650</v>
      </c>
      <c r="F481" s="1401">
        <f>ROUND(C481*E481,2)</f>
        <v>650</v>
      </c>
      <c r="G481" s="2"/>
      <c r="H481" s="1595"/>
    </row>
    <row r="482" spans="1:8" s="1365" customFormat="1">
      <c r="A482" s="1402"/>
      <c r="B482" s="1400"/>
      <c r="C482" s="1401"/>
      <c r="D482" s="219"/>
      <c r="E482" s="1401"/>
      <c r="F482" s="1401"/>
      <c r="G482" s="2"/>
      <c r="H482" s="1595"/>
    </row>
    <row r="483" spans="1:8" s="1365" customFormat="1">
      <c r="A483" s="1403">
        <v>2</v>
      </c>
      <c r="B483" s="1397" t="s">
        <v>814</v>
      </c>
      <c r="C483" s="1326">
        <v>1437.4</v>
      </c>
      <c r="D483" s="1391" t="s">
        <v>15</v>
      </c>
      <c r="E483" s="1326">
        <v>14.63</v>
      </c>
      <c r="F483" s="1392">
        <f>ROUND((E483*C483),2)</f>
        <v>21029.16</v>
      </c>
      <c r="G483" s="2"/>
      <c r="H483" s="1595"/>
    </row>
    <row r="484" spans="1:8" s="1365" customFormat="1">
      <c r="A484" s="1404"/>
      <c r="B484" s="1390"/>
      <c r="C484" s="1326"/>
      <c r="D484" s="1391"/>
      <c r="E484" s="1326"/>
      <c r="F484" s="1392"/>
      <c r="G484" s="2"/>
      <c r="H484" s="1595"/>
    </row>
    <row r="485" spans="1:8" s="1365" customFormat="1">
      <c r="A485" s="1405">
        <v>3</v>
      </c>
      <c r="B485" s="1406" t="s">
        <v>1100</v>
      </c>
      <c r="C485" s="1394"/>
      <c r="D485" s="1407"/>
      <c r="E485" s="1408"/>
      <c r="F485" s="1409"/>
      <c r="G485" s="2"/>
      <c r="H485" s="1595"/>
    </row>
    <row r="486" spans="1:8" s="1365" customFormat="1">
      <c r="A486" s="1410">
        <v>3.1</v>
      </c>
      <c r="B486" s="1411" t="s">
        <v>1101</v>
      </c>
      <c r="C486" s="1326">
        <v>2744</v>
      </c>
      <c r="D486" s="1398" t="s">
        <v>15</v>
      </c>
      <c r="E486" s="1211">
        <v>74.849999999999994</v>
      </c>
      <c r="F486" s="1392">
        <f>ROUND(C486*E486,2)</f>
        <v>205388.4</v>
      </c>
      <c r="G486" s="2"/>
      <c r="H486" s="1595"/>
    </row>
    <row r="487" spans="1:8" s="1365" customFormat="1" ht="12.75" customHeight="1">
      <c r="A487" s="1410">
        <f>+A486+0.1</f>
        <v>3.2</v>
      </c>
      <c r="B487" s="1411" t="s">
        <v>1102</v>
      </c>
      <c r="C487" s="1326">
        <v>1080</v>
      </c>
      <c r="D487" s="1398" t="s">
        <v>20</v>
      </c>
      <c r="E487" s="1211">
        <v>44.5</v>
      </c>
      <c r="F487" s="1392">
        <f>ROUND(C487*E487,2)</f>
        <v>48060</v>
      </c>
      <c r="G487" s="2"/>
      <c r="H487" s="1595"/>
    </row>
    <row r="488" spans="1:8" s="1365" customFormat="1" ht="25.5">
      <c r="A488" s="1410">
        <f>+A487+0.1</f>
        <v>3.3000000000000003</v>
      </c>
      <c r="B488" s="1412" t="s">
        <v>1103</v>
      </c>
      <c r="C488" s="1326">
        <v>67.5</v>
      </c>
      <c r="D488" s="1413" t="s">
        <v>22</v>
      </c>
      <c r="E488" s="1469">
        <v>165</v>
      </c>
      <c r="F488" s="1392">
        <f>ROUND(C488*E488,2)</f>
        <v>11137.5</v>
      </c>
      <c r="G488" s="2"/>
      <c r="H488" s="1595"/>
    </row>
    <row r="489" spans="1:8" s="1365" customFormat="1">
      <c r="A489" s="1410"/>
      <c r="B489" s="1411"/>
      <c r="C489" s="1326"/>
      <c r="D489" s="1413"/>
      <c r="E489" s="1326"/>
      <c r="F489" s="1392"/>
      <c r="G489" s="2"/>
      <c r="H489" s="1595"/>
    </row>
    <row r="490" spans="1:8" s="1365" customFormat="1">
      <c r="A490" s="1414">
        <v>4</v>
      </c>
      <c r="B490" s="1374" t="s">
        <v>23</v>
      </c>
      <c r="C490" s="1326"/>
      <c r="D490" s="1398"/>
      <c r="E490" s="1326"/>
      <c r="F490" s="1392"/>
      <c r="G490" s="2"/>
      <c r="H490" s="1595"/>
    </row>
    <row r="491" spans="1:8" s="1365" customFormat="1" ht="25.5">
      <c r="A491" s="1415">
        <v>4.0999999999999996</v>
      </c>
      <c r="B491" s="1360" t="s">
        <v>1332</v>
      </c>
      <c r="C491" s="1326">
        <v>145.56</v>
      </c>
      <c r="D491" s="1398" t="s">
        <v>22</v>
      </c>
      <c r="E491" s="1326">
        <v>1181.54</v>
      </c>
      <c r="F491" s="1392">
        <f>ROUND(C491*E491,2)</f>
        <v>171984.96</v>
      </c>
      <c r="G491" s="2"/>
      <c r="H491" s="1595"/>
    </row>
    <row r="492" spans="1:8" s="1365" customFormat="1">
      <c r="A492" s="1415">
        <v>4.2</v>
      </c>
      <c r="B492" s="1360" t="s">
        <v>1333</v>
      </c>
      <c r="C492" s="1326">
        <v>1310.01</v>
      </c>
      <c r="D492" s="1398" t="s">
        <v>22</v>
      </c>
      <c r="E492" s="1326">
        <v>154.52000000000001</v>
      </c>
      <c r="F492" s="1392">
        <f>ROUND(C492*E492,2)</f>
        <v>202422.75</v>
      </c>
      <c r="G492" s="2"/>
      <c r="H492" s="1595"/>
    </row>
    <row r="493" spans="1:8" s="1365" customFormat="1" ht="38.25">
      <c r="A493" s="1415">
        <v>4.3</v>
      </c>
      <c r="B493" s="1416" t="s">
        <v>1104</v>
      </c>
      <c r="C493" s="1326">
        <v>243.37</v>
      </c>
      <c r="D493" s="1398" t="s">
        <v>22</v>
      </c>
      <c r="E493" s="1417">
        <v>700</v>
      </c>
      <c r="F493" s="1392">
        <f>ROUND(C493*E493,2)</f>
        <v>170359</v>
      </c>
      <c r="G493" s="2"/>
      <c r="H493" s="1595"/>
    </row>
    <row r="494" spans="1:8" s="1365" customFormat="1" ht="25.5">
      <c r="A494" s="1537">
        <v>4.4000000000000004</v>
      </c>
      <c r="B494" s="1493" t="s">
        <v>1105</v>
      </c>
      <c r="C494" s="1538">
        <v>886.71</v>
      </c>
      <c r="D494" s="1539" t="s">
        <v>22</v>
      </c>
      <c r="E494" s="1538">
        <v>183.13</v>
      </c>
      <c r="F494" s="1540">
        <f>ROUND((E494*C494),2)</f>
        <v>162383.20000000001</v>
      </c>
      <c r="G494" s="2"/>
      <c r="H494" s="1595"/>
    </row>
    <row r="495" spans="1:8" s="1365" customFormat="1" ht="25.5">
      <c r="A495" s="1534">
        <v>4.5</v>
      </c>
      <c r="B495" s="1535" t="s">
        <v>1106</v>
      </c>
      <c r="C495" s="1531">
        <v>439.13</v>
      </c>
      <c r="D495" s="1532" t="s">
        <v>22</v>
      </c>
      <c r="E495" s="1531">
        <v>1200</v>
      </c>
      <c r="F495" s="1536">
        <f>ROUND((E495*C495),2)</f>
        <v>526956</v>
      </c>
      <c r="G495" s="2"/>
      <c r="H495" s="1595"/>
    </row>
    <row r="496" spans="1:8" s="1365" customFormat="1">
      <c r="A496" s="1418">
        <v>4.5999999999999996</v>
      </c>
      <c r="B496" s="1416" t="s">
        <v>1107</v>
      </c>
      <c r="C496" s="1419">
        <v>1203.43</v>
      </c>
      <c r="D496" s="1398" t="s">
        <v>20</v>
      </c>
      <c r="E496" s="1420">
        <v>22.5</v>
      </c>
      <c r="F496" s="1392">
        <f>ROUND(C496*E496,2)</f>
        <v>27077.18</v>
      </c>
      <c r="G496" s="2"/>
      <c r="H496" s="1595"/>
    </row>
    <row r="497" spans="1:8" s="1365" customFormat="1" ht="25.5">
      <c r="A497" s="1415">
        <v>4.7</v>
      </c>
      <c r="B497" s="1412" t="s">
        <v>1103</v>
      </c>
      <c r="C497" s="1326">
        <v>926.01</v>
      </c>
      <c r="D497" s="1398" t="s">
        <v>22</v>
      </c>
      <c r="E497" s="1326">
        <v>165</v>
      </c>
      <c r="F497" s="1392">
        <f>ROUND((E497*C497),2)</f>
        <v>152791.65</v>
      </c>
      <c r="G497" s="2"/>
      <c r="H497" s="1595"/>
    </row>
    <row r="498" spans="1:8" s="1365" customFormat="1">
      <c r="A498" s="1421"/>
      <c r="B498" s="1397"/>
      <c r="C498" s="1326"/>
      <c r="D498" s="1398"/>
      <c r="E498" s="1326"/>
      <c r="F498" s="1392"/>
      <c r="G498" s="2"/>
      <c r="H498" s="1595"/>
    </row>
    <row r="499" spans="1:8" s="1365" customFormat="1">
      <c r="A499" s="1422">
        <v>5</v>
      </c>
      <c r="B499" s="217" t="s">
        <v>30</v>
      </c>
      <c r="C499" s="1326"/>
      <c r="D499" s="1398"/>
      <c r="E499" s="1326"/>
      <c r="F499" s="1392"/>
      <c r="G499" s="2"/>
      <c r="H499" s="1595"/>
    </row>
    <row r="500" spans="1:8" s="1365" customFormat="1">
      <c r="A500" s="1396">
        <v>5.0999999999999996</v>
      </c>
      <c r="B500" s="1411" t="s">
        <v>1108</v>
      </c>
      <c r="C500" s="1326">
        <v>1066.8</v>
      </c>
      <c r="D500" s="1398" t="s">
        <v>15</v>
      </c>
      <c r="E500" s="1326">
        <v>2768.6</v>
      </c>
      <c r="F500" s="1392">
        <f>ROUND((E500*C500),2)</f>
        <v>2953542.48</v>
      </c>
      <c r="G500" s="2"/>
      <c r="H500" s="1595"/>
    </row>
    <row r="501" spans="1:8" s="1365" customFormat="1">
      <c r="A501" s="1396">
        <v>5.2</v>
      </c>
      <c r="B501" s="1411" t="s">
        <v>1109</v>
      </c>
      <c r="C501" s="1326">
        <v>370.6</v>
      </c>
      <c r="D501" s="1398" t="s">
        <v>15</v>
      </c>
      <c r="E501" s="1326">
        <v>1633.99</v>
      </c>
      <c r="F501" s="1392">
        <f>ROUND((E501*C501),2)</f>
        <v>605556.68999999994</v>
      </c>
      <c r="G501" s="2"/>
      <c r="H501" s="1595"/>
    </row>
    <row r="502" spans="1:8" s="1365" customFormat="1">
      <c r="A502" s="1423"/>
      <c r="B502" s="1411"/>
      <c r="C502" s="1326"/>
      <c r="D502" s="1398"/>
      <c r="E502" s="1326"/>
      <c r="F502" s="1392"/>
      <c r="G502" s="2"/>
      <c r="H502" s="1595"/>
    </row>
    <row r="503" spans="1:8" s="1365" customFormat="1">
      <c r="A503" s="1422">
        <v>6</v>
      </c>
      <c r="B503" s="217" t="s">
        <v>101</v>
      </c>
      <c r="C503" s="1326"/>
      <c r="D503" s="1398"/>
      <c r="E503" s="1326"/>
      <c r="F503" s="1392"/>
      <c r="G503" s="2"/>
      <c r="H503" s="1595"/>
    </row>
    <row r="504" spans="1:8" s="1365" customFormat="1">
      <c r="A504" s="1396">
        <v>6.1</v>
      </c>
      <c r="B504" s="1411" t="s">
        <v>1108</v>
      </c>
      <c r="C504" s="1326">
        <v>1066.8</v>
      </c>
      <c r="D504" s="1398" t="s">
        <v>15</v>
      </c>
      <c r="E504" s="1326">
        <v>43.04</v>
      </c>
      <c r="F504" s="1392">
        <f>ROUND((E504*C504),2)</f>
        <v>45915.07</v>
      </c>
      <c r="G504" s="2"/>
      <c r="H504" s="1595"/>
    </row>
    <row r="505" spans="1:8" s="1365" customFormat="1">
      <c r="A505" s="1396">
        <v>6.2</v>
      </c>
      <c r="B505" s="1411" t="s">
        <v>1109</v>
      </c>
      <c r="C505" s="1326">
        <v>370.6</v>
      </c>
      <c r="D505" s="1398" t="s">
        <v>15</v>
      </c>
      <c r="E505" s="1326">
        <v>39.299999999999997</v>
      </c>
      <c r="F505" s="1392">
        <f>ROUND((E505*C505),2)</f>
        <v>14564.58</v>
      </c>
      <c r="G505" s="2"/>
      <c r="H505" s="1595"/>
    </row>
    <row r="506" spans="1:8" s="1365" customFormat="1">
      <c r="A506" s="1423"/>
      <c r="B506" s="1411"/>
      <c r="C506" s="1326"/>
      <c r="D506" s="1398"/>
      <c r="E506" s="1326"/>
      <c r="F506" s="1392"/>
      <c r="G506" s="2"/>
      <c r="H506" s="1595"/>
    </row>
    <row r="507" spans="1:8" s="1365" customFormat="1">
      <c r="A507" s="1422">
        <v>7</v>
      </c>
      <c r="B507" s="1424" t="s">
        <v>561</v>
      </c>
      <c r="C507" s="1425"/>
      <c r="D507" s="1426"/>
      <c r="E507" s="1427"/>
      <c r="F507" s="223"/>
      <c r="G507" s="2"/>
      <c r="H507" s="1595"/>
    </row>
    <row r="508" spans="1:8" s="1365" customFormat="1" ht="39" customHeight="1">
      <c r="A508" s="1421">
        <v>7.1</v>
      </c>
      <c r="B508" s="1428" t="s">
        <v>1110</v>
      </c>
      <c r="C508" s="1425">
        <v>1</v>
      </c>
      <c r="D508" s="219" t="s">
        <v>38</v>
      </c>
      <c r="E508" s="1427">
        <v>66115.7</v>
      </c>
      <c r="F508" s="1401">
        <f t="shared" ref="F508:F513" si="22">ROUND(C508*E508,2)</f>
        <v>66115.7</v>
      </c>
      <c r="G508" s="2"/>
      <c r="H508" s="1595"/>
    </row>
    <row r="509" spans="1:8" s="1365" customFormat="1" ht="38.25" customHeight="1">
      <c r="A509" s="1421">
        <v>7.2</v>
      </c>
      <c r="B509" s="1428" t="s">
        <v>1111</v>
      </c>
      <c r="C509" s="1425">
        <v>3</v>
      </c>
      <c r="D509" s="219" t="s">
        <v>38</v>
      </c>
      <c r="E509" s="1427">
        <v>46682.74</v>
      </c>
      <c r="F509" s="1401">
        <f t="shared" si="22"/>
        <v>140048.22</v>
      </c>
      <c r="G509" s="2"/>
      <c r="H509" s="1595"/>
    </row>
    <row r="510" spans="1:8" s="1365" customFormat="1" ht="38.25">
      <c r="A510" s="1421">
        <v>7.3</v>
      </c>
      <c r="B510" s="1428" t="s">
        <v>1112</v>
      </c>
      <c r="C510" s="1425">
        <v>2</v>
      </c>
      <c r="D510" s="219" t="s">
        <v>38</v>
      </c>
      <c r="E510" s="1427">
        <v>15992.04</v>
      </c>
      <c r="F510" s="1401">
        <f t="shared" si="22"/>
        <v>31984.080000000002</v>
      </c>
      <c r="G510" s="2"/>
      <c r="H510" s="1595"/>
    </row>
    <row r="511" spans="1:8" s="1365" customFormat="1" ht="38.25">
      <c r="A511" s="1421">
        <v>7.4</v>
      </c>
      <c r="B511" s="1428" t="s">
        <v>1113</v>
      </c>
      <c r="C511" s="1425">
        <v>1</v>
      </c>
      <c r="D511" s="219" t="s">
        <v>38</v>
      </c>
      <c r="E511" s="1427">
        <v>12762.3</v>
      </c>
      <c r="F511" s="1401">
        <f t="shared" si="22"/>
        <v>12762.3</v>
      </c>
      <c r="G511" s="2"/>
      <c r="H511" s="1595"/>
    </row>
    <row r="512" spans="1:8" s="1365" customFormat="1">
      <c r="A512" s="1421">
        <v>7.5</v>
      </c>
      <c r="B512" s="1429" t="s">
        <v>1114</v>
      </c>
      <c r="C512" s="1430">
        <v>3</v>
      </c>
      <c r="D512" s="1431" t="s">
        <v>38</v>
      </c>
      <c r="E512" s="1432">
        <v>37010.119999999995</v>
      </c>
      <c r="F512" s="1432">
        <f t="shared" si="22"/>
        <v>111030.36</v>
      </c>
      <c r="G512" s="2"/>
      <c r="H512" s="1595"/>
    </row>
    <row r="513" spans="1:8" s="1365" customFormat="1" ht="25.5">
      <c r="A513" s="1396">
        <v>7.6</v>
      </c>
      <c r="B513" s="1411" t="s">
        <v>1115</v>
      </c>
      <c r="C513" s="1326">
        <v>3</v>
      </c>
      <c r="D513" s="1398" t="s">
        <v>38</v>
      </c>
      <c r="E513" s="1326">
        <v>3500</v>
      </c>
      <c r="F513" s="1392">
        <f t="shared" si="22"/>
        <v>10500</v>
      </c>
      <c r="G513" s="2"/>
      <c r="H513" s="1595"/>
    </row>
    <row r="514" spans="1:8" s="1365" customFormat="1">
      <c r="A514" s="1421"/>
      <c r="B514" s="1433"/>
      <c r="C514" s="1434"/>
      <c r="D514" s="1435"/>
      <c r="E514" s="1436"/>
      <c r="F514" s="1401"/>
      <c r="G514" s="2"/>
      <c r="H514" s="1595"/>
    </row>
    <row r="515" spans="1:8" s="1365" customFormat="1">
      <c r="A515" s="1422">
        <v>8</v>
      </c>
      <c r="B515" s="1437" t="s">
        <v>1116</v>
      </c>
      <c r="C515" s="1438"/>
      <c r="D515" s="1398"/>
      <c r="E515" s="1420"/>
      <c r="F515" s="1392"/>
      <c r="G515" s="2"/>
      <c r="H515" s="1595"/>
    </row>
    <row r="516" spans="1:8" s="1365" customFormat="1">
      <c r="A516" s="1396">
        <v>8.1</v>
      </c>
      <c r="B516" s="1411" t="s">
        <v>1108</v>
      </c>
      <c r="C516" s="1326">
        <v>1066.8</v>
      </c>
      <c r="D516" s="1398" t="s">
        <v>15</v>
      </c>
      <c r="E516" s="1326">
        <v>53.1</v>
      </c>
      <c r="F516" s="1392">
        <f>ROUND((E516*C516),2)</f>
        <v>56647.08</v>
      </c>
      <c r="G516" s="2"/>
      <c r="H516" s="1595"/>
    </row>
    <row r="517" spans="1:8" s="1365" customFormat="1">
      <c r="A517" s="1439">
        <v>8.1999999999999993</v>
      </c>
      <c r="B517" s="1411" t="s">
        <v>1109</v>
      </c>
      <c r="C517" s="1326">
        <v>370.6</v>
      </c>
      <c r="D517" s="1398" t="s">
        <v>15</v>
      </c>
      <c r="E517" s="1326">
        <v>36.01</v>
      </c>
      <c r="F517" s="1392">
        <f>ROUND((E517*C517),2)</f>
        <v>13345.31</v>
      </c>
      <c r="G517" s="2"/>
      <c r="H517" s="1595"/>
    </row>
    <row r="518" spans="1:8" s="1376" customFormat="1" ht="12.75" customHeight="1">
      <c r="A518" s="1439"/>
      <c r="B518" s="1411"/>
      <c r="C518" s="1326"/>
      <c r="D518" s="1398"/>
      <c r="E518" s="1326"/>
      <c r="F518" s="1392"/>
      <c r="G518" s="2"/>
      <c r="H518" s="1595"/>
    </row>
    <row r="519" spans="1:8" s="1458" customFormat="1" ht="12.75" customHeight="1">
      <c r="A519" s="1465">
        <v>9</v>
      </c>
      <c r="B519" s="1466" t="s">
        <v>1362</v>
      </c>
      <c r="C519" s="1455"/>
      <c r="D519" s="1467"/>
      <c r="E519" s="1468"/>
      <c r="F519" s="1457"/>
      <c r="G519" s="2"/>
      <c r="H519" s="1595"/>
    </row>
    <row r="520" spans="1:8" s="1458" customFormat="1" ht="12.75" customHeight="1">
      <c r="A520" s="1453">
        <v>9.1</v>
      </c>
      <c r="B520" s="1428" t="s">
        <v>1117</v>
      </c>
      <c r="C520" s="1455">
        <v>259.2</v>
      </c>
      <c r="D520" s="1460" t="s">
        <v>22</v>
      </c>
      <c r="E520" s="1455">
        <v>700</v>
      </c>
      <c r="F520" s="1457">
        <f t="shared" ref="F520:F525" si="23">ROUND(C520*E520,2)</f>
        <v>181440</v>
      </c>
      <c r="G520" s="2"/>
      <c r="H520" s="1595"/>
    </row>
    <row r="521" spans="1:8" s="1458" customFormat="1" ht="12.75" customHeight="1">
      <c r="A521" s="1453">
        <f t="shared" ref="A521:A525" si="24">+A520+0.1</f>
        <v>9.1999999999999993</v>
      </c>
      <c r="B521" s="1459" t="s">
        <v>1105</v>
      </c>
      <c r="C521" s="1455">
        <v>246.24</v>
      </c>
      <c r="D521" s="1460" t="s">
        <v>22</v>
      </c>
      <c r="E521" s="1455">
        <v>183.13</v>
      </c>
      <c r="F521" s="1457">
        <f t="shared" si="23"/>
        <v>45093.93</v>
      </c>
      <c r="G521" s="2"/>
      <c r="H521" s="1595"/>
    </row>
    <row r="522" spans="1:8" s="1458" customFormat="1" ht="12.75" customHeight="1">
      <c r="A522" s="1453">
        <f t="shared" si="24"/>
        <v>9.2999999999999989</v>
      </c>
      <c r="B522" s="1454" t="s">
        <v>799</v>
      </c>
      <c r="C522" s="1455">
        <v>1080</v>
      </c>
      <c r="D522" s="1460" t="s">
        <v>20</v>
      </c>
      <c r="E522" s="1457">
        <v>36.64</v>
      </c>
      <c r="F522" s="1457">
        <f t="shared" si="23"/>
        <v>39571.199999999997</v>
      </c>
      <c r="G522" s="2"/>
      <c r="H522" s="1595"/>
    </row>
    <row r="523" spans="1:8" s="1458" customFormat="1" ht="12.75" customHeight="1">
      <c r="A523" s="1453">
        <f t="shared" si="24"/>
        <v>9.3999999999999986</v>
      </c>
      <c r="B523" s="1454" t="s">
        <v>798</v>
      </c>
      <c r="C523" s="1455">
        <v>1080</v>
      </c>
      <c r="D523" s="1460" t="s">
        <v>20</v>
      </c>
      <c r="E523" s="1457">
        <v>116.79</v>
      </c>
      <c r="F523" s="1457">
        <f t="shared" si="23"/>
        <v>126133.2</v>
      </c>
      <c r="G523" s="2"/>
      <c r="H523" s="1595"/>
    </row>
    <row r="524" spans="1:8" s="1458" customFormat="1" ht="12.75" customHeight="1">
      <c r="A524" s="1453">
        <f t="shared" si="24"/>
        <v>9.4999999999999982</v>
      </c>
      <c r="B524" s="1454" t="s">
        <v>800</v>
      </c>
      <c r="C524" s="1455">
        <v>1080</v>
      </c>
      <c r="D524" s="1460" t="s">
        <v>20</v>
      </c>
      <c r="E524" s="1455">
        <v>843.25</v>
      </c>
      <c r="F524" s="1457">
        <f t="shared" si="23"/>
        <v>910710</v>
      </c>
      <c r="G524" s="2"/>
      <c r="H524" s="1595"/>
    </row>
    <row r="525" spans="1:8" s="1458" customFormat="1" ht="12.75" customHeight="1">
      <c r="A525" s="1453">
        <f t="shared" si="24"/>
        <v>9.5999999999999979</v>
      </c>
      <c r="B525" s="1454" t="s">
        <v>1118</v>
      </c>
      <c r="C525" s="1455">
        <v>216</v>
      </c>
      <c r="D525" s="1456" t="s">
        <v>1153</v>
      </c>
      <c r="E525" s="1455">
        <v>30.95</v>
      </c>
      <c r="F525" s="1457">
        <f t="shared" si="23"/>
        <v>6685.2</v>
      </c>
      <c r="G525" s="2"/>
      <c r="H525" s="1595"/>
    </row>
    <row r="526" spans="1:8" s="1458" customFormat="1" ht="12.75" customHeight="1">
      <c r="A526" s="1453"/>
      <c r="B526" s="1454"/>
      <c r="C526" s="1455"/>
      <c r="D526" s="1456"/>
      <c r="E526" s="1455"/>
      <c r="F526" s="1457"/>
      <c r="G526" s="2"/>
      <c r="H526" s="1595"/>
    </row>
    <row r="527" spans="1:8" s="1365" customFormat="1" ht="14.25" customHeight="1">
      <c r="A527" s="1440">
        <v>10</v>
      </c>
      <c r="B527" s="1441" t="s">
        <v>1119</v>
      </c>
      <c r="C527" s="1326">
        <v>1437.4</v>
      </c>
      <c r="D527" s="1398" t="s">
        <v>15</v>
      </c>
      <c r="E527" s="1392">
        <v>25</v>
      </c>
      <c r="F527" s="1392">
        <f>ROUND(C527*E527,2)</f>
        <v>35935</v>
      </c>
      <c r="G527" s="2"/>
      <c r="H527" s="1595"/>
    </row>
    <row r="528" spans="1:8" s="1365" customFormat="1" ht="63.75">
      <c r="A528" s="1440">
        <v>11</v>
      </c>
      <c r="B528" s="1441" t="s">
        <v>1120</v>
      </c>
      <c r="C528" s="1326">
        <v>1437.4</v>
      </c>
      <c r="D528" s="1398" t="s">
        <v>15</v>
      </c>
      <c r="E528" s="1326">
        <v>23.11</v>
      </c>
      <c r="F528" s="1392">
        <f>ROUND(C528*E528,2)</f>
        <v>33218.31</v>
      </c>
      <c r="G528" s="2"/>
      <c r="H528" s="1595"/>
    </row>
    <row r="529" spans="1:8" s="1365" customFormat="1" ht="38.25">
      <c r="A529" s="1440">
        <v>12</v>
      </c>
      <c r="B529" s="1442" t="s">
        <v>1121</v>
      </c>
      <c r="C529" s="1326">
        <v>1437.4</v>
      </c>
      <c r="D529" s="1398" t="s">
        <v>15</v>
      </c>
      <c r="E529" s="1326">
        <v>21.75</v>
      </c>
      <c r="F529" s="1392">
        <f>ROUND(C529*E529,2)</f>
        <v>31263.45</v>
      </c>
      <c r="G529" s="2"/>
      <c r="H529" s="1595"/>
    </row>
    <row r="530" spans="1:8" s="1365" customFormat="1">
      <c r="A530" s="1440"/>
      <c r="B530" s="1442"/>
      <c r="C530" s="1326"/>
      <c r="D530" s="1398"/>
      <c r="E530" s="1326"/>
      <c r="F530" s="1326"/>
      <c r="G530" s="2"/>
      <c r="H530" s="1595"/>
    </row>
    <row r="531" spans="1:8" s="1365" customFormat="1">
      <c r="A531" s="1524"/>
      <c r="B531" s="1525" t="s">
        <v>1355</v>
      </c>
      <c r="C531" s="1526"/>
      <c r="D531" s="1527"/>
      <c r="E531" s="1526"/>
      <c r="F531" s="1528">
        <f>ROUND(SUM(F471:F529),2)</f>
        <v>7205851.8700000001</v>
      </c>
      <c r="G531" s="2"/>
      <c r="H531" s="1595"/>
    </row>
    <row r="532" spans="1:8" s="1365" customFormat="1">
      <c r="A532" s="1529"/>
      <c r="B532" s="1530"/>
      <c r="C532" s="1531"/>
      <c r="D532" s="1532"/>
      <c r="E532" s="1531"/>
      <c r="F532" s="1533"/>
      <c r="G532" s="2"/>
      <c r="H532" s="1595"/>
    </row>
    <row r="533" spans="1:8" s="1365" customFormat="1">
      <c r="A533" s="1582" t="s">
        <v>1356</v>
      </c>
      <c r="B533" s="1374" t="s">
        <v>1122</v>
      </c>
      <c r="C533" s="1326"/>
      <c r="D533" s="1413"/>
      <c r="E533" s="1326"/>
      <c r="F533" s="1444"/>
      <c r="G533" s="2"/>
      <c r="H533" s="1595"/>
    </row>
    <row r="534" spans="1:8" s="1365" customFormat="1">
      <c r="A534" s="1443"/>
      <c r="B534" s="1375"/>
      <c r="C534" s="1326"/>
      <c r="D534" s="1413"/>
      <c r="E534" s="1326"/>
      <c r="F534" s="1444"/>
      <c r="G534" s="2"/>
      <c r="H534" s="1595"/>
    </row>
    <row r="535" spans="1:8" s="1365" customFormat="1">
      <c r="A535" s="1423">
        <v>1</v>
      </c>
      <c r="B535" s="1360" t="s">
        <v>814</v>
      </c>
      <c r="C535" s="1326">
        <v>3423.55</v>
      </c>
      <c r="D535" s="1398" t="s">
        <v>15</v>
      </c>
      <c r="E535" s="1326">
        <v>14.63</v>
      </c>
      <c r="F535" s="1392">
        <f>ROUND(C535*E535,2)</f>
        <v>50086.54</v>
      </c>
      <c r="G535" s="2"/>
      <c r="H535" s="1595"/>
    </row>
    <row r="536" spans="1:8" s="1376" customFormat="1" ht="12.75" customHeight="1">
      <c r="A536" s="1443"/>
      <c r="B536" s="1375"/>
      <c r="C536" s="1326"/>
      <c r="D536" s="1413"/>
      <c r="E536" s="1326"/>
      <c r="F536" s="1392"/>
      <c r="G536" s="2"/>
      <c r="H536" s="1595"/>
    </row>
    <row r="537" spans="1:8" s="1365" customFormat="1">
      <c r="A537" s="1445">
        <v>2</v>
      </c>
      <c r="B537" s="1446" t="s">
        <v>332</v>
      </c>
      <c r="C537" s="1420"/>
      <c r="D537" s="1398"/>
      <c r="E537" s="1420"/>
      <c r="F537" s="1392"/>
      <c r="G537" s="2"/>
      <c r="H537" s="1595"/>
    </row>
    <row r="538" spans="1:8" s="1376" customFormat="1" ht="25.5">
      <c r="A538" s="1415">
        <v>2.1</v>
      </c>
      <c r="B538" s="1360" t="s">
        <v>1332</v>
      </c>
      <c r="C538" s="1326">
        <v>263.61</v>
      </c>
      <c r="D538" s="1398" t="s">
        <v>22</v>
      </c>
      <c r="E538" s="1326">
        <v>1181.54</v>
      </c>
      <c r="F538" s="1392">
        <f t="shared" ref="F538:F544" si="25">ROUND(C538*E538,2)</f>
        <v>311465.76</v>
      </c>
      <c r="G538" s="2"/>
      <c r="H538" s="1595"/>
    </row>
    <row r="539" spans="1:8" s="1365" customFormat="1">
      <c r="A539" s="1415">
        <v>2.2000000000000002</v>
      </c>
      <c r="B539" s="1360" t="s">
        <v>1333</v>
      </c>
      <c r="C539" s="1326">
        <v>2372.52</v>
      </c>
      <c r="D539" s="1398" t="s">
        <v>22</v>
      </c>
      <c r="E539" s="1326">
        <v>154.52000000000001</v>
      </c>
      <c r="F539" s="1392">
        <f t="shared" si="25"/>
        <v>366601.79</v>
      </c>
      <c r="G539" s="2"/>
      <c r="H539" s="1595"/>
    </row>
    <row r="540" spans="1:8" s="1376" customFormat="1" ht="38.25">
      <c r="A540" s="1415">
        <v>2.2999999999999998</v>
      </c>
      <c r="B540" s="1416" t="s">
        <v>1123</v>
      </c>
      <c r="C540" s="1326">
        <v>149.12</v>
      </c>
      <c r="D540" s="1398" t="s">
        <v>22</v>
      </c>
      <c r="E540" s="1326">
        <v>700</v>
      </c>
      <c r="F540" s="1392">
        <f t="shared" si="25"/>
        <v>104384</v>
      </c>
      <c r="G540" s="2"/>
      <c r="H540" s="1595"/>
    </row>
    <row r="541" spans="1:8" s="1365" customFormat="1" ht="25.5">
      <c r="A541" s="1418">
        <v>2.4</v>
      </c>
      <c r="B541" s="1360" t="s">
        <v>1105</v>
      </c>
      <c r="C541" s="1419">
        <v>1837.3</v>
      </c>
      <c r="D541" s="1398" t="s">
        <v>22</v>
      </c>
      <c r="E541" s="1420">
        <v>183.13</v>
      </c>
      <c r="F541" s="1392">
        <f t="shared" si="25"/>
        <v>336464.75</v>
      </c>
      <c r="G541" s="2"/>
      <c r="H541" s="1595"/>
    </row>
    <row r="542" spans="1:8" s="1447" customFormat="1" ht="15" customHeight="1">
      <c r="A542" s="1418">
        <v>2.5</v>
      </c>
      <c r="B542" s="1416" t="s">
        <v>1106</v>
      </c>
      <c r="C542" s="1326">
        <v>668.89</v>
      </c>
      <c r="D542" s="1398" t="s">
        <v>22</v>
      </c>
      <c r="E542" s="1420">
        <v>1200</v>
      </c>
      <c r="F542" s="1392">
        <f t="shared" si="25"/>
        <v>802668</v>
      </c>
      <c r="G542" s="2"/>
      <c r="H542" s="1595"/>
    </row>
    <row r="543" spans="1:8" s="1447" customFormat="1">
      <c r="A543" s="1418">
        <v>2.6</v>
      </c>
      <c r="B543" s="1416" t="s">
        <v>1107</v>
      </c>
      <c r="C543" s="1419">
        <v>2396.4899999999998</v>
      </c>
      <c r="D543" s="1398" t="s">
        <v>20</v>
      </c>
      <c r="E543" s="1420">
        <v>22.5</v>
      </c>
      <c r="F543" s="1392">
        <f t="shared" si="25"/>
        <v>53921.03</v>
      </c>
      <c r="G543" s="2"/>
      <c r="H543" s="1595"/>
    </row>
    <row r="544" spans="1:8" ht="25.5">
      <c r="A544" s="1286">
        <v>2.7</v>
      </c>
      <c r="B544" s="1236" t="s">
        <v>1124</v>
      </c>
      <c r="C544" s="1327">
        <v>1108.29</v>
      </c>
      <c r="D544" s="1323" t="s">
        <v>22</v>
      </c>
      <c r="E544" s="1328">
        <v>165</v>
      </c>
      <c r="F544" s="1313">
        <f t="shared" si="25"/>
        <v>182867.85</v>
      </c>
      <c r="G544" s="2"/>
      <c r="H544" s="1595"/>
    </row>
    <row r="545" spans="1:8">
      <c r="A545" s="1282"/>
      <c r="B545" s="195"/>
      <c r="C545" s="1314"/>
      <c r="D545" s="1323"/>
      <c r="E545" s="1312"/>
      <c r="F545" s="1313"/>
      <c r="G545" s="2"/>
      <c r="H545" s="1595"/>
    </row>
    <row r="546" spans="1:8">
      <c r="A546" s="1287">
        <v>3</v>
      </c>
      <c r="B546" s="199" t="s">
        <v>30</v>
      </c>
      <c r="C546" s="1314"/>
      <c r="D546" s="1315"/>
      <c r="E546" s="1312"/>
      <c r="F546" s="1313"/>
      <c r="G546" s="2"/>
      <c r="H546" s="1595"/>
    </row>
    <row r="547" spans="1:8">
      <c r="A547" s="1282">
        <v>3.1</v>
      </c>
      <c r="B547" s="195" t="s">
        <v>1125</v>
      </c>
      <c r="C547" s="1314">
        <v>3942.65</v>
      </c>
      <c r="D547" s="1323" t="s">
        <v>15</v>
      </c>
      <c r="E547" s="1312">
        <v>469.53</v>
      </c>
      <c r="F547" s="1313">
        <f>ROUND(C547*E547,2)</f>
        <v>1851192.45</v>
      </c>
      <c r="G547" s="2"/>
      <c r="H547" s="1595"/>
    </row>
    <row r="548" spans="1:8">
      <c r="A548" s="1288"/>
      <c r="B548" s="195"/>
      <c r="C548" s="1314"/>
      <c r="D548" s="1323"/>
      <c r="E548" s="1339"/>
      <c r="F548" s="1313"/>
      <c r="G548" s="2"/>
      <c r="H548" s="1595"/>
    </row>
    <row r="549" spans="1:8">
      <c r="A549" s="1287">
        <v>4</v>
      </c>
      <c r="B549" s="199" t="s">
        <v>101</v>
      </c>
      <c r="C549" s="1314"/>
      <c r="D549" s="1323"/>
      <c r="E549" s="1339"/>
      <c r="F549" s="1313"/>
      <c r="G549" s="2"/>
      <c r="H549" s="1595"/>
    </row>
    <row r="550" spans="1:8">
      <c r="A550" s="1282">
        <v>4.0999999999999996</v>
      </c>
      <c r="B550" s="195" t="s">
        <v>1126</v>
      </c>
      <c r="C550" s="1314">
        <v>3942.65</v>
      </c>
      <c r="D550" s="1323" t="s">
        <v>15</v>
      </c>
      <c r="E550" s="1312">
        <v>27.98</v>
      </c>
      <c r="F550" s="1313">
        <f>ROUND(C550*E550,2)</f>
        <v>110315.35</v>
      </c>
      <c r="G550" s="2"/>
      <c r="H550" s="1595"/>
    </row>
    <row r="551" spans="1:8">
      <c r="A551" s="1288"/>
      <c r="B551" s="195"/>
      <c r="C551" s="1314"/>
      <c r="D551" s="1315"/>
      <c r="E551" s="1312"/>
      <c r="F551" s="1313"/>
      <c r="G551" s="2"/>
      <c r="H551" s="1595"/>
    </row>
    <row r="552" spans="1:8">
      <c r="A552" s="1287">
        <v>5</v>
      </c>
      <c r="B552" s="1330" t="s">
        <v>1116</v>
      </c>
      <c r="C552" s="1331"/>
      <c r="D552" s="1315"/>
      <c r="E552" s="1328"/>
      <c r="F552" s="1313"/>
      <c r="G552" s="2"/>
      <c r="H552" s="1595"/>
    </row>
    <row r="553" spans="1:8">
      <c r="A553" s="1282">
        <v>5.0999999999999996</v>
      </c>
      <c r="B553" s="195" t="s">
        <v>1127</v>
      </c>
      <c r="C553" s="1314">
        <v>3942.65</v>
      </c>
      <c r="D553" s="1323" t="s">
        <v>15</v>
      </c>
      <c r="E553" s="1312">
        <v>105.46</v>
      </c>
      <c r="F553" s="1313">
        <f>ROUND(C553*E553,2)</f>
        <v>415791.87</v>
      </c>
      <c r="G553" s="2"/>
      <c r="H553" s="1595"/>
    </row>
    <row r="554" spans="1:8">
      <c r="A554" s="1282"/>
      <c r="B554" s="195"/>
      <c r="C554" s="1314"/>
      <c r="D554" s="1323"/>
      <c r="E554" s="1312"/>
      <c r="F554" s="1313"/>
      <c r="G554" s="2"/>
      <c r="H554" s="1595"/>
    </row>
    <row r="555" spans="1:8">
      <c r="A555" s="1340">
        <v>6</v>
      </c>
      <c r="B555" s="1293" t="s">
        <v>561</v>
      </c>
      <c r="C555" s="1316"/>
      <c r="D555" s="1329"/>
      <c r="E555" s="62"/>
      <c r="F555" s="192"/>
      <c r="G555" s="2"/>
      <c r="H555" s="1595"/>
    </row>
    <row r="556" spans="1:8" ht="41.25" customHeight="1">
      <c r="A556" s="130">
        <v>6.1</v>
      </c>
      <c r="B556" s="195" t="s">
        <v>1128</v>
      </c>
      <c r="C556" s="1316">
        <v>2</v>
      </c>
      <c r="D556" s="102" t="s">
        <v>38</v>
      </c>
      <c r="E556" s="62">
        <v>27844.6</v>
      </c>
      <c r="F556" s="192">
        <f>+ROUND(E556*C556,2)</f>
        <v>55689.2</v>
      </c>
      <c r="G556" s="2"/>
      <c r="H556" s="1595"/>
    </row>
    <row r="557" spans="1:8" ht="25.5">
      <c r="A557" s="1282">
        <v>6.2</v>
      </c>
      <c r="B557" s="195" t="s">
        <v>1115</v>
      </c>
      <c r="C557" s="1314">
        <v>2</v>
      </c>
      <c r="D557" s="1323" t="s">
        <v>38</v>
      </c>
      <c r="E557" s="1312">
        <v>3500</v>
      </c>
      <c r="F557" s="1313">
        <f>+ROUND(E557*C557,2)</f>
        <v>7000</v>
      </c>
      <c r="G557" s="2"/>
      <c r="H557" s="1595"/>
    </row>
    <row r="558" spans="1:8">
      <c r="A558" s="1332"/>
      <c r="B558" s="195"/>
      <c r="C558" s="1314"/>
      <c r="D558" s="1323"/>
      <c r="E558" s="1312"/>
      <c r="F558" s="1313"/>
      <c r="G558" s="2"/>
      <c r="H558" s="1595"/>
    </row>
    <row r="559" spans="1:8">
      <c r="A559" s="1348">
        <v>7</v>
      </c>
      <c r="B559" s="1295" t="s">
        <v>1273</v>
      </c>
      <c r="C559" s="1314"/>
      <c r="D559" s="1323"/>
      <c r="E559" s="1312"/>
      <c r="F559" s="1313"/>
      <c r="G559" s="2"/>
      <c r="H559" s="1595"/>
    </row>
    <row r="560" spans="1:8">
      <c r="A560" s="1332">
        <v>7.1</v>
      </c>
      <c r="B560" s="45" t="s">
        <v>1129</v>
      </c>
      <c r="C560" s="1314">
        <v>450</v>
      </c>
      <c r="D560" s="64" t="s">
        <v>43</v>
      </c>
      <c r="E560" s="43">
        <v>80</v>
      </c>
      <c r="F560" s="43">
        <f t="shared" ref="F560:F570" si="26">ROUND(E560*C560,2)</f>
        <v>36000</v>
      </c>
      <c r="G560" s="2"/>
      <c r="H560" s="1595"/>
    </row>
    <row r="561" spans="1:8" ht="25.5">
      <c r="A561" s="1332">
        <f>A560+0.1</f>
        <v>7.1999999999999993</v>
      </c>
      <c r="B561" s="1294" t="s">
        <v>1130</v>
      </c>
      <c r="C561" s="1314">
        <v>2700</v>
      </c>
      <c r="D561" s="1342" t="s">
        <v>15</v>
      </c>
      <c r="E561" s="1349">
        <v>32.1</v>
      </c>
      <c r="F561" s="43">
        <f t="shared" si="26"/>
        <v>86670</v>
      </c>
      <c r="G561" s="2"/>
      <c r="H561" s="1595"/>
    </row>
    <row r="562" spans="1:8">
      <c r="A562" s="1332">
        <f t="shared" ref="A562:A568" si="27">A561+0.1</f>
        <v>7.2999999999999989</v>
      </c>
      <c r="B562" s="45" t="s">
        <v>1131</v>
      </c>
      <c r="C562" s="1314">
        <v>450</v>
      </c>
      <c r="D562" s="64" t="s">
        <v>43</v>
      </c>
      <c r="E562" s="43">
        <v>53.1</v>
      </c>
      <c r="F562" s="43">
        <f t="shared" si="26"/>
        <v>23895</v>
      </c>
      <c r="G562" s="2"/>
      <c r="H562" s="1595"/>
    </row>
    <row r="563" spans="1:8">
      <c r="A563" s="1332">
        <f t="shared" si="27"/>
        <v>7.3999999999999986</v>
      </c>
      <c r="B563" s="45" t="s">
        <v>1132</v>
      </c>
      <c r="C563" s="1314">
        <v>450</v>
      </c>
      <c r="D563" s="64" t="s">
        <v>43</v>
      </c>
      <c r="E563" s="43">
        <v>53.1</v>
      </c>
      <c r="F563" s="43">
        <f t="shared" si="26"/>
        <v>23895</v>
      </c>
      <c r="G563" s="2"/>
      <c r="H563" s="1595"/>
    </row>
    <row r="564" spans="1:8">
      <c r="A564" s="1332">
        <f t="shared" si="27"/>
        <v>7.4999999999999982</v>
      </c>
      <c r="B564" s="45" t="s">
        <v>1133</v>
      </c>
      <c r="C564" s="1314">
        <v>450</v>
      </c>
      <c r="D564" s="64" t="s">
        <v>43</v>
      </c>
      <c r="E564" s="43">
        <v>286.36</v>
      </c>
      <c r="F564" s="43">
        <f t="shared" si="26"/>
        <v>128862</v>
      </c>
      <c r="G564" s="2"/>
      <c r="H564" s="1595"/>
    </row>
    <row r="565" spans="1:8" ht="15.75" customHeight="1">
      <c r="A565" s="1332">
        <f t="shared" si="27"/>
        <v>7.5999999999999979</v>
      </c>
      <c r="B565" s="45" t="s">
        <v>1134</v>
      </c>
      <c r="C565" s="1314">
        <v>450</v>
      </c>
      <c r="D565" s="97" t="s">
        <v>43</v>
      </c>
      <c r="E565" s="27">
        <v>1850</v>
      </c>
      <c r="F565" s="27">
        <f t="shared" si="26"/>
        <v>832500</v>
      </c>
      <c r="G565" s="2"/>
      <c r="H565" s="1595"/>
    </row>
    <row r="566" spans="1:8">
      <c r="A566" s="1332">
        <f t="shared" si="27"/>
        <v>7.6999999999999975</v>
      </c>
      <c r="B566" s="45" t="s">
        <v>1135</v>
      </c>
      <c r="C566" s="1314">
        <v>270</v>
      </c>
      <c r="D566" s="64" t="s">
        <v>15</v>
      </c>
      <c r="E566" s="43">
        <v>50.99</v>
      </c>
      <c r="F566" s="43">
        <f t="shared" si="26"/>
        <v>13767.3</v>
      </c>
      <c r="G566" s="2"/>
      <c r="H566" s="1595"/>
    </row>
    <row r="567" spans="1:8">
      <c r="A567" s="1332">
        <f t="shared" si="27"/>
        <v>7.7999999999999972</v>
      </c>
      <c r="B567" s="45" t="s">
        <v>1136</v>
      </c>
      <c r="C567" s="1314">
        <v>450</v>
      </c>
      <c r="D567" s="64" t="s">
        <v>43</v>
      </c>
      <c r="E567" s="43">
        <v>200</v>
      </c>
      <c r="F567" s="43">
        <f t="shared" si="26"/>
        <v>90000</v>
      </c>
      <c r="G567" s="2"/>
      <c r="H567" s="1595"/>
    </row>
    <row r="568" spans="1:8">
      <c r="A568" s="1332">
        <f t="shared" si="27"/>
        <v>7.8999999999999968</v>
      </c>
      <c r="B568" s="45" t="s">
        <v>1137</v>
      </c>
      <c r="C568" s="1314">
        <v>450</v>
      </c>
      <c r="D568" s="64" t="s">
        <v>140</v>
      </c>
      <c r="E568" s="43">
        <v>12.89</v>
      </c>
      <c r="F568" s="43">
        <f t="shared" si="26"/>
        <v>5800.5</v>
      </c>
      <c r="G568" s="2"/>
      <c r="H568" s="1595"/>
    </row>
    <row r="569" spans="1:8">
      <c r="A569" s="1343">
        <v>7.1</v>
      </c>
      <c r="B569" s="45" t="s">
        <v>1138</v>
      </c>
      <c r="C569" s="1314">
        <v>450</v>
      </c>
      <c r="D569" s="64" t="s">
        <v>43</v>
      </c>
      <c r="E569" s="43">
        <v>6.9</v>
      </c>
      <c r="F569" s="43">
        <f t="shared" si="26"/>
        <v>3105</v>
      </c>
      <c r="G569" s="2"/>
      <c r="H569" s="1595"/>
    </row>
    <row r="570" spans="1:8">
      <c r="A570" s="1343">
        <v>7.11</v>
      </c>
      <c r="B570" s="45" t="s">
        <v>1139</v>
      </c>
      <c r="C570" s="1314">
        <v>891</v>
      </c>
      <c r="D570" s="64" t="s">
        <v>22</v>
      </c>
      <c r="E570" s="43">
        <v>409.39</v>
      </c>
      <c r="F570" s="43">
        <f t="shared" si="26"/>
        <v>364766.49</v>
      </c>
      <c r="G570" s="2"/>
      <c r="H570" s="1595"/>
    </row>
    <row r="571" spans="1:8">
      <c r="A571" s="1343">
        <v>7.12</v>
      </c>
      <c r="B571" s="61" t="s">
        <v>635</v>
      </c>
      <c r="C571" s="1314">
        <v>450</v>
      </c>
      <c r="D571" s="33" t="s">
        <v>43</v>
      </c>
      <c r="E571" s="171">
        <v>380</v>
      </c>
      <c r="F571" s="1344">
        <f>ROUND(C571*E571,2)</f>
        <v>171000</v>
      </c>
      <c r="G571" s="2"/>
      <c r="H571" s="1595"/>
    </row>
    <row r="572" spans="1:8">
      <c r="A572" s="1343">
        <v>7.13</v>
      </c>
      <c r="B572" s="45" t="s">
        <v>1140</v>
      </c>
      <c r="C572" s="1314">
        <v>450</v>
      </c>
      <c r="D572" s="64" t="s">
        <v>38</v>
      </c>
      <c r="E572" s="43">
        <v>300</v>
      </c>
      <c r="F572" s="43">
        <f>ROUND(E572*C572,2)</f>
        <v>135000</v>
      </c>
      <c r="G572" s="2"/>
      <c r="H572" s="1595"/>
    </row>
    <row r="573" spans="1:8">
      <c r="A573" s="1332"/>
      <c r="B573" s="45"/>
      <c r="C573" s="1314"/>
      <c r="D573" s="64"/>
      <c r="E573" s="43"/>
      <c r="F573" s="43"/>
      <c r="G573" s="2"/>
      <c r="H573" s="1595"/>
    </row>
    <row r="574" spans="1:8" s="51" customFormat="1">
      <c r="A574" s="1317">
        <v>8</v>
      </c>
      <c r="B574" s="1318" t="s">
        <v>1363</v>
      </c>
      <c r="C574" s="1319"/>
      <c r="D574" s="1320"/>
      <c r="E574" s="1321"/>
      <c r="F574" s="27"/>
      <c r="G574" s="2"/>
      <c r="H574" s="1595"/>
    </row>
    <row r="575" spans="1:8" s="51" customFormat="1">
      <c r="A575" s="1322">
        <v>8.1</v>
      </c>
      <c r="B575" s="1236" t="s">
        <v>1101</v>
      </c>
      <c r="C575" s="1312">
        <v>2008.5</v>
      </c>
      <c r="D575" s="1323" t="s">
        <v>15</v>
      </c>
      <c r="E575" s="1211">
        <v>74.849999999999994</v>
      </c>
      <c r="F575" s="1313">
        <f>ROUND(C575*E575,2)</f>
        <v>150336.23000000001</v>
      </c>
      <c r="G575" s="2"/>
      <c r="H575" s="1595"/>
    </row>
    <row r="576" spans="1:8" s="51" customFormat="1" ht="12.75" customHeight="1">
      <c r="A576" s="1322">
        <f>+A575+0.1</f>
        <v>8.1999999999999993</v>
      </c>
      <c r="B576" s="1236" t="s">
        <v>1102</v>
      </c>
      <c r="C576" s="1312">
        <v>652.77</v>
      </c>
      <c r="D576" s="1323" t="s">
        <v>20</v>
      </c>
      <c r="E576" s="1211">
        <v>44.5</v>
      </c>
      <c r="F576" s="1313">
        <f>ROUND(C576*E576,2)</f>
        <v>29048.27</v>
      </c>
      <c r="G576" s="2"/>
      <c r="H576" s="1595"/>
    </row>
    <row r="577" spans="1:8" s="51" customFormat="1" ht="25.5">
      <c r="A577" s="1322">
        <f>+A576+0.1</f>
        <v>8.2999999999999989</v>
      </c>
      <c r="B577" s="1324" t="s">
        <v>1103</v>
      </c>
      <c r="C577" s="1312">
        <v>40.799999999999997</v>
      </c>
      <c r="D577" s="1325" t="s">
        <v>22</v>
      </c>
      <c r="E577" s="1211">
        <v>165</v>
      </c>
      <c r="F577" s="1313">
        <f>ROUND(C577*E577,2)</f>
        <v>6732</v>
      </c>
      <c r="G577" s="2"/>
      <c r="H577" s="1595"/>
    </row>
    <row r="578" spans="1:8" s="1461" customFormat="1">
      <c r="A578" s="1514">
        <f t="shared" ref="A578:A583" si="28">+A577+0.1</f>
        <v>8.3999999999999986</v>
      </c>
      <c r="B578" s="1515" t="s">
        <v>1117</v>
      </c>
      <c r="C578" s="1516">
        <v>156.66</v>
      </c>
      <c r="D578" s="1517" t="s">
        <v>22</v>
      </c>
      <c r="E578" s="1516">
        <v>700</v>
      </c>
      <c r="F578" s="1518">
        <f t="shared" ref="F578" si="29">ROUND(C578*E578,2)</f>
        <v>109662</v>
      </c>
      <c r="G578" s="2"/>
      <c r="H578" s="1595"/>
    </row>
    <row r="579" spans="1:8" s="1447" customFormat="1" ht="25.5">
      <c r="A579" s="1519">
        <f t="shared" si="28"/>
        <v>8.4999999999999982</v>
      </c>
      <c r="B579" s="1520" t="s">
        <v>1105</v>
      </c>
      <c r="C579" s="1521">
        <v>148.83000000000001</v>
      </c>
      <c r="D579" s="1522" t="s">
        <v>22</v>
      </c>
      <c r="E579" s="1521">
        <v>183.13</v>
      </c>
      <c r="F579" s="1523">
        <f t="shared" ref="F579:F583" si="30">ROUND(C579*E579,2)</f>
        <v>27255.24</v>
      </c>
      <c r="G579" s="2"/>
      <c r="H579" s="1595"/>
    </row>
    <row r="580" spans="1:8" s="1447" customFormat="1">
      <c r="A580" s="1453">
        <f t="shared" si="28"/>
        <v>8.5999999999999979</v>
      </c>
      <c r="B580" s="1454" t="s">
        <v>799</v>
      </c>
      <c r="C580" s="1455">
        <v>652.77</v>
      </c>
      <c r="D580" s="1460" t="s">
        <v>20</v>
      </c>
      <c r="E580" s="1457">
        <v>36.64</v>
      </c>
      <c r="F580" s="1457">
        <f t="shared" si="30"/>
        <v>23917.49</v>
      </c>
      <c r="G580" s="2"/>
      <c r="H580" s="1595"/>
    </row>
    <row r="581" spans="1:8" s="1447" customFormat="1">
      <c r="A581" s="1322">
        <f t="shared" si="28"/>
        <v>8.6999999999999975</v>
      </c>
      <c r="B581" s="1454" t="s">
        <v>798</v>
      </c>
      <c r="C581" s="1455">
        <v>652.77</v>
      </c>
      <c r="D581" s="1460" t="s">
        <v>20</v>
      </c>
      <c r="E581" s="1457">
        <v>116.79</v>
      </c>
      <c r="F581" s="1457">
        <f t="shared" si="30"/>
        <v>76237.009999999995</v>
      </c>
      <c r="G581" s="2"/>
      <c r="H581" s="1595"/>
    </row>
    <row r="582" spans="1:8" s="1447" customFormat="1">
      <c r="A582" s="1453">
        <f t="shared" si="28"/>
        <v>8.7999999999999972</v>
      </c>
      <c r="B582" s="1454" t="s">
        <v>800</v>
      </c>
      <c r="C582" s="1455">
        <v>652.77</v>
      </c>
      <c r="D582" s="1460" t="s">
        <v>20</v>
      </c>
      <c r="E582" s="1455">
        <v>843.25</v>
      </c>
      <c r="F582" s="1457">
        <f t="shared" si="30"/>
        <v>550448.30000000005</v>
      </c>
      <c r="G582" s="2"/>
      <c r="H582" s="1595"/>
    </row>
    <row r="583" spans="1:8" s="1447" customFormat="1" ht="15" customHeight="1">
      <c r="A583" s="1322">
        <f t="shared" si="28"/>
        <v>8.8999999999999968</v>
      </c>
      <c r="B583" s="1454" t="s">
        <v>1118</v>
      </c>
      <c r="C583" s="1455">
        <v>2611.08</v>
      </c>
      <c r="D583" s="1456" t="s">
        <v>1153</v>
      </c>
      <c r="E583" s="1455">
        <v>30.95</v>
      </c>
      <c r="F583" s="1457">
        <f t="shared" si="30"/>
        <v>80812.929999999993</v>
      </c>
      <c r="G583" s="2"/>
      <c r="H583" s="1595"/>
    </row>
    <row r="584" spans="1:8" s="310" customFormat="1">
      <c r="A584" s="1366"/>
      <c r="B584" s="1214"/>
      <c r="C584" s="1211"/>
      <c r="D584" s="1198"/>
      <c r="E584" s="1211"/>
      <c r="F584" s="1211"/>
      <c r="G584" s="2"/>
      <c r="H584" s="1595"/>
    </row>
    <row r="585" spans="1:8" ht="38.25">
      <c r="A585" s="1333">
        <v>9</v>
      </c>
      <c r="B585" s="1289" t="s">
        <v>1119</v>
      </c>
      <c r="C585" s="1312">
        <v>3423.55</v>
      </c>
      <c r="D585" s="1323" t="s">
        <v>15</v>
      </c>
      <c r="E585" s="1312">
        <v>25</v>
      </c>
      <c r="F585" s="1313">
        <f>ROUND(C585*E585,2)</f>
        <v>85588.75</v>
      </c>
      <c r="G585" s="2"/>
      <c r="H585" s="1595"/>
    </row>
    <row r="586" spans="1:8" ht="51.75" customHeight="1">
      <c r="A586" s="1333">
        <v>10</v>
      </c>
      <c r="B586" s="1289" t="s">
        <v>1120</v>
      </c>
      <c r="C586" s="1312">
        <v>3423.55</v>
      </c>
      <c r="D586" s="1323" t="s">
        <v>15</v>
      </c>
      <c r="E586" s="1312">
        <v>23.11</v>
      </c>
      <c r="F586" s="1313">
        <f>ROUND(C586*E586,2)</f>
        <v>79118.240000000005</v>
      </c>
      <c r="G586" s="2"/>
      <c r="H586" s="1595"/>
    </row>
    <row r="587" spans="1:8" ht="38.25">
      <c r="A587" s="1333">
        <v>11</v>
      </c>
      <c r="B587" s="1239" t="s">
        <v>1121</v>
      </c>
      <c r="C587" s="1312">
        <v>3423.55</v>
      </c>
      <c r="D587" s="1323" t="s">
        <v>15</v>
      </c>
      <c r="E587" s="1312">
        <v>21.75</v>
      </c>
      <c r="F587" s="1313">
        <f>ROUND(C587*E587,2)</f>
        <v>74462.210000000006</v>
      </c>
      <c r="G587" s="2"/>
      <c r="H587" s="1595"/>
    </row>
    <row r="588" spans="1:8">
      <c r="A588" s="1345"/>
      <c r="B588" s="1346" t="s">
        <v>1357</v>
      </c>
      <c r="C588" s="1347"/>
      <c r="D588" s="1335"/>
      <c r="E588" s="1334"/>
      <c r="F588" s="1336">
        <f>SUM(F535:F587)</f>
        <v>7857328.5499999998</v>
      </c>
      <c r="G588" s="2"/>
      <c r="H588" s="1595"/>
    </row>
    <row r="589" spans="1:8">
      <c r="A589" s="1290"/>
      <c r="B589" s="1280"/>
      <c r="C589" s="1312"/>
      <c r="D589" s="1323"/>
      <c r="E589" s="1312"/>
      <c r="F589" s="1337"/>
      <c r="G589" s="2"/>
      <c r="H589" s="1595"/>
    </row>
    <row r="590" spans="1:8">
      <c r="A590" s="1583" t="s">
        <v>1358</v>
      </c>
      <c r="B590" s="307" t="s">
        <v>1141</v>
      </c>
      <c r="C590" s="1314"/>
      <c r="D590" s="1325"/>
      <c r="E590" s="1312"/>
      <c r="F590" s="1338"/>
      <c r="G590" s="2"/>
      <c r="H590" s="1595"/>
    </row>
    <row r="591" spans="1:8">
      <c r="A591" s="1290"/>
      <c r="B591" s="149"/>
      <c r="C591" s="1314"/>
      <c r="D591" s="1325"/>
      <c r="E591" s="1312"/>
      <c r="F591" s="1338"/>
      <c r="G591" s="2"/>
      <c r="H591" s="1595"/>
    </row>
    <row r="592" spans="1:8">
      <c r="A592" s="1288">
        <v>1</v>
      </c>
      <c r="B592" s="66" t="s">
        <v>814</v>
      </c>
      <c r="C592" s="1314">
        <v>2400.5500000000002</v>
      </c>
      <c r="D592" s="1323" t="s">
        <v>15</v>
      </c>
      <c r="E592" s="1312">
        <v>14.63</v>
      </c>
      <c r="F592" s="1313">
        <f>ROUND(C592*E592,2)</f>
        <v>35120.050000000003</v>
      </c>
      <c r="G592" s="2"/>
      <c r="H592" s="1595"/>
    </row>
    <row r="593" spans="1:8">
      <c r="A593" s="1290"/>
      <c r="B593" s="149"/>
      <c r="C593" s="1314"/>
      <c r="D593" s="1325"/>
      <c r="E593" s="1312"/>
      <c r="F593" s="1313"/>
      <c r="G593" s="2"/>
      <c r="H593" s="1595"/>
    </row>
    <row r="594" spans="1:8">
      <c r="A594" s="1291">
        <v>2</v>
      </c>
      <c r="B594" s="1292" t="s">
        <v>332</v>
      </c>
      <c r="C594" s="1328"/>
      <c r="D594" s="1323"/>
      <c r="E594" s="1328"/>
      <c r="F594" s="1313"/>
      <c r="G594" s="2"/>
      <c r="H594" s="1595"/>
    </row>
    <row r="595" spans="1:8" ht="25.5">
      <c r="A595" s="1285">
        <v>2.1</v>
      </c>
      <c r="B595" s="66" t="s">
        <v>1332</v>
      </c>
      <c r="C595" s="1314">
        <v>184.84</v>
      </c>
      <c r="D595" s="1315" t="s">
        <v>22</v>
      </c>
      <c r="E595" s="1326">
        <v>1181.54</v>
      </c>
      <c r="F595" s="1313">
        <f t="shared" ref="F595:F601" si="31">ROUND(C595*E595,2)</f>
        <v>218395.85</v>
      </c>
      <c r="G595" s="2"/>
      <c r="H595" s="1595"/>
    </row>
    <row r="596" spans="1:8">
      <c r="A596" s="1285">
        <v>2.2000000000000002</v>
      </c>
      <c r="B596" s="66" t="s">
        <v>1333</v>
      </c>
      <c r="C596" s="1314">
        <v>1663.58</v>
      </c>
      <c r="D596" s="1315" t="s">
        <v>22</v>
      </c>
      <c r="E596" s="1326">
        <v>154.52000000000001</v>
      </c>
      <c r="F596" s="1313">
        <f t="shared" si="31"/>
        <v>257056.38</v>
      </c>
      <c r="G596" s="2"/>
      <c r="H596" s="1595"/>
    </row>
    <row r="597" spans="1:8" ht="38.25">
      <c r="A597" s="1285">
        <v>2.2999999999999998</v>
      </c>
      <c r="B597" s="1284" t="s">
        <v>1123</v>
      </c>
      <c r="C597" s="1314">
        <v>303.19</v>
      </c>
      <c r="D597" s="1315" t="s">
        <v>22</v>
      </c>
      <c r="E597" s="1326">
        <v>700</v>
      </c>
      <c r="F597" s="1313">
        <f t="shared" si="31"/>
        <v>212233</v>
      </c>
      <c r="G597" s="2"/>
      <c r="H597" s="1595"/>
    </row>
    <row r="598" spans="1:8" ht="25.5">
      <c r="A598" s="1286">
        <v>2.4</v>
      </c>
      <c r="B598" s="66" t="s">
        <v>1105</v>
      </c>
      <c r="C598" s="1327">
        <v>1270.05</v>
      </c>
      <c r="D598" s="1323" t="s">
        <v>22</v>
      </c>
      <c r="E598" s="1328">
        <v>183.13</v>
      </c>
      <c r="F598" s="1313">
        <f t="shared" si="31"/>
        <v>232584.26</v>
      </c>
      <c r="G598" s="2"/>
      <c r="H598" s="1595"/>
    </row>
    <row r="599" spans="1:8" ht="25.5">
      <c r="A599" s="1286">
        <v>2.5</v>
      </c>
      <c r="B599" s="1284" t="s">
        <v>1106</v>
      </c>
      <c r="C599" s="1327">
        <v>496.63</v>
      </c>
      <c r="D599" s="1323" t="s">
        <v>22</v>
      </c>
      <c r="E599" s="1328">
        <v>1200</v>
      </c>
      <c r="F599" s="1313">
        <f t="shared" si="31"/>
        <v>595956</v>
      </c>
      <c r="G599" s="2"/>
      <c r="H599" s="1595"/>
    </row>
    <row r="600" spans="1:8">
      <c r="A600" s="1286">
        <v>2.6</v>
      </c>
      <c r="B600" s="1284" t="s">
        <v>1107</v>
      </c>
      <c r="C600" s="1327">
        <v>1680.39</v>
      </c>
      <c r="D600" s="1323" t="s">
        <v>20</v>
      </c>
      <c r="E600" s="1328">
        <v>22.5</v>
      </c>
      <c r="F600" s="1313">
        <f t="shared" si="31"/>
        <v>37808.78</v>
      </c>
      <c r="G600" s="2"/>
      <c r="H600" s="1595"/>
    </row>
    <row r="601" spans="1:8" ht="25.5">
      <c r="A601" s="1286">
        <v>2.7</v>
      </c>
      <c r="B601" s="1236" t="s">
        <v>1124</v>
      </c>
      <c r="C601" s="1327">
        <v>997.24</v>
      </c>
      <c r="D601" s="1323" t="s">
        <v>22</v>
      </c>
      <c r="E601" s="1328">
        <v>165</v>
      </c>
      <c r="F601" s="1313">
        <f t="shared" si="31"/>
        <v>164544.6</v>
      </c>
      <c r="G601" s="2"/>
      <c r="H601" s="1595"/>
    </row>
    <row r="602" spans="1:8">
      <c r="A602" s="1282"/>
      <c r="B602" s="195"/>
      <c r="C602" s="1314"/>
      <c r="D602" s="1323"/>
      <c r="E602" s="1312"/>
      <c r="F602" s="1313"/>
      <c r="G602" s="2"/>
      <c r="H602" s="1595"/>
    </row>
    <row r="603" spans="1:8">
      <c r="A603" s="1287">
        <v>3</v>
      </c>
      <c r="B603" s="199" t="s">
        <v>30</v>
      </c>
      <c r="C603" s="1314"/>
      <c r="D603" s="1315"/>
      <c r="E603" s="1312"/>
      <c r="F603" s="1313"/>
      <c r="G603" s="2"/>
      <c r="H603" s="1595"/>
    </row>
    <row r="604" spans="1:8">
      <c r="A604" s="1282">
        <v>3.1</v>
      </c>
      <c r="B604" s="195" t="s">
        <v>1125</v>
      </c>
      <c r="C604" s="1314">
        <v>2400.5500000000002</v>
      </c>
      <c r="D604" s="1323" t="s">
        <v>15</v>
      </c>
      <c r="E604" s="1312">
        <v>469.53</v>
      </c>
      <c r="F604" s="1313">
        <f>ROUND(C604*E604,2)</f>
        <v>1127130.24</v>
      </c>
      <c r="G604" s="2"/>
      <c r="H604" s="1595"/>
    </row>
    <row r="605" spans="1:8">
      <c r="A605" s="1288"/>
      <c r="B605" s="195"/>
      <c r="C605" s="1314"/>
      <c r="D605" s="1323"/>
      <c r="E605" s="1339"/>
      <c r="F605" s="1313"/>
      <c r="G605" s="2"/>
      <c r="H605" s="1595"/>
    </row>
    <row r="606" spans="1:8">
      <c r="A606" s="1287">
        <v>4</v>
      </c>
      <c r="B606" s="199" t="s">
        <v>101</v>
      </c>
      <c r="C606" s="1314"/>
      <c r="D606" s="1323"/>
      <c r="E606" s="1339"/>
      <c r="F606" s="1313"/>
      <c r="G606" s="2"/>
      <c r="H606" s="1595"/>
    </row>
    <row r="607" spans="1:8">
      <c r="A607" s="1282">
        <v>4.0999999999999996</v>
      </c>
      <c r="B607" s="195" t="s">
        <v>1126</v>
      </c>
      <c r="C607" s="1314">
        <v>2400.5500000000002</v>
      </c>
      <c r="D607" s="1323" t="s">
        <v>15</v>
      </c>
      <c r="E607" s="1312">
        <v>27.98</v>
      </c>
      <c r="F607" s="1313">
        <f>ROUND(C607*E607,2)</f>
        <v>67167.39</v>
      </c>
      <c r="G607" s="2"/>
      <c r="H607" s="1595"/>
    </row>
    <row r="608" spans="1:8">
      <c r="A608" s="1282"/>
      <c r="B608" s="195"/>
      <c r="C608" s="1314"/>
      <c r="D608" s="1323"/>
      <c r="E608" s="1312"/>
      <c r="F608" s="1313"/>
      <c r="G608" s="2"/>
      <c r="H608" s="1595"/>
    </row>
    <row r="609" spans="1:8">
      <c r="A609" s="1340">
        <v>5</v>
      </c>
      <c r="B609" s="1293" t="s">
        <v>561</v>
      </c>
      <c r="C609" s="1316"/>
      <c r="D609" s="1329"/>
      <c r="E609" s="62"/>
      <c r="F609" s="192"/>
      <c r="G609" s="2"/>
      <c r="H609" s="1595"/>
    </row>
    <row r="610" spans="1:8" ht="39.75" customHeight="1">
      <c r="A610" s="130">
        <v>5.0999999999999996</v>
      </c>
      <c r="B610" s="195" t="s">
        <v>1128</v>
      </c>
      <c r="C610" s="1316">
        <v>5</v>
      </c>
      <c r="D610" s="102" t="s">
        <v>38</v>
      </c>
      <c r="E610" s="62">
        <v>27844.6</v>
      </c>
      <c r="F610" s="192">
        <f>+ROUND(E610*C610,2)</f>
        <v>139223</v>
      </c>
      <c r="G610" s="2"/>
      <c r="H610" s="1595"/>
    </row>
    <row r="611" spans="1:8" ht="25.5">
      <c r="A611" s="1282">
        <v>5.2</v>
      </c>
      <c r="B611" s="195" t="s">
        <v>1115</v>
      </c>
      <c r="C611" s="1314">
        <v>5</v>
      </c>
      <c r="D611" s="1323" t="s">
        <v>38</v>
      </c>
      <c r="E611" s="1312">
        <v>3500</v>
      </c>
      <c r="F611" s="1313">
        <f>+ROUND(E611*C611,2)</f>
        <v>17500</v>
      </c>
      <c r="G611" s="2"/>
      <c r="H611" s="1595"/>
    </row>
    <row r="612" spans="1:8">
      <c r="A612" s="1283"/>
      <c r="B612" s="45"/>
      <c r="C612" s="1316"/>
      <c r="D612" s="102"/>
      <c r="E612" s="1316"/>
      <c r="F612" s="1316"/>
      <c r="G612" s="2"/>
      <c r="H612" s="1595"/>
    </row>
    <row r="613" spans="1:8">
      <c r="A613" s="1287">
        <v>6</v>
      </c>
      <c r="B613" s="1330" t="s">
        <v>1116</v>
      </c>
      <c r="C613" s="1331"/>
      <c r="D613" s="1315"/>
      <c r="E613" s="1328"/>
      <c r="F613" s="1313"/>
      <c r="G613" s="2"/>
      <c r="H613" s="1595"/>
    </row>
    <row r="614" spans="1:8">
      <c r="A614" s="1282">
        <v>6.1</v>
      </c>
      <c r="B614" s="195" t="s">
        <v>1127</v>
      </c>
      <c r="C614" s="1314">
        <v>2400.5500000000002</v>
      </c>
      <c r="D614" s="1323" t="s">
        <v>15</v>
      </c>
      <c r="E614" s="1312">
        <v>105.46</v>
      </c>
      <c r="F614" s="1313">
        <f>ROUND(C614*E614,2)</f>
        <v>253162</v>
      </c>
      <c r="G614" s="2"/>
      <c r="H614" s="1595"/>
    </row>
    <row r="615" spans="1:8">
      <c r="A615" s="1282"/>
      <c r="B615" s="195"/>
      <c r="C615" s="1314"/>
      <c r="D615" s="1323"/>
      <c r="E615" s="1312"/>
      <c r="F615" s="1313"/>
      <c r="G615" s="2"/>
      <c r="H615" s="1595"/>
    </row>
    <row r="616" spans="1:8">
      <c r="A616" s="1350">
        <v>7</v>
      </c>
      <c r="B616" s="1295" t="s">
        <v>1334</v>
      </c>
      <c r="C616" s="1314"/>
      <c r="D616" s="1323"/>
      <c r="E616" s="1312"/>
      <c r="F616" s="1313"/>
      <c r="G616" s="2"/>
      <c r="H616" s="1595"/>
    </row>
    <row r="617" spans="1:8">
      <c r="A617" s="1332">
        <v>7.1</v>
      </c>
      <c r="B617" s="45" t="s">
        <v>1129</v>
      </c>
      <c r="C617" s="1327">
        <v>370</v>
      </c>
      <c r="D617" s="64" t="s">
        <v>43</v>
      </c>
      <c r="E617" s="43">
        <v>80</v>
      </c>
      <c r="F617" s="43">
        <f t="shared" ref="F617:F629" si="32">ROUND(E617*C617,2)</f>
        <v>29600</v>
      </c>
      <c r="G617" s="2"/>
      <c r="H617" s="1595"/>
    </row>
    <row r="618" spans="1:8" ht="25.5">
      <c r="A618" s="1504">
        <f>A617+0.1</f>
        <v>7.1999999999999993</v>
      </c>
      <c r="B618" s="1505" t="s">
        <v>1130</v>
      </c>
      <c r="C618" s="1506">
        <v>2220</v>
      </c>
      <c r="D618" s="1507" t="s">
        <v>15</v>
      </c>
      <c r="E618" s="1508">
        <v>32.1</v>
      </c>
      <c r="F618" s="91">
        <f t="shared" si="32"/>
        <v>71262</v>
      </c>
      <c r="G618" s="2"/>
      <c r="H618" s="1595"/>
    </row>
    <row r="619" spans="1:8">
      <c r="A619" s="1509">
        <f t="shared" ref="A619:A625" si="33">A618+0.1</f>
        <v>7.2999999999999989</v>
      </c>
      <c r="B619" s="1510" t="s">
        <v>1131</v>
      </c>
      <c r="C619" s="1511">
        <v>370</v>
      </c>
      <c r="D619" s="1512" t="s">
        <v>43</v>
      </c>
      <c r="E619" s="1513">
        <v>53.1</v>
      </c>
      <c r="F619" s="1513">
        <f t="shared" si="32"/>
        <v>19647</v>
      </c>
      <c r="G619" s="2"/>
      <c r="H619" s="1595"/>
    </row>
    <row r="620" spans="1:8">
      <c r="A620" s="1282">
        <f t="shared" si="33"/>
        <v>7.3999999999999986</v>
      </c>
      <c r="B620" s="45" t="s">
        <v>1132</v>
      </c>
      <c r="C620" s="1312">
        <v>740</v>
      </c>
      <c r="D620" s="64" t="s">
        <v>43</v>
      </c>
      <c r="E620" s="43">
        <v>53.1</v>
      </c>
      <c r="F620" s="43">
        <f t="shared" si="32"/>
        <v>39294</v>
      </c>
      <c r="G620" s="2"/>
      <c r="H620" s="1595"/>
    </row>
    <row r="621" spans="1:8">
      <c r="A621" s="1332">
        <f t="shared" si="33"/>
        <v>7.4999999999999982</v>
      </c>
      <c r="B621" s="45" t="s">
        <v>1133</v>
      </c>
      <c r="C621" s="1327">
        <v>370</v>
      </c>
      <c r="D621" s="64" t="s">
        <v>43</v>
      </c>
      <c r="E621" s="43">
        <v>286.36</v>
      </c>
      <c r="F621" s="43">
        <f t="shared" si="32"/>
        <v>105953.2</v>
      </c>
      <c r="G621" s="2"/>
      <c r="H621" s="1595"/>
    </row>
    <row r="622" spans="1:8" ht="12.75" customHeight="1">
      <c r="A622" s="1332">
        <f t="shared" si="33"/>
        <v>7.5999999999999979</v>
      </c>
      <c r="B622" s="45" t="s">
        <v>1134</v>
      </c>
      <c r="C622" s="1327">
        <v>370</v>
      </c>
      <c r="D622" s="64" t="s">
        <v>43</v>
      </c>
      <c r="E622" s="43">
        <v>1850</v>
      </c>
      <c r="F622" s="43">
        <f t="shared" si="32"/>
        <v>684500</v>
      </c>
      <c r="G622" s="2"/>
      <c r="H622" s="1595"/>
    </row>
    <row r="623" spans="1:8">
      <c r="A623" s="1332">
        <f t="shared" si="33"/>
        <v>7.6999999999999975</v>
      </c>
      <c r="B623" s="45" t="s">
        <v>1135</v>
      </c>
      <c r="C623" s="1327">
        <v>222</v>
      </c>
      <c r="D623" s="64" t="s">
        <v>15</v>
      </c>
      <c r="E623" s="43">
        <v>32.06</v>
      </c>
      <c r="F623" s="43">
        <f t="shared" si="32"/>
        <v>7117.32</v>
      </c>
      <c r="G623" s="2"/>
      <c r="H623" s="1595"/>
    </row>
    <row r="624" spans="1:8">
      <c r="A624" s="1332">
        <f t="shared" si="33"/>
        <v>7.7999999999999972</v>
      </c>
      <c r="B624" s="45" t="s">
        <v>1136</v>
      </c>
      <c r="C624" s="1327">
        <v>370</v>
      </c>
      <c r="D624" s="64" t="s">
        <v>43</v>
      </c>
      <c r="E624" s="43">
        <v>200</v>
      </c>
      <c r="F624" s="43">
        <f t="shared" si="32"/>
        <v>74000</v>
      </c>
      <c r="G624" s="2"/>
      <c r="H624" s="1595"/>
    </row>
    <row r="625" spans="1:8">
      <c r="A625" s="1332">
        <f t="shared" si="33"/>
        <v>7.8999999999999968</v>
      </c>
      <c r="B625" s="45" t="s">
        <v>1137</v>
      </c>
      <c r="C625" s="1327">
        <v>370</v>
      </c>
      <c r="D625" s="64" t="s">
        <v>140</v>
      </c>
      <c r="E625" s="43">
        <v>12.89</v>
      </c>
      <c r="F625" s="43">
        <f t="shared" si="32"/>
        <v>4769.3</v>
      </c>
      <c r="G625" s="2"/>
      <c r="H625" s="1595"/>
    </row>
    <row r="626" spans="1:8">
      <c r="A626" s="1343">
        <v>7.1</v>
      </c>
      <c r="B626" s="45" t="s">
        <v>1138</v>
      </c>
      <c r="C626" s="1327">
        <v>370</v>
      </c>
      <c r="D626" s="64" t="s">
        <v>43</v>
      </c>
      <c r="E626" s="43">
        <v>6.9</v>
      </c>
      <c r="F626" s="43">
        <f t="shared" si="32"/>
        <v>2553</v>
      </c>
      <c r="G626" s="2"/>
      <c r="H626" s="1595"/>
    </row>
    <row r="627" spans="1:8">
      <c r="A627" s="1343">
        <v>7.11</v>
      </c>
      <c r="B627" s="61" t="s">
        <v>635</v>
      </c>
      <c r="C627" s="1327">
        <v>370</v>
      </c>
      <c r="D627" s="33" t="s">
        <v>43</v>
      </c>
      <c r="E627" s="171">
        <v>380</v>
      </c>
      <c r="F627" s="1344">
        <f>ROUND(C627*E627,2)</f>
        <v>140600</v>
      </c>
      <c r="G627" s="2"/>
      <c r="H627" s="1595"/>
    </row>
    <row r="628" spans="1:8">
      <c r="A628" s="1343">
        <v>7.12</v>
      </c>
      <c r="B628" s="45" t="s">
        <v>1139</v>
      </c>
      <c r="C628" s="1327">
        <v>732.6</v>
      </c>
      <c r="D628" s="64" t="s">
        <v>22</v>
      </c>
      <c r="E628" s="43">
        <v>409.39</v>
      </c>
      <c r="F628" s="43">
        <f t="shared" si="32"/>
        <v>299919.11</v>
      </c>
      <c r="G628" s="2"/>
      <c r="H628" s="1595"/>
    </row>
    <row r="629" spans="1:8">
      <c r="A629" s="1343">
        <v>7.13</v>
      </c>
      <c r="B629" s="45" t="s">
        <v>1140</v>
      </c>
      <c r="C629" s="1327">
        <v>370</v>
      </c>
      <c r="D629" s="64" t="s">
        <v>38</v>
      </c>
      <c r="E629" s="43">
        <v>300</v>
      </c>
      <c r="F629" s="43">
        <f t="shared" si="32"/>
        <v>111000</v>
      </c>
      <c r="G629" s="2"/>
      <c r="H629" s="1595"/>
    </row>
    <row r="630" spans="1:8">
      <c r="A630" s="1343"/>
      <c r="B630" s="45"/>
      <c r="C630" s="1327"/>
      <c r="D630" s="64"/>
      <c r="E630" s="43"/>
      <c r="F630" s="43"/>
      <c r="G630" s="2"/>
      <c r="H630" s="1595"/>
    </row>
    <row r="631" spans="1:8" s="310" customFormat="1">
      <c r="A631" s="1209">
        <v>8</v>
      </c>
      <c r="B631" s="1210" t="s">
        <v>1362</v>
      </c>
      <c r="C631" s="1211"/>
      <c r="D631" s="1198"/>
      <c r="E631" s="1211"/>
      <c r="F631" s="1211"/>
      <c r="G631" s="2"/>
      <c r="H631" s="1595"/>
    </row>
    <row r="632" spans="1:8" s="310" customFormat="1">
      <c r="A632" s="1212">
        <v>8.1</v>
      </c>
      <c r="B632" s="66" t="s">
        <v>753</v>
      </c>
      <c r="C632" s="1213">
        <v>4678.2</v>
      </c>
      <c r="D632" s="1198" t="s">
        <v>15</v>
      </c>
      <c r="E632" s="1211">
        <v>74.849999999999994</v>
      </c>
      <c r="F632" s="1211">
        <f>ROUND(C632*E632,2)</f>
        <v>350163.27</v>
      </c>
      <c r="G632" s="2"/>
      <c r="H632" s="1595"/>
    </row>
    <row r="633" spans="1:8" s="310" customFormat="1">
      <c r="A633" s="1212">
        <v>8.1999999999999993</v>
      </c>
      <c r="B633" s="66" t="s">
        <v>754</v>
      </c>
      <c r="C633" s="1211">
        <v>1520.4</v>
      </c>
      <c r="D633" s="1198" t="s">
        <v>20</v>
      </c>
      <c r="E633" s="1211">
        <v>44.5</v>
      </c>
      <c r="F633" s="1211">
        <f>ROUND(C633*E633,2)</f>
        <v>67657.8</v>
      </c>
      <c r="G633" s="2"/>
      <c r="H633" s="1595"/>
    </row>
    <row r="634" spans="1:8" s="310" customFormat="1">
      <c r="A634" s="1212">
        <v>8.3000000000000007</v>
      </c>
      <c r="B634" s="1214" t="s">
        <v>755</v>
      </c>
      <c r="C634" s="1211">
        <v>95.03</v>
      </c>
      <c r="D634" s="1198" t="s">
        <v>22</v>
      </c>
      <c r="E634" s="1211">
        <v>165</v>
      </c>
      <c r="F634" s="1211">
        <f>ROUND(C634*E634,2)</f>
        <v>15679.95</v>
      </c>
      <c r="G634" s="2"/>
      <c r="H634" s="1595"/>
    </row>
    <row r="635" spans="1:8" s="1461" customFormat="1">
      <c r="A635" s="1453">
        <f t="shared" ref="A635:A640" si="34">+A634+0.1</f>
        <v>8.4</v>
      </c>
      <c r="B635" s="1428" t="s">
        <v>1117</v>
      </c>
      <c r="C635" s="1455">
        <v>364.9</v>
      </c>
      <c r="D635" s="1460" t="s">
        <v>22</v>
      </c>
      <c r="E635" s="1455">
        <v>700</v>
      </c>
      <c r="F635" s="1457">
        <f t="shared" ref="F635:F640" si="35">ROUND(C635*E635,2)</f>
        <v>255430</v>
      </c>
      <c r="G635" s="2"/>
      <c r="H635" s="1595"/>
    </row>
    <row r="636" spans="1:8" s="1461" customFormat="1" ht="25.5">
      <c r="A636" s="1453">
        <f t="shared" si="34"/>
        <v>8.5</v>
      </c>
      <c r="B636" s="1459" t="s">
        <v>1105</v>
      </c>
      <c r="C636" s="1455">
        <v>346.65</v>
      </c>
      <c r="D636" s="1460" t="s">
        <v>22</v>
      </c>
      <c r="E636" s="1455">
        <v>183.13</v>
      </c>
      <c r="F636" s="1457">
        <f t="shared" si="35"/>
        <v>63482.01</v>
      </c>
      <c r="G636" s="2"/>
      <c r="H636" s="1595"/>
    </row>
    <row r="637" spans="1:8" s="1461" customFormat="1">
      <c r="A637" s="1453">
        <f t="shared" si="34"/>
        <v>8.6</v>
      </c>
      <c r="B637" s="1454" t="s">
        <v>799</v>
      </c>
      <c r="C637" s="1455">
        <v>1520.4</v>
      </c>
      <c r="D637" s="1460" t="s">
        <v>20</v>
      </c>
      <c r="E637" s="1457">
        <v>36.64</v>
      </c>
      <c r="F637" s="1457">
        <f t="shared" si="35"/>
        <v>55707.46</v>
      </c>
      <c r="G637" s="2"/>
      <c r="H637" s="1595"/>
    </row>
    <row r="638" spans="1:8" s="1461" customFormat="1">
      <c r="A638" s="1453">
        <f t="shared" si="34"/>
        <v>8.6999999999999993</v>
      </c>
      <c r="B638" s="1454" t="s">
        <v>798</v>
      </c>
      <c r="C638" s="1455">
        <v>1520.4</v>
      </c>
      <c r="D638" s="1460" t="s">
        <v>20</v>
      </c>
      <c r="E638" s="1457">
        <v>116.79</v>
      </c>
      <c r="F638" s="1457">
        <f t="shared" si="35"/>
        <v>177567.52</v>
      </c>
      <c r="G638" s="2"/>
      <c r="H638" s="1595"/>
    </row>
    <row r="639" spans="1:8" s="1461" customFormat="1">
      <c r="A639" s="1453">
        <f t="shared" si="34"/>
        <v>8.7999999999999989</v>
      </c>
      <c r="B639" s="1454" t="s">
        <v>800</v>
      </c>
      <c r="C639" s="1455">
        <v>1520.4</v>
      </c>
      <c r="D639" s="1460" t="s">
        <v>20</v>
      </c>
      <c r="E639" s="1455">
        <v>843.25</v>
      </c>
      <c r="F639" s="1457">
        <f t="shared" si="35"/>
        <v>1282077.3</v>
      </c>
      <c r="G639" s="2"/>
      <c r="H639" s="1595"/>
    </row>
    <row r="640" spans="1:8" s="1461" customFormat="1">
      <c r="A640" s="1453">
        <f t="shared" si="34"/>
        <v>8.8999999999999986</v>
      </c>
      <c r="B640" s="1454" t="s">
        <v>1118</v>
      </c>
      <c r="C640" s="1455">
        <v>6081.6</v>
      </c>
      <c r="D640" s="1456" t="s">
        <v>1153</v>
      </c>
      <c r="E640" s="1455">
        <v>30.95</v>
      </c>
      <c r="F640" s="1457">
        <f t="shared" si="35"/>
        <v>188225.52</v>
      </c>
      <c r="G640" s="2"/>
      <c r="H640" s="1595"/>
    </row>
    <row r="641" spans="1:8">
      <c r="A641" s="1332"/>
      <c r="B641" s="45"/>
      <c r="C641" s="1327"/>
      <c r="D641" s="64"/>
      <c r="E641" s="43"/>
      <c r="F641" s="43"/>
      <c r="G641" s="2"/>
      <c r="H641" s="1595"/>
    </row>
    <row r="642" spans="1:8" ht="38.25">
      <c r="A642" s="1333">
        <v>9</v>
      </c>
      <c r="B642" s="1289" t="s">
        <v>1119</v>
      </c>
      <c r="C642" s="1312">
        <v>2400.5500000000002</v>
      </c>
      <c r="D642" s="1323" t="s">
        <v>15</v>
      </c>
      <c r="E642" s="1312">
        <v>25</v>
      </c>
      <c r="F642" s="1313">
        <f>ROUND(C642*E642,2)</f>
        <v>60013.75</v>
      </c>
      <c r="G642" s="2"/>
      <c r="H642" s="1595"/>
    </row>
    <row r="643" spans="1:8" ht="51.75" customHeight="1">
      <c r="A643" s="1333">
        <v>10</v>
      </c>
      <c r="B643" s="1289" t="s">
        <v>1120</v>
      </c>
      <c r="C643" s="1312">
        <v>2400.5500000000002</v>
      </c>
      <c r="D643" s="1323" t="s">
        <v>15</v>
      </c>
      <c r="E643" s="1312">
        <v>23.11</v>
      </c>
      <c r="F643" s="1313">
        <f>ROUND(C643*E643,2)</f>
        <v>55476.71</v>
      </c>
      <c r="G643" s="2"/>
      <c r="H643" s="1595"/>
    </row>
    <row r="644" spans="1:8" ht="38.25">
      <c r="A644" s="1333">
        <v>11</v>
      </c>
      <c r="B644" s="1239" t="s">
        <v>1121</v>
      </c>
      <c r="C644" s="1312">
        <v>2400.5500000000002</v>
      </c>
      <c r="D644" s="1323" t="s">
        <v>15</v>
      </c>
      <c r="E644" s="1312">
        <v>21.75</v>
      </c>
      <c r="F644" s="1313">
        <f>ROUND(C644*E644,2)</f>
        <v>52211.96</v>
      </c>
      <c r="G644" s="2"/>
      <c r="H644" s="1595"/>
    </row>
    <row r="645" spans="1:8">
      <c r="A645" s="1345"/>
      <c r="B645" s="1346" t="s">
        <v>1359</v>
      </c>
      <c r="C645" s="1347"/>
      <c r="D645" s="1335"/>
      <c r="E645" s="1334"/>
      <c r="F645" s="1336">
        <f>ROUND(SUM(F591:F644),2)</f>
        <v>7571789.7300000004</v>
      </c>
      <c r="G645" s="2"/>
      <c r="H645" s="1595"/>
    </row>
    <row r="646" spans="1:8">
      <c r="A646" s="1290"/>
      <c r="B646" s="1280"/>
      <c r="C646" s="1312"/>
      <c r="D646" s="1323"/>
      <c r="E646" s="1312"/>
      <c r="F646" s="1337"/>
      <c r="G646" s="2"/>
      <c r="H646" s="1595"/>
    </row>
    <row r="647" spans="1:8" ht="63.75">
      <c r="A647" s="1583" t="s">
        <v>1360</v>
      </c>
      <c r="B647" s="199" t="s">
        <v>1335</v>
      </c>
      <c r="C647" s="1312"/>
      <c r="D647" s="1323"/>
      <c r="E647" s="1312"/>
      <c r="F647" s="1337"/>
      <c r="G647" s="2"/>
      <c r="H647" s="1595"/>
    </row>
    <row r="648" spans="1:8">
      <c r="A648" s="1209">
        <v>1</v>
      </c>
      <c r="B648" s="1210" t="s">
        <v>1297</v>
      </c>
      <c r="C648" s="1312"/>
      <c r="D648" s="1323"/>
      <c r="E648" s="1312"/>
      <c r="F648" s="1337"/>
      <c r="G648" s="2"/>
      <c r="H648" s="1595"/>
    </row>
    <row r="649" spans="1:8">
      <c r="A649" s="225">
        <v>1.1000000000000001</v>
      </c>
      <c r="B649" s="376" t="s">
        <v>1142</v>
      </c>
      <c r="C649" s="357">
        <v>34</v>
      </c>
      <c r="D649" s="358" t="s">
        <v>38</v>
      </c>
      <c r="E649" s="357">
        <v>1514.74</v>
      </c>
      <c r="F649" s="357">
        <f t="shared" ref="F649:F661" si="36">ROUND(C649*E649,2)</f>
        <v>51501.16</v>
      </c>
      <c r="G649" s="2"/>
      <c r="H649" s="1595"/>
    </row>
    <row r="650" spans="1:8">
      <c r="A650" s="225">
        <v>1.2</v>
      </c>
      <c r="B650" s="376" t="s">
        <v>1143</v>
      </c>
      <c r="C650" s="357">
        <v>5</v>
      </c>
      <c r="D650" s="358" t="s">
        <v>38</v>
      </c>
      <c r="E650" s="357">
        <v>3431.53</v>
      </c>
      <c r="F650" s="357">
        <f t="shared" si="36"/>
        <v>17157.650000000001</v>
      </c>
      <c r="G650" s="2"/>
      <c r="H650" s="1595"/>
    </row>
    <row r="651" spans="1:8" s="1358" customFormat="1">
      <c r="A651" s="225">
        <v>1.3</v>
      </c>
      <c r="B651" s="45" t="s">
        <v>1144</v>
      </c>
      <c r="C651" s="1312">
        <v>3</v>
      </c>
      <c r="D651" s="1323" t="s">
        <v>38</v>
      </c>
      <c r="E651" s="1312">
        <v>5017.5</v>
      </c>
      <c r="F651" s="1316">
        <f t="shared" si="36"/>
        <v>15052.5</v>
      </c>
      <c r="G651" s="2"/>
      <c r="H651" s="1595"/>
    </row>
    <row r="652" spans="1:8">
      <c r="A652" s="225">
        <v>1.4</v>
      </c>
      <c r="B652" s="376" t="s">
        <v>1145</v>
      </c>
      <c r="C652" s="1341">
        <v>2</v>
      </c>
      <c r="D652" s="1351" t="s">
        <v>38</v>
      </c>
      <c r="E652" s="1341">
        <v>1485.14</v>
      </c>
      <c r="F652" s="357">
        <f t="shared" si="36"/>
        <v>2970.28</v>
      </c>
      <c r="G652" s="2"/>
      <c r="H652" s="1595"/>
    </row>
    <row r="653" spans="1:8">
      <c r="A653" s="225">
        <v>1.5</v>
      </c>
      <c r="B653" s="376" t="s">
        <v>1146</v>
      </c>
      <c r="C653" s="1341">
        <v>4</v>
      </c>
      <c r="D653" s="1351" t="s">
        <v>38</v>
      </c>
      <c r="E653" s="1341">
        <v>2617.25</v>
      </c>
      <c r="F653" s="357">
        <f t="shared" si="36"/>
        <v>10469</v>
      </c>
      <c r="G653" s="2"/>
      <c r="H653" s="1595"/>
    </row>
    <row r="654" spans="1:8">
      <c r="A654" s="225">
        <v>1.6</v>
      </c>
      <c r="B654" s="376" t="s">
        <v>1147</v>
      </c>
      <c r="C654" s="1341">
        <v>2</v>
      </c>
      <c r="D654" s="1351" t="s">
        <v>38</v>
      </c>
      <c r="E654" s="1341">
        <v>1644.54</v>
      </c>
      <c r="F654" s="357">
        <f t="shared" si="36"/>
        <v>3289.08</v>
      </c>
      <c r="G654" s="2"/>
      <c r="H654" s="1595"/>
    </row>
    <row r="655" spans="1:8">
      <c r="A655" s="225">
        <v>1.7</v>
      </c>
      <c r="B655" s="376" t="s">
        <v>1148</v>
      </c>
      <c r="C655" s="1341">
        <v>4</v>
      </c>
      <c r="D655" s="1351" t="s">
        <v>38</v>
      </c>
      <c r="E655" s="1341">
        <v>1969.04</v>
      </c>
      <c r="F655" s="357">
        <f t="shared" si="36"/>
        <v>7876.16</v>
      </c>
      <c r="G655" s="2"/>
      <c r="H655" s="1595"/>
    </row>
    <row r="656" spans="1:8">
      <c r="A656" s="225">
        <v>1.8</v>
      </c>
      <c r="B656" s="376" t="s">
        <v>1149</v>
      </c>
      <c r="C656" s="1341">
        <v>40</v>
      </c>
      <c r="D656" s="1351" t="s">
        <v>38</v>
      </c>
      <c r="E656" s="1341">
        <v>1449.38</v>
      </c>
      <c r="F656" s="357">
        <f t="shared" si="36"/>
        <v>57975.199999999997</v>
      </c>
      <c r="G656" s="2"/>
      <c r="H656" s="1595"/>
    </row>
    <row r="657" spans="1:8">
      <c r="A657" s="225">
        <v>1.9</v>
      </c>
      <c r="B657" s="376" t="s">
        <v>1150</v>
      </c>
      <c r="C657" s="1341">
        <v>1</v>
      </c>
      <c r="D657" s="1351" t="s">
        <v>38</v>
      </c>
      <c r="E657" s="1341">
        <v>2935.6400000000003</v>
      </c>
      <c r="F657" s="357">
        <f t="shared" si="36"/>
        <v>2935.64</v>
      </c>
      <c r="G657" s="2"/>
      <c r="H657" s="1595"/>
    </row>
    <row r="658" spans="1:8">
      <c r="A658" s="1367">
        <v>1.1000000000000001</v>
      </c>
      <c r="B658" s="376" t="s">
        <v>1151</v>
      </c>
      <c r="C658" s="1341">
        <v>141</v>
      </c>
      <c r="D658" s="1351" t="s">
        <v>38</v>
      </c>
      <c r="E658" s="1341">
        <v>1384.48</v>
      </c>
      <c r="F658" s="357">
        <f t="shared" si="36"/>
        <v>195211.68</v>
      </c>
      <c r="G658" s="2"/>
      <c r="H658" s="1595"/>
    </row>
    <row r="659" spans="1:8">
      <c r="A659" s="1367">
        <v>1.1100000000000001</v>
      </c>
      <c r="B659" s="376" t="s">
        <v>1152</v>
      </c>
      <c r="C659" s="1341">
        <v>22</v>
      </c>
      <c r="D659" s="1351" t="s">
        <v>38</v>
      </c>
      <c r="E659" s="1341">
        <v>2390.48</v>
      </c>
      <c r="F659" s="357">
        <f t="shared" si="36"/>
        <v>52590.559999999998</v>
      </c>
      <c r="G659" s="2"/>
      <c r="H659" s="1595"/>
    </row>
    <row r="660" spans="1:8">
      <c r="A660" s="1367">
        <v>1.1200000000000001</v>
      </c>
      <c r="B660" s="376" t="s">
        <v>1098</v>
      </c>
      <c r="C660" s="1341">
        <v>6</v>
      </c>
      <c r="D660" s="1351" t="s">
        <v>38</v>
      </c>
      <c r="E660" s="1341">
        <v>2948.22</v>
      </c>
      <c r="F660" s="357">
        <f t="shared" si="36"/>
        <v>17689.32</v>
      </c>
      <c r="G660" s="2"/>
      <c r="H660" s="1595"/>
    </row>
    <row r="661" spans="1:8">
      <c r="A661" s="1367">
        <v>1.1299999999999999</v>
      </c>
      <c r="B661" s="376" t="s">
        <v>1099</v>
      </c>
      <c r="C661" s="1341">
        <v>61</v>
      </c>
      <c r="D661" s="1351" t="s">
        <v>38</v>
      </c>
      <c r="E661" s="1341">
        <v>650</v>
      </c>
      <c r="F661" s="357">
        <f t="shared" si="36"/>
        <v>39650</v>
      </c>
      <c r="G661" s="2"/>
      <c r="H661" s="1595"/>
    </row>
    <row r="662" spans="1:8">
      <c r="A662" s="225"/>
      <c r="B662" s="376"/>
      <c r="C662" s="1341"/>
      <c r="D662" s="1351"/>
      <c r="E662" s="1341"/>
      <c r="F662" s="357"/>
      <c r="G662" s="2"/>
      <c r="H662" s="1595"/>
    </row>
    <row r="663" spans="1:8">
      <c r="A663" s="1209">
        <v>2</v>
      </c>
      <c r="B663" s="1210" t="s">
        <v>1265</v>
      </c>
      <c r="C663" s="1312"/>
      <c r="D663" s="1323"/>
      <c r="E663" s="1312"/>
      <c r="F663" s="1337"/>
      <c r="G663" s="2"/>
      <c r="H663" s="1595"/>
    </row>
    <row r="664" spans="1:8" s="1365" customFormat="1" ht="14.25" customHeight="1">
      <c r="A664" s="1492">
        <v>2.1</v>
      </c>
      <c r="B664" s="1493" t="s">
        <v>1299</v>
      </c>
      <c r="C664" s="1494">
        <v>303</v>
      </c>
      <c r="D664" s="1495" t="s">
        <v>15</v>
      </c>
      <c r="E664" s="1496">
        <v>227.3</v>
      </c>
      <c r="F664" s="1497">
        <f t="shared" ref="F664:F669" si="37">+ROUND(C664*E664,2)</f>
        <v>68871.899999999994</v>
      </c>
      <c r="G664" s="2"/>
      <c r="H664" s="1595"/>
    </row>
    <row r="665" spans="1:8" s="1365" customFormat="1" ht="12.75" customHeight="1">
      <c r="A665" s="1498">
        <v>2.2000000000000002</v>
      </c>
      <c r="B665" s="1499" t="s">
        <v>1300</v>
      </c>
      <c r="C665" s="1500">
        <v>148</v>
      </c>
      <c r="D665" s="1501" t="s">
        <v>15</v>
      </c>
      <c r="E665" s="1502">
        <v>238.4</v>
      </c>
      <c r="F665" s="1503">
        <f>+ROUND(C665*E665,2)</f>
        <v>35283.199999999997</v>
      </c>
      <c r="G665" s="2"/>
      <c r="H665" s="1595"/>
    </row>
    <row r="666" spans="1:8" s="1365" customFormat="1" ht="12.75" customHeight="1">
      <c r="A666" s="1462">
        <v>2.2999999999999998</v>
      </c>
      <c r="B666" s="1360" t="s">
        <v>1298</v>
      </c>
      <c r="C666" s="1361">
        <v>115</v>
      </c>
      <c r="D666" s="1362" t="s">
        <v>15</v>
      </c>
      <c r="E666" s="1363">
        <v>279.35000000000002</v>
      </c>
      <c r="F666" s="1364">
        <f t="shared" si="37"/>
        <v>32125.25</v>
      </c>
      <c r="G666" s="2"/>
      <c r="H666" s="1595"/>
    </row>
    <row r="667" spans="1:8" s="1365" customFormat="1">
      <c r="A667" s="1462">
        <v>2.4</v>
      </c>
      <c r="B667" s="1360" t="s">
        <v>1304</v>
      </c>
      <c r="C667" s="1361">
        <v>43</v>
      </c>
      <c r="D667" s="1362" t="s">
        <v>15</v>
      </c>
      <c r="E667" s="1363">
        <v>343.47</v>
      </c>
      <c r="F667" s="1364">
        <f t="shared" si="37"/>
        <v>14769.21</v>
      </c>
      <c r="G667" s="2"/>
      <c r="H667" s="1595"/>
    </row>
    <row r="668" spans="1:8" s="1365" customFormat="1">
      <c r="A668" s="1463">
        <v>2.5</v>
      </c>
      <c r="B668" s="1360" t="s">
        <v>1301</v>
      </c>
      <c r="C668" s="1361">
        <v>60</v>
      </c>
      <c r="D668" s="1362" t="s">
        <v>15</v>
      </c>
      <c r="E668" s="1363">
        <v>629.69000000000005</v>
      </c>
      <c r="F668" s="1364">
        <f t="shared" si="37"/>
        <v>37781.4</v>
      </c>
      <c r="G668" s="2"/>
      <c r="H668" s="1595"/>
    </row>
    <row r="669" spans="1:8" s="1376" customFormat="1" ht="12.75" customHeight="1">
      <c r="A669" s="1462">
        <v>2.6</v>
      </c>
      <c r="B669" s="1360" t="s">
        <v>1302</v>
      </c>
      <c r="C669" s="1361">
        <v>50</v>
      </c>
      <c r="D669" s="1362" t="s">
        <v>15</v>
      </c>
      <c r="E669" s="1363">
        <v>832.06999999999994</v>
      </c>
      <c r="F669" s="1364">
        <f t="shared" si="37"/>
        <v>41603.5</v>
      </c>
      <c r="G669" s="2"/>
      <c r="H669" s="1595"/>
    </row>
    <row r="670" spans="1:8" s="1365" customFormat="1">
      <c r="A670" s="1462">
        <v>2.7</v>
      </c>
      <c r="B670" s="1360" t="s">
        <v>1303</v>
      </c>
      <c r="C670" s="1361">
        <v>15</v>
      </c>
      <c r="D670" s="1362" t="s">
        <v>15</v>
      </c>
      <c r="E670" s="1363">
        <v>443.47</v>
      </c>
      <c r="F670" s="1364">
        <f>+ROUND(C670*E670,2)</f>
        <v>6652.05</v>
      </c>
      <c r="G670" s="2"/>
      <c r="H670" s="1595"/>
    </row>
    <row r="671" spans="1:8" s="1447" customFormat="1">
      <c r="A671" s="1462">
        <v>2.8</v>
      </c>
      <c r="B671" s="1464" t="s">
        <v>1306</v>
      </c>
      <c r="C671" s="1455">
        <v>24</v>
      </c>
      <c r="D671" s="1460" t="s">
        <v>1307</v>
      </c>
      <c r="E671" s="1455">
        <v>2393.8440000000001</v>
      </c>
      <c r="F671" s="1364">
        <f>+ROUND(C671*E671,2)</f>
        <v>57452.26</v>
      </c>
      <c r="G671" s="2"/>
      <c r="H671" s="1595"/>
    </row>
    <row r="672" spans="1:8">
      <c r="A672" s="225"/>
      <c r="B672" s="376"/>
      <c r="C672" s="1341"/>
      <c r="D672" s="1351"/>
      <c r="E672" s="1341"/>
      <c r="F672" s="357"/>
      <c r="G672" s="2"/>
      <c r="H672" s="1595"/>
    </row>
    <row r="673" spans="1:8">
      <c r="A673" s="1293">
        <v>3</v>
      </c>
      <c r="B673" s="23" t="s">
        <v>1305</v>
      </c>
      <c r="C673" s="1341"/>
      <c r="D673" s="1351"/>
      <c r="E673" s="1341"/>
      <c r="F673" s="357"/>
      <c r="G673" s="2"/>
      <c r="H673" s="1595"/>
    </row>
    <row r="674" spans="1:8">
      <c r="A674" s="225">
        <v>3.1</v>
      </c>
      <c r="B674" s="376" t="s">
        <v>1310</v>
      </c>
      <c r="C674" s="1341">
        <v>1350</v>
      </c>
      <c r="D674" s="1351" t="s">
        <v>20</v>
      </c>
      <c r="E674" s="1341">
        <v>709.09</v>
      </c>
      <c r="F674" s="357">
        <f>+ROUND(C674*E674,2)</f>
        <v>957271.5</v>
      </c>
      <c r="G674" s="2"/>
      <c r="H674" s="1595"/>
    </row>
    <row r="675" spans="1:8">
      <c r="A675" s="225">
        <v>3.2</v>
      </c>
      <c r="B675" s="376" t="s">
        <v>1311</v>
      </c>
      <c r="C675" s="1341">
        <v>1350</v>
      </c>
      <c r="D675" s="1351" t="s">
        <v>15</v>
      </c>
      <c r="E675" s="1341">
        <v>792.42</v>
      </c>
      <c r="F675" s="357">
        <f>+ROUND(C675*E675,2)</f>
        <v>1069767</v>
      </c>
      <c r="G675" s="2"/>
      <c r="H675" s="1595"/>
    </row>
    <row r="676" spans="1:8" ht="25.5">
      <c r="A676" s="225">
        <v>3.3</v>
      </c>
      <c r="B676" s="376" t="s">
        <v>1312</v>
      </c>
      <c r="C676" s="1341">
        <v>32.06</v>
      </c>
      <c r="D676" s="1351" t="s">
        <v>22</v>
      </c>
      <c r="E676" s="1341">
        <v>398.97</v>
      </c>
      <c r="F676" s="357">
        <f t="shared" ref="F676:F679" si="38">+ROUND(C676*E676,2)</f>
        <v>12790.98</v>
      </c>
      <c r="G676" s="2"/>
      <c r="H676" s="1595"/>
    </row>
    <row r="677" spans="1:8">
      <c r="A677" s="225">
        <v>3.4</v>
      </c>
      <c r="B677" s="376" t="s">
        <v>1349</v>
      </c>
      <c r="C677" s="1341">
        <v>1350</v>
      </c>
      <c r="D677" s="1351" t="s">
        <v>15</v>
      </c>
      <c r="E677" s="1341">
        <v>34.200000000000003</v>
      </c>
      <c r="F677" s="357">
        <f t="shared" si="38"/>
        <v>46170</v>
      </c>
      <c r="G677" s="2"/>
      <c r="H677" s="1595"/>
    </row>
    <row r="678" spans="1:8">
      <c r="A678" s="225">
        <v>3.5</v>
      </c>
      <c r="B678" s="376" t="s">
        <v>1313</v>
      </c>
      <c r="C678" s="1341">
        <v>136.96</v>
      </c>
      <c r="D678" s="1351" t="s">
        <v>22</v>
      </c>
      <c r="E678" s="1341">
        <v>210</v>
      </c>
      <c r="F678" s="357">
        <f t="shared" si="38"/>
        <v>28761.599999999999</v>
      </c>
      <c r="G678" s="2"/>
      <c r="H678" s="1595"/>
    </row>
    <row r="679" spans="1:8">
      <c r="A679" s="225">
        <v>3.5</v>
      </c>
      <c r="B679" s="376" t="s">
        <v>1314</v>
      </c>
      <c r="C679" s="1341">
        <v>20</v>
      </c>
      <c r="D679" s="1351" t="s">
        <v>38</v>
      </c>
      <c r="E679" s="1341">
        <v>116.81</v>
      </c>
      <c r="F679" s="357">
        <f t="shared" si="38"/>
        <v>2336.1999999999998</v>
      </c>
      <c r="G679" s="2"/>
      <c r="H679" s="1595"/>
    </row>
    <row r="680" spans="1:8">
      <c r="A680" s="1352"/>
      <c r="B680" s="1353" t="s">
        <v>1361</v>
      </c>
      <c r="C680" s="1354"/>
      <c r="D680" s="1355"/>
      <c r="E680" s="1356"/>
      <c r="F680" s="1357">
        <f>ROUND(SUM(F648:F679),2)</f>
        <v>2886004.28</v>
      </c>
      <c r="G680" s="2"/>
      <c r="H680" s="1595"/>
    </row>
    <row r="681" spans="1:8">
      <c r="A681" s="148" t="s">
        <v>1350</v>
      </c>
      <c r="B681" s="1281" t="s">
        <v>1352</v>
      </c>
      <c r="C681" s="105"/>
      <c r="D681" s="1203"/>
      <c r="E681" s="1272"/>
      <c r="F681" s="153">
        <f>+ROUND(C681*E681,2)</f>
        <v>0</v>
      </c>
      <c r="G681" s="2"/>
      <c r="H681" s="1595"/>
    </row>
    <row r="682" spans="1:8" ht="24">
      <c r="A682" s="225">
        <v>1</v>
      </c>
      <c r="B682" s="1448" t="s">
        <v>1354</v>
      </c>
      <c r="C682" s="105">
        <v>500</v>
      </c>
      <c r="D682" s="1203" t="s">
        <v>1351</v>
      </c>
      <c r="E682" s="1272">
        <v>36</v>
      </c>
      <c r="F682" s="153">
        <f>+C682*E682</f>
        <v>18000</v>
      </c>
      <c r="G682" s="2"/>
      <c r="H682" s="1595"/>
    </row>
    <row r="683" spans="1:8">
      <c r="A683" s="1352"/>
      <c r="B683" s="1353" t="s">
        <v>1353</v>
      </c>
      <c r="C683" s="1354"/>
      <c r="D683" s="1355"/>
      <c r="E683" s="1356"/>
      <c r="F683" s="1357">
        <f>ROUND(SUM(F682:F682),2)</f>
        <v>18000</v>
      </c>
      <c r="G683" s="2"/>
    </row>
    <row r="684" spans="1:8">
      <c r="A684" s="1290"/>
      <c r="B684" s="1280"/>
      <c r="C684" s="1314"/>
      <c r="D684" s="1323"/>
      <c r="E684" s="1312"/>
      <c r="F684" s="1337"/>
      <c r="G684" s="2"/>
    </row>
    <row r="685" spans="1:8">
      <c r="A685" s="1254"/>
      <c r="B685" s="1254" t="s">
        <v>1154</v>
      </c>
      <c r="C685" s="1255">
        <v>0</v>
      </c>
      <c r="D685" s="1256"/>
      <c r="E685" s="1255"/>
      <c r="F685" s="1296">
        <f>+F645+F680+F588+F531+F469+F683</f>
        <v>27819892.690000001</v>
      </c>
      <c r="G685" s="2"/>
    </row>
    <row r="686" spans="1:8" s="51" customFormat="1">
      <c r="A686" s="114"/>
      <c r="B686" s="114"/>
      <c r="C686" s="105"/>
      <c r="D686" s="1277"/>
      <c r="E686" s="105"/>
      <c r="F686" s="137"/>
    </row>
    <row r="687" spans="1:8">
      <c r="A687" s="149"/>
      <c r="B687" s="149"/>
      <c r="C687" s="105"/>
      <c r="D687" s="1203"/>
      <c r="E687" s="1272"/>
      <c r="F687" s="153"/>
    </row>
    <row r="688" spans="1:8">
      <c r="A688" s="1254"/>
      <c r="B688" s="1254" t="s">
        <v>1155</v>
      </c>
      <c r="C688" s="1255">
        <v>0</v>
      </c>
      <c r="D688" s="1256"/>
      <c r="E688" s="1255"/>
      <c r="F688" s="1257">
        <f>+SUM(F685,F248,F201,F189)</f>
        <v>29330634.219999999</v>
      </c>
    </row>
    <row r="689" spans="1:9">
      <c r="A689" s="149"/>
      <c r="B689" s="149"/>
      <c r="C689" s="105"/>
      <c r="D689" s="1203"/>
      <c r="E689" s="1272"/>
      <c r="F689" s="153"/>
    </row>
    <row r="690" spans="1:9">
      <c r="A690" s="1263"/>
      <c r="B690" s="1263" t="s">
        <v>1156</v>
      </c>
      <c r="C690" s="1255"/>
      <c r="D690" s="1264"/>
      <c r="E690" s="1267"/>
      <c r="F690" s="1257">
        <f>+F688+F166</f>
        <v>99949380.200000003</v>
      </c>
    </row>
    <row r="691" spans="1:9">
      <c r="A691" s="1265"/>
      <c r="B691" s="410" t="s">
        <v>228</v>
      </c>
      <c r="C691" s="1195"/>
      <c r="D691" s="1196"/>
      <c r="E691" s="1197"/>
      <c r="F691" s="1197"/>
    </row>
    <row r="692" spans="1:9">
      <c r="A692" s="1265"/>
      <c r="B692" s="413" t="s">
        <v>229</v>
      </c>
      <c r="C692" s="1268">
        <v>0.1</v>
      </c>
      <c r="D692" s="1196"/>
      <c r="E692" s="1197"/>
      <c r="F692" s="1269">
        <f>+ROUND(C692*$F$690,2)</f>
        <v>9994938.0199999996</v>
      </c>
    </row>
    <row r="693" spans="1:9">
      <c r="A693" s="1265"/>
      <c r="B693" s="413" t="s">
        <v>230</v>
      </c>
      <c r="C693" s="1268">
        <v>0.03</v>
      </c>
      <c r="D693" s="1196"/>
      <c r="E693" s="1197"/>
      <c r="F693" s="1269">
        <f>+ROUND(C693*$F$690,2)</f>
        <v>2998481.41</v>
      </c>
    </row>
    <row r="694" spans="1:9">
      <c r="A694" s="1265"/>
      <c r="B694" s="413" t="s">
        <v>231</v>
      </c>
      <c r="C694" s="1268">
        <v>0.04</v>
      </c>
      <c r="D694" s="1196"/>
      <c r="E694" s="1298">
        <v>70618745.980000004</v>
      </c>
      <c r="F694" s="1269">
        <v>2824749.84</v>
      </c>
    </row>
    <row r="695" spans="1:9">
      <c r="A695" s="1265"/>
      <c r="B695" s="413" t="s">
        <v>1267</v>
      </c>
      <c r="C695" s="1297">
        <v>1</v>
      </c>
      <c r="D695" s="1196" t="s">
        <v>43</v>
      </c>
      <c r="E695" s="1298">
        <v>-2100000</v>
      </c>
      <c r="F695" s="1269">
        <f>+ROUND(C695*$E$695,2)</f>
        <v>-2100000</v>
      </c>
      <c r="I695" s="1450"/>
    </row>
    <row r="696" spans="1:9">
      <c r="A696" s="1265"/>
      <c r="B696" s="413" t="s">
        <v>232</v>
      </c>
      <c r="C696" s="1268">
        <v>0.04</v>
      </c>
      <c r="D696" s="1196"/>
      <c r="E696" s="1197"/>
      <c r="F696" s="1269">
        <f>+ROUND(C696*$F$690,2)</f>
        <v>3997975.21</v>
      </c>
    </row>
    <row r="697" spans="1:9">
      <c r="A697" s="1265"/>
      <c r="B697" s="413" t="s">
        <v>233</v>
      </c>
      <c r="C697" s="1268">
        <v>0.05</v>
      </c>
      <c r="D697" s="1196"/>
      <c r="E697" s="1197"/>
      <c r="F697" s="1269">
        <f>+ROUND(C697*$F$690,2)</f>
        <v>4997469.01</v>
      </c>
    </row>
    <row r="698" spans="1:9">
      <c r="A698" s="1265"/>
      <c r="B698" s="413" t="s">
        <v>580</v>
      </c>
      <c r="C698" s="1268">
        <v>0.02</v>
      </c>
      <c r="D698" s="1196"/>
      <c r="E698" s="1298">
        <v>70618745.980000004</v>
      </c>
      <c r="F698" s="1269">
        <v>1412374.92</v>
      </c>
    </row>
    <row r="699" spans="1:9">
      <c r="A699" s="1265"/>
      <c r="B699" s="413" t="s">
        <v>1268</v>
      </c>
      <c r="C699" s="1299">
        <v>1</v>
      </c>
      <c r="D699" s="1196" t="s">
        <v>43</v>
      </c>
      <c r="E699" s="1298">
        <v>-1142374.92</v>
      </c>
      <c r="F699" s="1269">
        <f>+ROUND(C699*$E$699,2)</f>
        <v>-1142374.92</v>
      </c>
    </row>
    <row r="700" spans="1:9">
      <c r="A700" s="412"/>
      <c r="B700" s="413" t="s">
        <v>235</v>
      </c>
      <c r="C700" s="1268">
        <v>0.01</v>
      </c>
      <c r="D700" s="1196"/>
      <c r="E700" s="1197"/>
      <c r="F700" s="1269">
        <f>+ROUND(C700*$F$690,2)</f>
        <v>999493.8</v>
      </c>
      <c r="H700" s="1450"/>
    </row>
    <row r="701" spans="1:9">
      <c r="A701" s="412"/>
      <c r="B701" s="413" t="s">
        <v>236</v>
      </c>
      <c r="C701" s="1268">
        <v>0.18</v>
      </c>
      <c r="D701" s="1196"/>
      <c r="E701" s="1197"/>
      <c r="F701" s="1269">
        <f>+ROUND(C701*$F$692,2)</f>
        <v>1799088.84</v>
      </c>
    </row>
    <row r="702" spans="1:9">
      <c r="A702" s="412"/>
      <c r="B702" s="413" t="s">
        <v>578</v>
      </c>
      <c r="C702" s="1268">
        <v>1E-3</v>
      </c>
      <c r="D702" s="1196"/>
      <c r="E702" s="1197"/>
      <c r="F702" s="1213">
        <f>+ROUND(C702*$F$690,2)</f>
        <v>99949.38</v>
      </c>
    </row>
    <row r="703" spans="1:9">
      <c r="A703" s="1589"/>
      <c r="B703" s="1590" t="s">
        <v>237</v>
      </c>
      <c r="C703" s="1591">
        <v>0.05</v>
      </c>
      <c r="D703" s="1592"/>
      <c r="E703" s="1593"/>
      <c r="F703" s="1594"/>
    </row>
    <row r="704" spans="1:9">
      <c r="A704" s="412"/>
      <c r="B704" s="413" t="s">
        <v>238</v>
      </c>
      <c r="C704" s="1268">
        <v>0.1</v>
      </c>
      <c r="D704" s="1196"/>
      <c r="E704" s="1269">
        <v>70618745.980000004</v>
      </c>
      <c r="F704" s="1269">
        <v>7061874.5980000002</v>
      </c>
    </row>
    <row r="705" spans="1:11">
      <c r="A705" s="412"/>
      <c r="B705" s="413" t="s">
        <v>1266</v>
      </c>
      <c r="C705" s="1299">
        <v>1</v>
      </c>
      <c r="D705" s="1196" t="s">
        <v>43</v>
      </c>
      <c r="E705" s="1298">
        <v>-7061874.5999999996</v>
      </c>
      <c r="F705" s="1269">
        <f>+ROUND(C705*$E$705,2)</f>
        <v>-7061874.5999999996</v>
      </c>
    </row>
    <row r="706" spans="1:11">
      <c r="A706" s="1270"/>
      <c r="B706" s="1270" t="s">
        <v>240</v>
      </c>
      <c r="C706" s="1255"/>
      <c r="D706" s="1264"/>
      <c r="E706" s="1267"/>
      <c r="F706" s="1257">
        <f>SUM(F692:F705)</f>
        <v>25882145.508000001</v>
      </c>
    </row>
    <row r="707" spans="1:11">
      <c r="A707" s="1487"/>
      <c r="B707" s="1487" t="s">
        <v>579</v>
      </c>
      <c r="C707" s="1488"/>
      <c r="D707" s="1489"/>
      <c r="E707" s="1490"/>
      <c r="F707" s="1491">
        <f>+F706+F690</f>
        <v>125831525.708</v>
      </c>
    </row>
    <row r="708" spans="1:11">
      <c r="A708" s="1603"/>
      <c r="B708" s="1603" t="s">
        <v>579</v>
      </c>
      <c r="C708" s="1604"/>
      <c r="D708" s="1605"/>
      <c r="E708" s="1606"/>
      <c r="F708" s="1607">
        <f>+F707</f>
        <v>125831525.708</v>
      </c>
      <c r="H708" s="1369"/>
      <c r="I708" s="1370"/>
      <c r="J708" s="1370"/>
      <c r="K708" s="1370"/>
    </row>
    <row r="709" spans="1:11">
      <c r="C709" s="51"/>
      <c r="D709" s="51"/>
      <c r="E709" s="51"/>
      <c r="F709" s="51"/>
      <c r="H709" s="1371"/>
      <c r="I709" s="1372"/>
      <c r="J709" s="1372"/>
      <c r="K709" s="1373"/>
    </row>
    <row r="710" spans="1:11">
      <c r="A710" s="1472" t="s">
        <v>1378</v>
      </c>
      <c r="B710" s="51"/>
      <c r="C710" s="51"/>
      <c r="D710" s="51"/>
      <c r="E710" s="51"/>
      <c r="F710" s="51"/>
      <c r="H710" s="1484"/>
      <c r="I710" s="1485"/>
      <c r="J710" s="1485"/>
      <c r="K710" s="1486"/>
    </row>
    <row r="711" spans="1:11" ht="31.5" customHeight="1">
      <c r="A711" s="1618" t="s">
        <v>1375</v>
      </c>
      <c r="B711" s="1618"/>
      <c r="C711" s="1618"/>
      <c r="D711" s="1618"/>
      <c r="E711" s="1618"/>
      <c r="F711" s="1618"/>
      <c r="I711" s="1449"/>
    </row>
    <row r="712" spans="1:11" ht="12.75" customHeight="1">
      <c r="A712" s="1473"/>
      <c r="B712" s="1474"/>
      <c r="C712" s="1474"/>
      <c r="D712" s="1474"/>
      <c r="E712" s="1474"/>
      <c r="F712" s="1474"/>
    </row>
    <row r="713" spans="1:11">
      <c r="A713" s="1475"/>
      <c r="B713" s="1476" t="s">
        <v>1368</v>
      </c>
      <c r="C713" s="1612" t="s">
        <v>243</v>
      </c>
      <c r="D713" s="1612"/>
      <c r="E713" s="1612"/>
      <c r="F713" s="1612"/>
    </row>
    <row r="714" spans="1:11">
      <c r="A714" s="1477"/>
      <c r="B714" s="1477"/>
      <c r="C714" s="1477"/>
      <c r="D714" s="1477"/>
      <c r="E714" s="1477"/>
      <c r="F714" s="1477"/>
      <c r="I714" s="1450"/>
    </row>
    <row r="715" spans="1:11">
      <c r="A715" s="1477"/>
      <c r="B715" s="1477"/>
      <c r="C715" s="1477"/>
      <c r="D715" s="1477"/>
      <c r="E715" s="1477"/>
      <c r="F715" s="1477"/>
    </row>
    <row r="716" spans="1:11">
      <c r="A716" s="1477"/>
      <c r="B716" s="1478" t="s">
        <v>1381</v>
      </c>
      <c r="C716" s="1478" t="s">
        <v>1373</v>
      </c>
      <c r="D716" s="1479"/>
      <c r="E716" s="1479"/>
      <c r="F716" s="1477"/>
    </row>
    <row r="717" spans="1:11">
      <c r="A717" s="1477"/>
      <c r="B717" s="1476" t="s">
        <v>1376</v>
      </c>
      <c r="C717" s="1476" t="s">
        <v>1374</v>
      </c>
      <c r="D717" s="1480"/>
      <c r="E717" s="1480"/>
      <c r="F717" s="1477"/>
      <c r="H717" s="188"/>
    </row>
    <row r="718" spans="1:11" ht="25.5">
      <c r="A718" s="1477"/>
      <c r="B718" s="1481" t="s">
        <v>1377</v>
      </c>
      <c r="C718" s="1619" t="s">
        <v>1380</v>
      </c>
      <c r="D718" s="1619"/>
      <c r="E718" s="1619"/>
      <c r="F718" s="1619"/>
    </row>
    <row r="719" spans="1:11" ht="25.5" customHeight="1">
      <c r="A719" s="1477"/>
      <c r="B719" s="1482"/>
      <c r="C719" s="1477"/>
      <c r="D719" s="1477"/>
      <c r="E719" s="1477"/>
      <c r="F719" s="1477"/>
    </row>
    <row r="720" spans="1:11">
      <c r="A720" s="1477"/>
      <c r="B720" s="1482"/>
      <c r="C720" s="1477"/>
      <c r="D720" s="1477"/>
      <c r="E720" s="1477"/>
      <c r="F720" s="1477"/>
      <c r="I720" s="188"/>
      <c r="K720" s="1450"/>
    </row>
    <row r="721" spans="1:9">
      <c r="A721" s="1477"/>
      <c r="B721" s="1482"/>
      <c r="C721" s="1477"/>
      <c r="D721" s="1477"/>
      <c r="E721" s="1477"/>
      <c r="F721" s="1477"/>
    </row>
    <row r="722" spans="1:9">
      <c r="A722" s="1477"/>
      <c r="B722" s="1482"/>
      <c r="C722" s="1477"/>
      <c r="D722" s="1477"/>
      <c r="E722" s="1477"/>
      <c r="F722" s="1477"/>
      <c r="I722" s="188"/>
    </row>
    <row r="723" spans="1:9">
      <c r="A723" s="1475"/>
      <c r="B723" s="1612" t="s">
        <v>1369</v>
      </c>
      <c r="C723" s="1612"/>
      <c r="D723" s="1612"/>
      <c r="E723" s="1612"/>
      <c r="F723" s="1477"/>
    </row>
    <row r="724" spans="1:9">
      <c r="A724" s="1477"/>
      <c r="B724" s="1620" t="s">
        <v>1370</v>
      </c>
      <c r="C724" s="1620"/>
      <c r="D724" s="1620"/>
      <c r="E724" s="1620"/>
      <c r="F724" s="1477"/>
    </row>
    <row r="725" spans="1:9">
      <c r="A725" s="1477"/>
      <c r="B725" s="1612" t="s">
        <v>1371</v>
      </c>
      <c r="C725" s="1612"/>
      <c r="D725" s="1480"/>
      <c r="E725" s="1480"/>
      <c r="F725" s="1477"/>
      <c r="H725" s="188"/>
    </row>
    <row r="726" spans="1:9">
      <c r="A726" s="1480" t="s">
        <v>1372</v>
      </c>
      <c r="B726" s="1483"/>
      <c r="C726" s="1480"/>
      <c r="D726" s="1480"/>
      <c r="E726" s="1480"/>
      <c r="F726" s="1480"/>
    </row>
    <row r="727" spans="1:9">
      <c r="A727" s="977"/>
      <c r="B727" s="74"/>
      <c r="C727" s="973"/>
      <c r="D727" s="1452"/>
      <c r="E727" s="974"/>
      <c r="F727" s="973"/>
    </row>
    <row r="728" spans="1:9">
      <c r="A728" s="977"/>
      <c r="B728" s="977"/>
      <c r="C728" s="974"/>
      <c r="D728" s="965"/>
      <c r="E728" s="974"/>
      <c r="F728" s="974"/>
    </row>
    <row r="729" spans="1:9">
      <c r="A729" s="977"/>
      <c r="B729" s="977"/>
      <c r="C729" s="974"/>
      <c r="D729" s="965"/>
      <c r="E729" s="1199"/>
      <c r="F729" s="1199"/>
    </row>
  </sheetData>
  <mergeCells count="12">
    <mergeCell ref="B725:C725"/>
    <mergeCell ref="A10:F10"/>
    <mergeCell ref="A1:F1"/>
    <mergeCell ref="A2:F2"/>
    <mergeCell ref="A3:F3"/>
    <mergeCell ref="A4:F4"/>
    <mergeCell ref="A6:F6"/>
    <mergeCell ref="A711:F711"/>
    <mergeCell ref="C713:F713"/>
    <mergeCell ref="C718:F718"/>
    <mergeCell ref="B723:E723"/>
    <mergeCell ref="B724:E724"/>
  </mergeCells>
  <pageMargins left="0.19685039370078741" right="0.19685039370078741" top="0.19685039370078741" bottom="0.19685039370078741" header="0.19685039370078741" footer="0.19685039370078741"/>
  <pageSetup scale="84" orientation="portrait" r:id="rId1"/>
  <headerFooter>
    <oddFooter>&amp;C&amp;P/&amp;N</oddFooter>
  </headerFooter>
  <rowBreaks count="17" manualBreakCount="17">
    <brk id="54" max="5" man="1"/>
    <brk id="85" max="5" man="1"/>
    <brk id="117" max="5" man="1"/>
    <brk id="160" max="5" man="1"/>
    <brk id="201" max="5" man="1"/>
    <brk id="248" max="5" man="1"/>
    <brk id="289" max="5" man="1"/>
    <brk id="328" max="5" man="1"/>
    <brk id="368" max="5" man="1"/>
    <brk id="409" max="5" man="1"/>
    <brk id="448" max="5" man="1"/>
    <brk id="494" max="5" man="1"/>
    <brk id="531" max="5" man="1"/>
    <brk id="578" max="5" man="1"/>
    <brk id="618" max="5" man="1"/>
    <brk id="664" max="5" man="1"/>
    <brk id="707" max="5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Q77"/>
  <sheetViews>
    <sheetView topLeftCell="A16" workbookViewId="0">
      <selection activeCell="C36" sqref="C36:C39"/>
    </sheetView>
  </sheetViews>
  <sheetFormatPr baseColWidth="10" defaultRowHeight="12.75"/>
  <cols>
    <col min="1" max="2" width="11.42578125" style="482"/>
    <col min="3" max="3" width="16.140625" style="482" customWidth="1"/>
    <col min="4" max="5" width="11.42578125" style="482"/>
    <col min="6" max="6" width="13" style="482" bestFit="1" customWidth="1"/>
    <col min="7" max="8" width="11.42578125" style="482"/>
    <col min="9" max="9" width="12.85546875" style="482" bestFit="1" customWidth="1"/>
    <col min="10" max="16384" width="11.42578125" style="482"/>
  </cols>
  <sheetData>
    <row r="3" spans="1:17" ht="20.25">
      <c r="A3" s="881"/>
      <c r="B3" s="881"/>
      <c r="C3" s="881"/>
      <c r="D3" s="881"/>
      <c r="E3" s="881"/>
      <c r="F3" s="881"/>
      <c r="G3" s="881"/>
      <c r="H3" s="882"/>
      <c r="I3" s="882"/>
      <c r="J3" s="883"/>
      <c r="K3" s="883"/>
      <c r="L3" s="884"/>
      <c r="M3" s="884"/>
      <c r="N3" s="884"/>
      <c r="O3" s="884"/>
      <c r="P3" s="884"/>
      <c r="Q3" s="884"/>
    </row>
    <row r="4" spans="1:17" ht="18.75" thickBot="1">
      <c r="A4" s="885"/>
      <c r="B4" s="886"/>
      <c r="C4" s="887"/>
      <c r="D4" s="886"/>
      <c r="E4" s="886"/>
      <c r="F4" s="886"/>
      <c r="G4" s="886"/>
      <c r="H4" s="886"/>
      <c r="I4" s="886"/>
      <c r="J4" s="886"/>
      <c r="K4" s="886"/>
      <c r="L4" s="886"/>
      <c r="M4" s="886"/>
      <c r="N4" s="886"/>
      <c r="O4" s="886"/>
      <c r="P4" s="885"/>
      <c r="Q4" s="885"/>
    </row>
    <row r="5" spans="1:17" ht="13.5" thickBot="1">
      <c r="A5" s="888"/>
      <c r="B5" s="886"/>
      <c r="C5" s="886"/>
      <c r="D5" s="886"/>
      <c r="E5" s="1621" t="s">
        <v>581</v>
      </c>
      <c r="F5" s="1622"/>
      <c r="G5" s="889"/>
      <c r="H5" s="1621" t="s">
        <v>582</v>
      </c>
      <c r="I5" s="1622"/>
      <c r="J5" s="889"/>
      <c r="K5" s="1621" t="s">
        <v>583</v>
      </c>
      <c r="L5" s="1622"/>
      <c r="M5" s="889"/>
      <c r="N5" s="1621" t="s">
        <v>584</v>
      </c>
      <c r="O5" s="1622"/>
      <c r="P5" s="890"/>
      <c r="Q5" s="885"/>
    </row>
    <row r="6" spans="1:17" ht="13.5" thickBot="1">
      <c r="A6" s="888"/>
      <c r="B6" s="886"/>
      <c r="C6" s="891" t="s">
        <v>585</v>
      </c>
      <c r="D6" s="886"/>
      <c r="E6" s="892" t="s">
        <v>586</v>
      </c>
      <c r="F6" s="893" t="s">
        <v>587</v>
      </c>
      <c r="G6" s="889"/>
      <c r="H6" s="892" t="s">
        <v>586</v>
      </c>
      <c r="I6" s="893" t="s">
        <v>587</v>
      </c>
      <c r="J6" s="889"/>
      <c r="K6" s="892" t="s">
        <v>586</v>
      </c>
      <c r="L6" s="893" t="s">
        <v>587</v>
      </c>
      <c r="M6" s="889"/>
      <c r="N6" s="892" t="s">
        <v>586</v>
      </c>
      <c r="O6" s="893" t="s">
        <v>588</v>
      </c>
      <c r="P6" s="890"/>
      <c r="Q6" s="885"/>
    </row>
    <row r="7" spans="1:17">
      <c r="A7" s="894"/>
      <c r="B7" s="1184" t="s">
        <v>589</v>
      </c>
      <c r="C7" s="896"/>
      <c r="D7" s="897"/>
      <c r="E7" s="898">
        <v>0.63</v>
      </c>
      <c r="F7" s="899">
        <f t="shared" ref="F7:F23" si="0">+E7*C7</f>
        <v>0</v>
      </c>
      <c r="G7" s="897"/>
      <c r="H7" s="900">
        <v>0.06</v>
      </c>
      <c r="I7" s="899">
        <f t="shared" ref="I7:I23" si="1">+H7*C7</f>
        <v>0</v>
      </c>
      <c r="J7" s="897"/>
      <c r="K7" s="901">
        <v>2E-3</v>
      </c>
      <c r="L7" s="899">
        <f t="shared" ref="L7:L23" si="2">+K7*C7</f>
        <v>0</v>
      </c>
      <c r="M7" s="897"/>
      <c r="N7" s="902">
        <v>1.388E-2</v>
      </c>
      <c r="O7" s="899">
        <f t="shared" ref="O7:O23" si="3">+N7*C7</f>
        <v>0</v>
      </c>
      <c r="P7" s="903"/>
      <c r="Q7" s="885"/>
    </row>
    <row r="8" spans="1:17">
      <c r="A8" s="894"/>
      <c r="B8" s="1184" t="s">
        <v>590</v>
      </c>
      <c r="C8" s="21">
        <v>27350</v>
      </c>
      <c r="D8" s="897"/>
      <c r="E8" s="898">
        <f>0.8*1.08</f>
        <v>0.8640000000000001</v>
      </c>
      <c r="F8" s="1185">
        <f t="shared" si="0"/>
        <v>23630.400000000001</v>
      </c>
      <c r="G8" s="897"/>
      <c r="H8" s="1186">
        <f t="shared" ref="H8:H13" si="4">0.85*0.1</f>
        <v>8.5000000000000006E-2</v>
      </c>
      <c r="I8" s="1185">
        <f t="shared" si="1"/>
        <v>2324.75</v>
      </c>
      <c r="J8" s="897"/>
      <c r="K8" s="1187">
        <v>4.5999999999999999E-3</v>
      </c>
      <c r="L8" s="1185">
        <f t="shared" si="2"/>
        <v>125.81</v>
      </c>
      <c r="M8" s="897"/>
      <c r="N8" s="1188">
        <v>1.7860000000000001E-2</v>
      </c>
      <c r="O8" s="1185">
        <f t="shared" si="3"/>
        <v>488.471</v>
      </c>
      <c r="P8" s="903"/>
      <c r="Q8" s="885"/>
    </row>
    <row r="9" spans="1:17">
      <c r="A9" s="894"/>
      <c r="B9" s="1184" t="s">
        <v>591</v>
      </c>
      <c r="C9" s="1189">
        <v>5600</v>
      </c>
      <c r="D9" s="897"/>
      <c r="E9" s="898">
        <f>0.8*1.1</f>
        <v>0.88000000000000012</v>
      </c>
      <c r="F9" s="1185">
        <f t="shared" si="0"/>
        <v>4928.0000000000009</v>
      </c>
      <c r="G9" s="897"/>
      <c r="H9" s="1186">
        <f t="shared" si="4"/>
        <v>8.5000000000000006E-2</v>
      </c>
      <c r="I9" s="1185">
        <f t="shared" si="1"/>
        <v>476.00000000000006</v>
      </c>
      <c r="J9" s="897"/>
      <c r="K9" s="1187">
        <v>8.0999999999999996E-3</v>
      </c>
      <c r="L9" s="1185">
        <f t="shared" si="2"/>
        <v>45.36</v>
      </c>
      <c r="M9" s="897"/>
      <c r="N9" s="1188">
        <v>2.5000000000000001E-2</v>
      </c>
      <c r="O9" s="1185">
        <f t="shared" si="3"/>
        <v>140</v>
      </c>
      <c r="P9" s="903"/>
      <c r="Q9" s="885"/>
    </row>
    <row r="10" spans="1:17">
      <c r="A10" s="894"/>
      <c r="B10" s="1184" t="s">
        <v>592</v>
      </c>
      <c r="C10" s="1184">
        <v>1780</v>
      </c>
      <c r="D10" s="897"/>
      <c r="E10" s="898">
        <f>0.8*1.15</f>
        <v>0.91999999999999993</v>
      </c>
      <c r="F10" s="1185">
        <f t="shared" si="0"/>
        <v>1637.6</v>
      </c>
      <c r="G10" s="897"/>
      <c r="H10" s="1186">
        <f t="shared" si="4"/>
        <v>8.5000000000000006E-2</v>
      </c>
      <c r="I10" s="1185">
        <f t="shared" si="1"/>
        <v>151.30000000000001</v>
      </c>
      <c r="J10" s="897"/>
      <c r="K10" s="1187">
        <v>1.8200000000000001E-2</v>
      </c>
      <c r="L10" s="1185">
        <f t="shared" si="2"/>
        <v>32.396000000000001</v>
      </c>
      <c r="M10" s="897"/>
      <c r="N10" s="1188">
        <v>7.8100000000000003E-2</v>
      </c>
      <c r="O10" s="1185">
        <f t="shared" si="3"/>
        <v>139.018</v>
      </c>
      <c r="P10" s="903"/>
      <c r="Q10" s="885"/>
    </row>
    <row r="11" spans="1:17">
      <c r="A11" s="894"/>
      <c r="B11" s="1184" t="s">
        <v>593</v>
      </c>
      <c r="C11" s="1184">
        <v>1750</v>
      </c>
      <c r="D11" s="897"/>
      <c r="E11" s="898">
        <f>(0.8+0.7)*1.2</f>
        <v>1.7999999999999998</v>
      </c>
      <c r="F11" s="1185">
        <f t="shared" si="0"/>
        <v>3149.9999999999995</v>
      </c>
      <c r="G11" s="897"/>
      <c r="H11" s="1186">
        <f t="shared" si="4"/>
        <v>8.5000000000000006E-2</v>
      </c>
      <c r="I11" s="1185">
        <f t="shared" si="1"/>
        <v>148.75</v>
      </c>
      <c r="J11" s="897"/>
      <c r="K11" s="1187">
        <v>3.2399999999999998E-2</v>
      </c>
      <c r="L11" s="1185">
        <f t="shared" si="2"/>
        <v>56.699999999999996</v>
      </c>
      <c r="M11" s="897"/>
      <c r="N11" s="1188">
        <v>0.156</v>
      </c>
      <c r="O11" s="1185">
        <f t="shared" si="3"/>
        <v>273</v>
      </c>
      <c r="P11" s="903"/>
      <c r="Q11" s="885"/>
    </row>
    <row r="12" spans="1:17">
      <c r="A12" s="894"/>
      <c r="B12" s="1184" t="s">
        <v>594</v>
      </c>
      <c r="C12" s="1184"/>
      <c r="D12" s="897"/>
      <c r="E12" s="898">
        <v>1</v>
      </c>
      <c r="F12" s="1185">
        <f t="shared" si="0"/>
        <v>0</v>
      </c>
      <c r="G12" s="897"/>
      <c r="H12" s="1186">
        <f t="shared" si="4"/>
        <v>8.5000000000000006E-2</v>
      </c>
      <c r="I12" s="1185">
        <f t="shared" si="1"/>
        <v>0</v>
      </c>
      <c r="J12" s="897"/>
      <c r="K12" s="1187">
        <v>5.0700000000000002E-2</v>
      </c>
      <c r="L12" s="1185">
        <f t="shared" si="2"/>
        <v>0</v>
      </c>
      <c r="M12" s="897"/>
      <c r="N12" s="1188">
        <v>0.23430000000000001</v>
      </c>
      <c r="O12" s="1185">
        <f t="shared" si="3"/>
        <v>0</v>
      </c>
      <c r="P12" s="903"/>
      <c r="Q12" s="885"/>
    </row>
    <row r="13" spans="1:17">
      <c r="A13" s="894"/>
      <c r="B13" s="1184" t="s">
        <v>595</v>
      </c>
      <c r="C13" s="1184"/>
      <c r="D13" s="897"/>
      <c r="E13" s="898">
        <v>1.1100000000000001</v>
      </c>
      <c r="F13" s="1185">
        <f t="shared" si="0"/>
        <v>0</v>
      </c>
      <c r="G13" s="897"/>
      <c r="H13" s="1186">
        <f t="shared" si="4"/>
        <v>8.5000000000000006E-2</v>
      </c>
      <c r="I13" s="1185">
        <f t="shared" si="1"/>
        <v>0</v>
      </c>
      <c r="J13" s="897"/>
      <c r="K13" s="1187">
        <v>7.2999999999999995E-2</v>
      </c>
      <c r="L13" s="1185">
        <f t="shared" si="2"/>
        <v>0</v>
      </c>
      <c r="M13" s="897"/>
      <c r="N13" s="1188">
        <v>0.3125</v>
      </c>
      <c r="O13" s="1185">
        <f t="shared" si="3"/>
        <v>0</v>
      </c>
      <c r="P13" s="903"/>
      <c r="Q13" s="885"/>
    </row>
    <row r="14" spans="1:17">
      <c r="A14" s="894"/>
      <c r="B14" s="1184" t="s">
        <v>596</v>
      </c>
      <c r="C14" s="1184"/>
      <c r="D14" s="897"/>
      <c r="E14" s="898">
        <v>1.22</v>
      </c>
      <c r="F14" s="1185">
        <f t="shared" si="0"/>
        <v>0</v>
      </c>
      <c r="G14" s="897"/>
      <c r="H14" s="1186">
        <v>0.09</v>
      </c>
      <c r="I14" s="1185">
        <f t="shared" si="1"/>
        <v>0</v>
      </c>
      <c r="J14" s="897"/>
      <c r="K14" s="1187">
        <v>9.9299999999999999E-2</v>
      </c>
      <c r="L14" s="1185">
        <f t="shared" si="2"/>
        <v>0</v>
      </c>
      <c r="M14" s="897"/>
      <c r="N14" s="1188"/>
      <c r="O14" s="1185">
        <f t="shared" si="3"/>
        <v>0</v>
      </c>
      <c r="P14" s="903"/>
      <c r="Q14" s="885"/>
    </row>
    <row r="15" spans="1:17">
      <c r="A15" s="894"/>
      <c r="B15" s="1184" t="s">
        <v>597</v>
      </c>
      <c r="C15" s="1184"/>
      <c r="D15" s="897"/>
      <c r="E15" s="898">
        <v>1.4</v>
      </c>
      <c r="F15" s="1185">
        <f t="shared" si="0"/>
        <v>0</v>
      </c>
      <c r="G15" s="897"/>
      <c r="H15" s="1186">
        <v>0.1</v>
      </c>
      <c r="I15" s="1185">
        <f t="shared" si="1"/>
        <v>0</v>
      </c>
      <c r="J15" s="897"/>
      <c r="K15" s="1187">
        <v>0.12970000000000001</v>
      </c>
      <c r="L15" s="1185">
        <f t="shared" si="2"/>
        <v>0</v>
      </c>
      <c r="M15" s="897"/>
      <c r="N15" s="1188">
        <v>0.41660000000000003</v>
      </c>
      <c r="O15" s="1185">
        <f t="shared" si="3"/>
        <v>0</v>
      </c>
      <c r="P15" s="903"/>
      <c r="Q15" s="885"/>
    </row>
    <row r="16" spans="1:17">
      <c r="A16" s="894"/>
      <c r="B16" s="1184" t="s">
        <v>598</v>
      </c>
      <c r="C16" s="1184"/>
      <c r="D16" s="897"/>
      <c r="E16" s="898">
        <v>1.67</v>
      </c>
      <c r="F16" s="1185">
        <f t="shared" si="0"/>
        <v>0</v>
      </c>
      <c r="G16" s="897"/>
      <c r="H16" s="1186">
        <v>0.115</v>
      </c>
      <c r="I16" s="1185">
        <f t="shared" si="1"/>
        <v>0</v>
      </c>
      <c r="J16" s="897"/>
      <c r="K16" s="1187">
        <v>0.16420000000000001</v>
      </c>
      <c r="L16" s="1185">
        <f t="shared" si="2"/>
        <v>0</v>
      </c>
      <c r="M16" s="897"/>
      <c r="N16" s="1188"/>
      <c r="O16" s="1185">
        <f t="shared" si="3"/>
        <v>0</v>
      </c>
      <c r="P16" s="903"/>
      <c r="Q16" s="885"/>
    </row>
    <row r="17" spans="1:17">
      <c r="A17" s="894"/>
      <c r="B17" s="1184" t="s">
        <v>599</v>
      </c>
      <c r="C17" s="1184"/>
      <c r="D17" s="897"/>
      <c r="E17" s="898">
        <v>1.8</v>
      </c>
      <c r="F17" s="1185">
        <f t="shared" si="0"/>
        <v>0</v>
      </c>
      <c r="G17" s="897"/>
      <c r="H17" s="1186">
        <v>0.12</v>
      </c>
      <c r="I17" s="1185">
        <f t="shared" si="1"/>
        <v>0</v>
      </c>
      <c r="J17" s="897"/>
      <c r="K17" s="1187">
        <v>0.20269999999999999</v>
      </c>
      <c r="L17" s="1185">
        <f t="shared" si="2"/>
        <v>0</v>
      </c>
      <c r="M17" s="897"/>
      <c r="N17" s="1188"/>
      <c r="O17" s="1185">
        <f t="shared" si="3"/>
        <v>0</v>
      </c>
      <c r="P17" s="903"/>
      <c r="Q17" s="885"/>
    </row>
    <row r="18" spans="1:17">
      <c r="A18" s="894"/>
      <c r="B18" s="1184" t="s">
        <v>600</v>
      </c>
      <c r="C18" s="1184"/>
      <c r="D18" s="897"/>
      <c r="E18" s="898">
        <v>2.15</v>
      </c>
      <c r="F18" s="1185">
        <f t="shared" si="0"/>
        <v>0</v>
      </c>
      <c r="G18" s="897"/>
      <c r="H18" s="1186"/>
      <c r="I18" s="1185">
        <f t="shared" si="1"/>
        <v>0</v>
      </c>
      <c r="J18" s="897"/>
      <c r="K18" s="1187">
        <v>0.29189999999999999</v>
      </c>
      <c r="L18" s="1185">
        <f t="shared" si="2"/>
        <v>0</v>
      </c>
      <c r="M18" s="897"/>
      <c r="N18" s="1188"/>
      <c r="O18" s="1185">
        <f t="shared" si="3"/>
        <v>0</v>
      </c>
      <c r="P18" s="903"/>
      <c r="Q18" s="885"/>
    </row>
    <row r="19" spans="1:17">
      <c r="A19" s="894"/>
      <c r="B19" s="1184" t="s">
        <v>601</v>
      </c>
      <c r="C19" s="1184"/>
      <c r="D19" s="897"/>
      <c r="E19" s="898">
        <v>2.78</v>
      </c>
      <c r="F19" s="1185">
        <f t="shared" si="0"/>
        <v>0</v>
      </c>
      <c r="G19" s="897"/>
      <c r="H19" s="1186"/>
      <c r="I19" s="1185">
        <f t="shared" si="1"/>
        <v>0</v>
      </c>
      <c r="J19" s="897"/>
      <c r="K19" s="1187">
        <v>0.45600000000000002</v>
      </c>
      <c r="L19" s="1185">
        <f t="shared" si="2"/>
        <v>0</v>
      </c>
      <c r="M19" s="897"/>
      <c r="N19" s="1188"/>
      <c r="O19" s="1185">
        <f t="shared" si="3"/>
        <v>0</v>
      </c>
      <c r="P19" s="903"/>
      <c r="Q19" s="885"/>
    </row>
    <row r="20" spans="1:17">
      <c r="A20" s="894"/>
      <c r="B20" s="1184" t="s">
        <v>602</v>
      </c>
      <c r="C20" s="1184"/>
      <c r="D20" s="897"/>
      <c r="E20" s="898">
        <v>3.72</v>
      </c>
      <c r="F20" s="1185">
        <f t="shared" si="0"/>
        <v>0</v>
      </c>
      <c r="G20" s="897"/>
      <c r="H20" s="1186"/>
      <c r="I20" s="1185">
        <f t="shared" si="1"/>
        <v>0</v>
      </c>
      <c r="J20" s="897"/>
      <c r="K20" s="1187">
        <v>0.65669999999999995</v>
      </c>
      <c r="L20" s="1185">
        <f t="shared" si="2"/>
        <v>0</v>
      </c>
      <c r="M20" s="897"/>
      <c r="N20" s="1188"/>
      <c r="O20" s="1185">
        <f t="shared" si="3"/>
        <v>0</v>
      </c>
      <c r="P20" s="903"/>
      <c r="Q20" s="885"/>
    </row>
    <row r="21" spans="1:17">
      <c r="A21" s="894"/>
      <c r="B21" s="1184" t="s">
        <v>603</v>
      </c>
      <c r="C21" s="1184"/>
      <c r="D21" s="897"/>
      <c r="E21" s="898">
        <v>3.95</v>
      </c>
      <c r="F21" s="1185">
        <f t="shared" si="0"/>
        <v>0</v>
      </c>
      <c r="G21" s="897"/>
      <c r="H21" s="1186"/>
      <c r="I21" s="1185">
        <f t="shared" si="1"/>
        <v>0</v>
      </c>
      <c r="J21" s="897"/>
      <c r="K21" s="1187">
        <v>0.73170000000000002</v>
      </c>
      <c r="L21" s="1185">
        <f t="shared" si="2"/>
        <v>0</v>
      </c>
      <c r="M21" s="897"/>
      <c r="N21" s="1188"/>
      <c r="O21" s="1185">
        <f t="shared" si="3"/>
        <v>0</v>
      </c>
      <c r="P21" s="903"/>
      <c r="Q21" s="885"/>
    </row>
    <row r="22" spans="1:17">
      <c r="A22" s="894"/>
      <c r="B22" s="1184" t="s">
        <v>604</v>
      </c>
      <c r="C22" s="1184"/>
      <c r="D22" s="897"/>
      <c r="E22" s="898">
        <v>4.16</v>
      </c>
      <c r="F22" s="1185">
        <f t="shared" si="0"/>
        <v>0</v>
      </c>
      <c r="G22" s="897"/>
      <c r="H22" s="1186"/>
      <c r="I22" s="1185">
        <f t="shared" si="1"/>
        <v>0</v>
      </c>
      <c r="J22" s="897"/>
      <c r="K22" s="1187">
        <v>0.81069999999999998</v>
      </c>
      <c r="L22" s="1185">
        <f t="shared" si="2"/>
        <v>0</v>
      </c>
      <c r="M22" s="897"/>
      <c r="N22" s="1188"/>
      <c r="O22" s="1185">
        <f t="shared" si="3"/>
        <v>0</v>
      </c>
      <c r="P22" s="903"/>
      <c r="Q22" s="885"/>
    </row>
    <row r="23" spans="1:17" ht="13.5" thickBot="1">
      <c r="A23" s="894"/>
      <c r="B23" s="1190" t="s">
        <v>605</v>
      </c>
      <c r="C23" s="1190"/>
      <c r="D23" s="897"/>
      <c r="E23" s="898">
        <v>4.3600000000000003</v>
      </c>
      <c r="F23" s="1185">
        <f t="shared" si="0"/>
        <v>0</v>
      </c>
      <c r="G23" s="897"/>
      <c r="H23" s="1186"/>
      <c r="I23" s="1185">
        <f t="shared" si="1"/>
        <v>0</v>
      </c>
      <c r="J23" s="897"/>
      <c r="K23" s="1187">
        <v>0.89380000000000004</v>
      </c>
      <c r="L23" s="1185">
        <f t="shared" si="2"/>
        <v>0</v>
      </c>
      <c r="M23" s="897"/>
      <c r="N23" s="1188"/>
      <c r="O23" s="1185">
        <f t="shared" si="3"/>
        <v>0</v>
      </c>
      <c r="P23" s="903"/>
      <c r="Q23" s="885"/>
    </row>
    <row r="24" spans="1:17" ht="16.5" thickBot="1">
      <c r="A24" s="910" t="s">
        <v>606</v>
      </c>
      <c r="B24" s="911"/>
      <c r="C24" s="912">
        <f>SUM(C7:C23)</f>
        <v>36480</v>
      </c>
      <c r="D24" s="897"/>
      <c r="E24" s="897"/>
      <c r="F24" s="897"/>
      <c r="G24" s="897"/>
      <c r="H24" s="897"/>
      <c r="I24" s="897"/>
      <c r="J24" s="897"/>
      <c r="K24" s="897"/>
      <c r="L24" s="897"/>
      <c r="M24" s="897"/>
      <c r="N24" s="897"/>
      <c r="O24" s="897"/>
      <c r="P24" s="903"/>
      <c r="Q24" s="885"/>
    </row>
    <row r="25" spans="1:17" ht="13.5" thickBot="1">
      <c r="A25" s="913"/>
      <c r="B25" s="897"/>
      <c r="C25" s="914"/>
      <c r="D25" s="897"/>
      <c r="E25" s="897"/>
      <c r="F25" s="897"/>
      <c r="G25" s="897"/>
      <c r="H25" s="897"/>
      <c r="I25" s="897"/>
      <c r="J25" s="897"/>
      <c r="K25" s="897"/>
      <c r="L25" s="897"/>
      <c r="M25" s="897"/>
      <c r="N25" s="897"/>
      <c r="O25" s="897"/>
      <c r="P25" s="903"/>
      <c r="Q25" s="885"/>
    </row>
    <row r="26" spans="1:17" ht="16.5" thickBot="1">
      <c r="A26" s="903"/>
      <c r="B26" s="897"/>
      <c r="C26" s="915" t="s">
        <v>607</v>
      </c>
      <c r="D26" s="894"/>
      <c r="E26" s="916" t="s">
        <v>608</v>
      </c>
      <c r="F26" s="912">
        <f>SUM(F7:F23)</f>
        <v>33346</v>
      </c>
      <c r="G26" s="917"/>
      <c r="H26" s="918" t="s">
        <v>609</v>
      </c>
      <c r="I26" s="912">
        <f>SUM(I7:I23)</f>
        <v>3100.8</v>
      </c>
      <c r="J26" s="917"/>
      <c r="K26" s="916" t="s">
        <v>610</v>
      </c>
      <c r="L26" s="912">
        <f>SUM(L7:L23)</f>
        <v>260.26600000000002</v>
      </c>
      <c r="M26" s="917"/>
      <c r="N26" s="916" t="s">
        <v>611</v>
      </c>
      <c r="O26" s="912">
        <f>(SUM(O7:O23)/6)*0.25</f>
        <v>43.353708333333337</v>
      </c>
      <c r="P26" s="903"/>
      <c r="Q26" s="885"/>
    </row>
    <row r="27" spans="1:17" ht="13.5" thickBot="1">
      <c r="A27" s="903"/>
      <c r="B27" s="897"/>
      <c r="C27" s="897"/>
      <c r="D27" s="897"/>
      <c r="E27" s="897"/>
      <c r="F27" s="919"/>
      <c r="G27" s="903"/>
      <c r="H27" s="903"/>
      <c r="I27" s="903"/>
      <c r="J27" s="897"/>
      <c r="K27" s="897"/>
      <c r="L27" s="897"/>
      <c r="M27" s="897"/>
      <c r="N27" s="897"/>
      <c r="O27" s="897"/>
      <c r="P27" s="903"/>
      <c r="Q27" s="885"/>
    </row>
    <row r="28" spans="1:17" ht="16.5" thickBot="1">
      <c r="A28" s="903"/>
      <c r="B28" s="897"/>
      <c r="C28" s="920" t="s">
        <v>612</v>
      </c>
      <c r="D28" s="921"/>
      <c r="E28" s="921"/>
      <c r="F28" s="921"/>
      <c r="G28" s="921"/>
      <c r="H28" s="922"/>
      <c r="I28" s="923">
        <f>(F26-I26-L26)*0.95</f>
        <v>28485.687300000001</v>
      </c>
      <c r="J28" s="897"/>
      <c r="K28" s="897"/>
      <c r="L28" s="897"/>
      <c r="M28" s="897"/>
      <c r="N28" s="897"/>
      <c r="O28" s="897"/>
      <c r="P28" s="903"/>
      <c r="Q28" s="885"/>
    </row>
    <row r="29" spans="1:17" ht="13.5" thickBot="1">
      <c r="A29" s="903"/>
      <c r="B29" s="897"/>
      <c r="C29" s="897"/>
      <c r="D29" s="897"/>
      <c r="E29" s="897"/>
      <c r="F29" s="919"/>
      <c r="G29" s="903"/>
      <c r="H29" s="903"/>
      <c r="I29" s="903"/>
      <c r="J29" s="897"/>
      <c r="K29" s="897"/>
      <c r="L29" s="897"/>
      <c r="M29" s="897"/>
      <c r="N29" s="897"/>
      <c r="O29" s="897"/>
      <c r="P29" s="903"/>
      <c r="Q29" s="885"/>
    </row>
    <row r="30" spans="1:17" ht="16.5" thickBot="1">
      <c r="A30" s="903"/>
      <c r="B30" s="897"/>
      <c r="C30" s="920" t="s">
        <v>613</v>
      </c>
      <c r="D30" s="924"/>
      <c r="E30" s="924"/>
      <c r="F30" s="924"/>
      <c r="G30" s="924"/>
      <c r="H30" s="925"/>
      <c r="I30" s="926">
        <f>((F26-I28)*1.2)</f>
        <v>5832.3752399999985</v>
      </c>
      <c r="J30" s="897"/>
      <c r="K30" s="897"/>
      <c r="L30" s="897"/>
      <c r="M30" s="897"/>
      <c r="N30" s="897"/>
      <c r="O30" s="897"/>
      <c r="P30" s="903"/>
      <c r="Q30" s="885"/>
    </row>
    <row r="31" spans="1:17">
      <c r="A31" s="886"/>
      <c r="B31" s="897"/>
      <c r="C31" s="897"/>
      <c r="D31" s="897"/>
      <c r="E31" s="897"/>
      <c r="F31" s="897"/>
      <c r="G31" s="897"/>
      <c r="H31" s="897"/>
      <c r="I31" s="897"/>
      <c r="J31" s="897"/>
      <c r="K31" s="897"/>
      <c r="L31" s="897"/>
      <c r="M31" s="897"/>
      <c r="N31" s="897"/>
      <c r="O31" s="897"/>
      <c r="P31" s="903"/>
      <c r="Q31" s="885"/>
    </row>
    <row r="32" spans="1:17" ht="18">
      <c r="A32" s="903"/>
      <c r="B32" s="897"/>
      <c r="C32" s="1623" t="s">
        <v>614</v>
      </c>
      <c r="D32" s="1623"/>
      <c r="E32" s="1623"/>
      <c r="F32" s="1623"/>
      <c r="G32" s="897"/>
      <c r="H32" s="897"/>
      <c r="I32" s="897"/>
      <c r="J32" s="897"/>
      <c r="K32" s="897"/>
      <c r="L32" s="897"/>
      <c r="M32" s="897"/>
      <c r="N32" s="897"/>
      <c r="O32" s="897"/>
      <c r="P32" s="903"/>
      <c r="Q32" s="885"/>
    </row>
    <row r="33" spans="1:17" ht="13.5" thickBot="1">
      <c r="A33" s="903"/>
      <c r="B33" s="897"/>
      <c r="C33" s="897"/>
      <c r="D33" s="897"/>
      <c r="E33" s="897"/>
      <c r="F33" s="897"/>
      <c r="G33" s="897"/>
      <c r="H33" s="897"/>
      <c r="I33" s="897"/>
      <c r="J33" s="897"/>
      <c r="K33" s="897"/>
      <c r="L33" s="897"/>
      <c r="M33" s="897"/>
      <c r="N33" s="897"/>
      <c r="O33" s="897"/>
      <c r="P33" s="903"/>
      <c r="Q33" s="885"/>
    </row>
    <row r="34" spans="1:17" ht="13.5" thickBot="1">
      <c r="A34" s="903"/>
      <c r="B34" s="919"/>
      <c r="C34" s="927" t="s">
        <v>615</v>
      </c>
      <c r="D34" s="919"/>
      <c r="E34" s="927" t="s">
        <v>616</v>
      </c>
      <c r="F34" s="928" t="s">
        <v>617</v>
      </c>
      <c r="G34" s="897"/>
      <c r="H34" s="897"/>
      <c r="I34" s="897"/>
      <c r="J34" s="897"/>
      <c r="K34" s="897"/>
      <c r="L34" s="897"/>
      <c r="M34" s="897"/>
      <c r="N34" s="897"/>
      <c r="O34" s="897"/>
      <c r="P34" s="903"/>
      <c r="Q34" s="885"/>
    </row>
    <row r="35" spans="1:17">
      <c r="A35" s="903"/>
      <c r="B35" s="1184" t="s">
        <v>589</v>
      </c>
      <c r="C35" s="899">
        <f t="shared" ref="C35:C44" si="5">C7</f>
        <v>0</v>
      </c>
      <c r="D35" s="919"/>
      <c r="E35" s="929">
        <v>0.02</v>
      </c>
      <c r="F35" s="930">
        <f t="shared" ref="F35:F51" si="6">(E35*C35)+C35</f>
        <v>0</v>
      </c>
      <c r="G35" s="897"/>
      <c r="H35" s="897"/>
      <c r="I35" s="897"/>
      <c r="J35" s="897"/>
      <c r="K35" s="897"/>
      <c r="L35" s="897"/>
      <c r="M35" s="897"/>
      <c r="N35" s="897"/>
      <c r="O35" s="897"/>
      <c r="P35" s="903"/>
      <c r="Q35" s="885"/>
    </row>
    <row r="36" spans="1:17">
      <c r="A36" s="903"/>
      <c r="B36" s="1184" t="s">
        <v>590</v>
      </c>
      <c r="C36" s="899">
        <f t="shared" si="5"/>
        <v>27350</v>
      </c>
      <c r="D36" s="919"/>
      <c r="E36" s="1191">
        <v>0.02</v>
      </c>
      <c r="F36" s="1192">
        <f t="shared" si="6"/>
        <v>27897</v>
      </c>
      <c r="G36" s="897"/>
      <c r="H36" s="897"/>
      <c r="I36" s="897"/>
      <c r="J36" s="897"/>
      <c r="K36" s="897"/>
      <c r="L36" s="897"/>
      <c r="M36" s="897"/>
      <c r="N36" s="897"/>
      <c r="O36" s="897"/>
      <c r="P36" s="903"/>
      <c r="Q36" s="885"/>
    </row>
    <row r="37" spans="1:17">
      <c r="A37" s="903"/>
      <c r="B37" s="1184" t="s">
        <v>591</v>
      </c>
      <c r="C37" s="899">
        <f t="shared" si="5"/>
        <v>5600</v>
      </c>
      <c r="D37" s="919"/>
      <c r="E37" s="1191">
        <v>0.02</v>
      </c>
      <c r="F37" s="1192">
        <f t="shared" si="6"/>
        <v>5712</v>
      </c>
      <c r="G37" s="897"/>
      <c r="H37" s="897"/>
      <c r="I37" s="897"/>
      <c r="J37" s="897"/>
      <c r="K37" s="897"/>
      <c r="L37" s="897"/>
      <c r="M37" s="897"/>
      <c r="N37" s="897"/>
      <c r="O37" s="897"/>
      <c r="P37" s="903"/>
      <c r="Q37" s="885"/>
    </row>
    <row r="38" spans="1:17">
      <c r="A38" s="903"/>
      <c r="B38" s="1184" t="s">
        <v>592</v>
      </c>
      <c r="C38" s="899">
        <f t="shared" si="5"/>
        <v>1780</v>
      </c>
      <c r="D38" s="919"/>
      <c r="E38" s="1191">
        <v>0.03</v>
      </c>
      <c r="F38" s="1192">
        <f t="shared" si="6"/>
        <v>1833.4</v>
      </c>
      <c r="G38" s="897"/>
      <c r="H38" s="897"/>
      <c r="I38" s="897"/>
      <c r="J38" s="897"/>
      <c r="K38" s="897"/>
      <c r="L38" s="897"/>
      <c r="M38" s="897"/>
      <c r="N38" s="897"/>
      <c r="O38" s="897"/>
      <c r="P38" s="903"/>
      <c r="Q38" s="885"/>
    </row>
    <row r="39" spans="1:17">
      <c r="A39" s="903"/>
      <c r="B39" s="1184" t="s">
        <v>593</v>
      </c>
      <c r="C39" s="899">
        <f t="shared" si="5"/>
        <v>1750</v>
      </c>
      <c r="D39" s="919"/>
      <c r="E39" s="1191">
        <v>0.03</v>
      </c>
      <c r="F39" s="1192">
        <f t="shared" si="6"/>
        <v>1802.5</v>
      </c>
      <c r="G39" s="897"/>
      <c r="H39" s="897"/>
      <c r="I39" s="897"/>
      <c r="J39" s="897"/>
      <c r="K39" s="897"/>
      <c r="L39" s="897"/>
      <c r="M39" s="897"/>
      <c r="N39" s="897"/>
      <c r="O39" s="897"/>
      <c r="P39" s="903"/>
      <c r="Q39" s="885"/>
    </row>
    <row r="40" spans="1:17">
      <c r="A40" s="903"/>
      <c r="B40" s="1184" t="s">
        <v>594</v>
      </c>
      <c r="C40" s="899">
        <f t="shared" si="5"/>
        <v>0</v>
      </c>
      <c r="D40" s="919"/>
      <c r="E40" s="1191">
        <v>0.04</v>
      </c>
      <c r="F40" s="1192">
        <f t="shared" si="6"/>
        <v>0</v>
      </c>
      <c r="G40" s="897"/>
      <c r="H40" s="897"/>
      <c r="I40" s="897"/>
      <c r="J40" s="897"/>
      <c r="K40" s="897"/>
      <c r="L40" s="897"/>
      <c r="M40" s="897"/>
      <c r="N40" s="897"/>
      <c r="O40" s="897"/>
      <c r="P40" s="903"/>
      <c r="Q40" s="885"/>
    </row>
    <row r="41" spans="1:17">
      <c r="A41" s="903"/>
      <c r="B41" s="1184" t="s">
        <v>595</v>
      </c>
      <c r="C41" s="899">
        <f t="shared" si="5"/>
        <v>0</v>
      </c>
      <c r="D41" s="919"/>
      <c r="E41" s="1191">
        <v>0.04</v>
      </c>
      <c r="F41" s="1192">
        <f t="shared" si="6"/>
        <v>0</v>
      </c>
      <c r="G41" s="897"/>
      <c r="H41" s="897"/>
      <c r="I41" s="897"/>
      <c r="J41" s="897"/>
      <c r="K41" s="897"/>
      <c r="L41" s="897"/>
      <c r="M41" s="897"/>
      <c r="N41" s="897"/>
      <c r="O41" s="897"/>
      <c r="P41" s="903"/>
      <c r="Q41" s="885"/>
    </row>
    <row r="42" spans="1:17">
      <c r="A42" s="903"/>
      <c r="B42" s="1184" t="s">
        <v>596</v>
      </c>
      <c r="C42" s="899">
        <f t="shared" si="5"/>
        <v>0</v>
      </c>
      <c r="D42" s="919"/>
      <c r="E42" s="1191">
        <v>0.04</v>
      </c>
      <c r="F42" s="1192">
        <f t="shared" si="6"/>
        <v>0</v>
      </c>
      <c r="G42" s="897"/>
      <c r="H42" s="897"/>
      <c r="I42" s="897"/>
      <c r="J42" s="897"/>
      <c r="K42" s="897"/>
      <c r="L42" s="897"/>
      <c r="M42" s="897"/>
      <c r="N42" s="897"/>
      <c r="O42" s="897"/>
      <c r="P42" s="903"/>
      <c r="Q42" s="885"/>
    </row>
    <row r="43" spans="1:17">
      <c r="A43" s="903"/>
      <c r="B43" s="1184" t="s">
        <v>597</v>
      </c>
      <c r="C43" s="899">
        <f t="shared" si="5"/>
        <v>0</v>
      </c>
      <c r="D43" s="919"/>
      <c r="E43" s="1191">
        <v>0.05</v>
      </c>
      <c r="F43" s="1192">
        <f t="shared" si="6"/>
        <v>0</v>
      </c>
      <c r="G43" s="897"/>
      <c r="H43" s="897"/>
      <c r="I43" s="897"/>
      <c r="J43" s="897"/>
      <c r="K43" s="897"/>
      <c r="L43" s="897"/>
      <c r="M43" s="897"/>
      <c r="N43" s="897"/>
      <c r="O43" s="897"/>
      <c r="P43" s="903"/>
      <c r="Q43" s="885"/>
    </row>
    <row r="44" spans="1:17">
      <c r="A44" s="903"/>
      <c r="B44" s="1184" t="s">
        <v>598</v>
      </c>
      <c r="C44" s="899">
        <f t="shared" si="5"/>
        <v>0</v>
      </c>
      <c r="D44" s="919"/>
      <c r="E44" s="1191">
        <v>0.05</v>
      </c>
      <c r="F44" s="1192">
        <f t="shared" si="6"/>
        <v>0</v>
      </c>
      <c r="G44" s="897"/>
      <c r="H44" s="897"/>
      <c r="I44" s="897"/>
      <c r="J44" s="897"/>
      <c r="K44" s="897"/>
      <c r="L44" s="897"/>
      <c r="M44" s="897"/>
      <c r="N44" s="897"/>
      <c r="O44" s="897"/>
      <c r="P44" s="903"/>
      <c r="Q44" s="885"/>
    </row>
    <row r="45" spans="1:17">
      <c r="A45" s="903"/>
      <c r="B45" s="1184" t="s">
        <v>599</v>
      </c>
      <c r="C45" s="899">
        <f>+C17</f>
        <v>0</v>
      </c>
      <c r="D45" s="919"/>
      <c r="E45" s="1191">
        <v>0.06</v>
      </c>
      <c r="F45" s="1192">
        <f t="shared" si="6"/>
        <v>0</v>
      </c>
      <c r="G45" s="897"/>
      <c r="H45" s="897"/>
      <c r="I45" s="897"/>
      <c r="J45" s="897"/>
      <c r="K45" s="897"/>
      <c r="L45" s="897"/>
      <c r="M45" s="897"/>
      <c r="N45" s="897"/>
      <c r="O45" s="897"/>
      <c r="P45" s="903"/>
      <c r="Q45" s="885"/>
    </row>
    <row r="46" spans="1:17">
      <c r="A46" s="903"/>
      <c r="B46" s="1184" t="s">
        <v>600</v>
      </c>
      <c r="C46" s="899">
        <f t="shared" ref="C46:C51" si="7">C18</f>
        <v>0</v>
      </c>
      <c r="D46" s="919"/>
      <c r="E46" s="1191">
        <v>7.0000000000000007E-2</v>
      </c>
      <c r="F46" s="1192">
        <f t="shared" si="6"/>
        <v>0</v>
      </c>
      <c r="G46" s="897"/>
      <c r="H46" s="897"/>
      <c r="I46" s="897"/>
      <c r="J46" s="897"/>
      <c r="K46" s="897"/>
      <c r="L46" s="897"/>
      <c r="M46" s="897"/>
      <c r="N46" s="897"/>
      <c r="O46" s="897"/>
      <c r="P46" s="903"/>
      <c r="Q46" s="885"/>
    </row>
    <row r="47" spans="1:17">
      <c r="A47" s="903"/>
      <c r="B47" s="1184" t="s">
        <v>601</v>
      </c>
      <c r="C47" s="899">
        <f t="shared" si="7"/>
        <v>0</v>
      </c>
      <c r="D47" s="919"/>
      <c r="E47" s="1191"/>
      <c r="F47" s="1192">
        <f t="shared" si="6"/>
        <v>0</v>
      </c>
      <c r="G47" s="897"/>
      <c r="H47" s="897"/>
      <c r="I47" s="897"/>
      <c r="J47" s="897"/>
      <c r="K47" s="897"/>
      <c r="L47" s="897"/>
      <c r="M47" s="897"/>
      <c r="N47" s="897"/>
      <c r="O47" s="897"/>
      <c r="P47" s="903"/>
      <c r="Q47" s="885"/>
    </row>
    <row r="48" spans="1:17">
      <c r="A48" s="903"/>
      <c r="B48" s="1184" t="s">
        <v>602</v>
      </c>
      <c r="C48" s="899">
        <f t="shared" si="7"/>
        <v>0</v>
      </c>
      <c r="D48" s="919"/>
      <c r="E48" s="1191"/>
      <c r="F48" s="1192">
        <f t="shared" si="6"/>
        <v>0</v>
      </c>
      <c r="G48" s="897"/>
      <c r="H48" s="897"/>
      <c r="I48" s="897"/>
      <c r="J48" s="897"/>
      <c r="K48" s="897"/>
      <c r="L48" s="897"/>
      <c r="M48" s="897"/>
      <c r="N48" s="897"/>
      <c r="O48" s="897"/>
      <c r="P48" s="903"/>
      <c r="Q48" s="885"/>
    </row>
    <row r="49" spans="1:17">
      <c r="A49" s="903"/>
      <c r="B49" s="1184" t="s">
        <v>603</v>
      </c>
      <c r="C49" s="899">
        <f t="shared" si="7"/>
        <v>0</v>
      </c>
      <c r="D49" s="919"/>
      <c r="E49" s="1191"/>
      <c r="F49" s="1192">
        <f t="shared" si="6"/>
        <v>0</v>
      </c>
      <c r="G49" s="897"/>
      <c r="H49" s="897"/>
      <c r="I49" s="897"/>
      <c r="J49" s="897"/>
      <c r="K49" s="897"/>
      <c r="L49" s="897"/>
      <c r="M49" s="897"/>
      <c r="N49" s="897"/>
      <c r="O49" s="897"/>
      <c r="P49" s="903"/>
      <c r="Q49" s="885"/>
    </row>
    <row r="50" spans="1:17">
      <c r="A50" s="903"/>
      <c r="B50" s="1184" t="s">
        <v>604</v>
      </c>
      <c r="C50" s="899">
        <f t="shared" si="7"/>
        <v>0</v>
      </c>
      <c r="D50" s="919"/>
      <c r="E50" s="1191"/>
      <c r="F50" s="1192">
        <f t="shared" si="6"/>
        <v>0</v>
      </c>
      <c r="G50" s="897"/>
      <c r="H50" s="897"/>
      <c r="I50" s="897"/>
      <c r="J50" s="897"/>
      <c r="K50" s="897"/>
      <c r="L50" s="897"/>
      <c r="M50" s="897"/>
      <c r="N50" s="897"/>
      <c r="O50" s="897"/>
      <c r="P50" s="903"/>
      <c r="Q50" s="885"/>
    </row>
    <row r="51" spans="1:17">
      <c r="A51" s="903"/>
      <c r="B51" s="1184" t="s">
        <v>605</v>
      </c>
      <c r="C51" s="899">
        <f t="shared" si="7"/>
        <v>0</v>
      </c>
      <c r="D51" s="919"/>
      <c r="E51" s="1191"/>
      <c r="F51" s="1192">
        <f t="shared" si="6"/>
        <v>0</v>
      </c>
      <c r="G51" s="897"/>
      <c r="H51" s="897"/>
      <c r="I51" s="897"/>
      <c r="J51" s="897"/>
      <c r="K51" s="897"/>
      <c r="L51" s="897"/>
      <c r="M51" s="897"/>
      <c r="N51" s="897"/>
      <c r="O51" s="897"/>
      <c r="P51" s="903"/>
      <c r="Q51" s="885"/>
    </row>
    <row r="52" spans="1:17" ht="13.5" thickBot="1">
      <c r="A52" s="903"/>
      <c r="B52" s="897"/>
      <c r="C52" s="897"/>
      <c r="D52" s="897"/>
      <c r="E52" s="897"/>
      <c r="F52" s="897"/>
      <c r="G52" s="897"/>
      <c r="H52" s="897"/>
      <c r="I52" s="897"/>
      <c r="J52" s="897"/>
      <c r="K52" s="897"/>
      <c r="L52" s="897"/>
      <c r="M52" s="897"/>
      <c r="N52" s="897"/>
      <c r="O52" s="897"/>
      <c r="P52" s="903"/>
      <c r="Q52" s="885"/>
    </row>
    <row r="53" spans="1:17" ht="15.75">
      <c r="A53" s="903"/>
      <c r="B53" s="897"/>
      <c r="C53" s="933" t="s">
        <v>618</v>
      </c>
      <c r="D53" s="934"/>
      <c r="E53" s="934"/>
      <c r="F53" s="934"/>
      <c r="G53" s="934"/>
      <c r="H53" s="934"/>
      <c r="I53" s="935"/>
      <c r="J53" s="897"/>
      <c r="K53" s="897"/>
      <c r="L53" s="897"/>
      <c r="M53" s="897"/>
      <c r="N53" s="897"/>
      <c r="O53" s="897"/>
      <c r="P53" s="903"/>
      <c r="Q53" s="885"/>
    </row>
    <row r="54" spans="1:17">
      <c r="A54" s="903"/>
      <c r="B54" s="897"/>
      <c r="C54" s="936"/>
      <c r="D54" s="937"/>
      <c r="E54" s="937"/>
      <c r="F54" s="937"/>
      <c r="G54" s="937"/>
      <c r="H54" s="937"/>
      <c r="I54" s="938"/>
      <c r="J54" s="897"/>
      <c r="K54" s="897"/>
      <c r="L54" s="897"/>
      <c r="M54" s="897"/>
      <c r="N54" s="897"/>
      <c r="O54" s="897"/>
      <c r="P54" s="903"/>
      <c r="Q54" s="885"/>
    </row>
    <row r="55" spans="1:17">
      <c r="A55" s="903"/>
      <c r="B55" s="897"/>
      <c r="C55" s="936" t="s">
        <v>619</v>
      </c>
      <c r="D55" s="937"/>
      <c r="E55" s="937"/>
      <c r="F55" s="939" t="s">
        <v>281</v>
      </c>
      <c r="G55" s="937"/>
      <c r="H55" s="937"/>
      <c r="I55" s="940" t="s">
        <v>620</v>
      </c>
      <c r="J55" s="897"/>
      <c r="K55" s="897"/>
      <c r="L55" s="897"/>
      <c r="M55" s="897"/>
      <c r="N55" s="897"/>
      <c r="O55" s="897"/>
      <c r="P55" s="903"/>
      <c r="Q55" s="885"/>
    </row>
    <row r="56" spans="1:17">
      <c r="A56" s="903"/>
      <c r="B56" s="897"/>
      <c r="C56" s="941" t="s">
        <v>621</v>
      </c>
      <c r="D56" s="937"/>
      <c r="E56" s="937"/>
      <c r="F56" s="942">
        <v>0.6</v>
      </c>
      <c r="G56" s="937"/>
      <c r="H56" s="943"/>
      <c r="I56" s="944">
        <f>F26*F56</f>
        <v>20007.599999999999</v>
      </c>
      <c r="J56" s="897"/>
      <c r="K56" s="897"/>
      <c r="L56" s="897"/>
      <c r="M56" s="897"/>
      <c r="N56" s="897"/>
      <c r="O56" s="897"/>
      <c r="P56" s="903"/>
      <c r="Q56" s="885"/>
    </row>
    <row r="57" spans="1:17">
      <c r="A57" s="903"/>
      <c r="B57" s="897"/>
      <c r="C57" s="941" t="s">
        <v>622</v>
      </c>
      <c r="D57" s="937"/>
      <c r="E57" s="937"/>
      <c r="F57" s="942">
        <v>0.2</v>
      </c>
      <c r="G57" s="937"/>
      <c r="H57" s="943"/>
      <c r="I57" s="944">
        <f>F26*F57</f>
        <v>6669.2000000000007</v>
      </c>
      <c r="J57" s="897"/>
      <c r="K57" s="897"/>
      <c r="L57" s="897"/>
      <c r="M57" s="897"/>
      <c r="N57" s="897"/>
      <c r="O57" s="897"/>
      <c r="P57" s="903"/>
      <c r="Q57" s="885"/>
    </row>
    <row r="58" spans="1:17">
      <c r="A58" s="903"/>
      <c r="B58" s="897"/>
      <c r="C58" s="941" t="s">
        <v>623</v>
      </c>
      <c r="D58" s="937"/>
      <c r="E58" s="937"/>
      <c r="F58" s="942">
        <v>0.2</v>
      </c>
      <c r="G58" s="937"/>
      <c r="H58" s="943"/>
      <c r="I58" s="944">
        <f>F26*F58</f>
        <v>6669.2000000000007</v>
      </c>
      <c r="J58" s="897"/>
      <c r="K58" s="897"/>
      <c r="L58" s="897"/>
      <c r="M58" s="897"/>
      <c r="N58" s="897"/>
      <c r="O58" s="897"/>
      <c r="P58" s="903"/>
      <c r="Q58" s="885"/>
    </row>
    <row r="59" spans="1:17">
      <c r="A59" s="903"/>
      <c r="B59" s="897"/>
      <c r="C59" s="941" t="s">
        <v>624</v>
      </c>
      <c r="D59" s="937"/>
      <c r="E59" s="937"/>
      <c r="F59" s="945">
        <v>0</v>
      </c>
      <c r="G59" s="937"/>
      <c r="H59" s="943"/>
      <c r="I59" s="946">
        <f>F26*F59</f>
        <v>0</v>
      </c>
      <c r="J59" s="897"/>
      <c r="K59" s="897"/>
      <c r="L59" s="897"/>
      <c r="M59" s="897"/>
      <c r="N59" s="897"/>
      <c r="O59" s="897"/>
      <c r="P59" s="903"/>
      <c r="Q59" s="885"/>
    </row>
    <row r="60" spans="1:17" ht="13.5" thickBot="1">
      <c r="A60" s="903"/>
      <c r="B60" s="897"/>
      <c r="C60" s="947"/>
      <c r="D60" s="948"/>
      <c r="E60" s="948"/>
      <c r="F60" s="949">
        <f>SUM(F56:F59)</f>
        <v>1</v>
      </c>
      <c r="G60" s="948"/>
      <c r="H60" s="950"/>
      <c r="I60" s="951">
        <f>SUM(I56:I59)</f>
        <v>33346</v>
      </c>
      <c r="J60" s="897"/>
      <c r="K60" s="897"/>
      <c r="L60" s="897"/>
      <c r="M60" s="897"/>
      <c r="N60" s="897"/>
      <c r="O60" s="897"/>
      <c r="P60" s="903"/>
      <c r="Q60" s="885"/>
    </row>
    <row r="61" spans="1:17">
      <c r="A61" s="903"/>
      <c r="B61" s="903"/>
      <c r="C61" s="903"/>
      <c r="D61" s="903"/>
      <c r="E61" s="903"/>
      <c r="F61" s="903"/>
      <c r="G61" s="903"/>
      <c r="H61" s="903"/>
      <c r="I61" s="903"/>
      <c r="J61" s="903"/>
      <c r="K61" s="903"/>
      <c r="L61" s="903"/>
      <c r="M61" s="903"/>
      <c r="N61" s="903"/>
      <c r="O61" s="903"/>
      <c r="P61" s="903"/>
      <c r="Q61" s="885"/>
    </row>
    <row r="62" spans="1:17" ht="18">
      <c r="A62" s="903"/>
      <c r="B62" s="903"/>
      <c r="C62" s="952"/>
      <c r="D62" s="903"/>
      <c r="E62" s="903"/>
      <c r="F62" s="903"/>
      <c r="G62" s="903"/>
      <c r="H62" s="903"/>
      <c r="I62" s="903"/>
      <c r="J62" s="903"/>
      <c r="K62" s="903"/>
      <c r="L62" s="903"/>
      <c r="M62" s="903"/>
      <c r="N62" s="903"/>
      <c r="O62" s="903"/>
      <c r="P62" s="903"/>
      <c r="Q62" s="885"/>
    </row>
    <row r="63" spans="1:17">
      <c r="A63" s="953"/>
      <c r="B63" s="953"/>
      <c r="C63" s="953"/>
      <c r="D63" s="953"/>
      <c r="E63" s="953"/>
      <c r="F63" s="953"/>
      <c r="G63" s="953"/>
      <c r="H63" s="953"/>
      <c r="I63" s="953"/>
      <c r="J63" s="953"/>
      <c r="K63" s="953"/>
      <c r="L63" s="953"/>
      <c r="M63" s="953"/>
      <c r="N63" s="953"/>
      <c r="O63" s="953"/>
      <c r="P63" s="953"/>
    </row>
    <row r="64" spans="1:17">
      <c r="A64" s="953"/>
      <c r="B64" s="953"/>
      <c r="C64" s="953"/>
      <c r="D64" s="953"/>
      <c r="E64" s="953"/>
      <c r="F64" s="953"/>
      <c r="G64" s="953"/>
      <c r="H64" s="953"/>
      <c r="I64" s="953"/>
      <c r="J64" s="953"/>
      <c r="K64" s="953"/>
      <c r="L64" s="953"/>
      <c r="M64" s="953"/>
      <c r="N64" s="953"/>
      <c r="O64" s="953"/>
      <c r="P64" s="953"/>
    </row>
    <row r="65" spans="1:16">
      <c r="A65" s="953"/>
      <c r="B65" s="953"/>
      <c r="C65" s="953"/>
      <c r="D65" s="953"/>
      <c r="E65" s="953"/>
      <c r="F65" s="953"/>
      <c r="G65" s="953"/>
      <c r="H65" s="953"/>
      <c r="I65" s="953"/>
      <c r="J65" s="953"/>
      <c r="K65" s="953"/>
      <c r="L65" s="953"/>
      <c r="M65" s="953"/>
      <c r="N65" s="953"/>
      <c r="O65" s="953"/>
      <c r="P65" s="953"/>
    </row>
    <row r="66" spans="1:16">
      <c r="A66" s="953"/>
      <c r="B66" s="953"/>
      <c r="C66" s="953"/>
      <c r="D66" s="953"/>
      <c r="E66" s="953"/>
      <c r="F66" s="953"/>
      <c r="G66" s="953"/>
      <c r="H66" s="953"/>
      <c r="I66" s="953"/>
      <c r="J66" s="953"/>
      <c r="K66" s="953"/>
      <c r="L66" s="953"/>
      <c r="M66" s="953"/>
      <c r="N66" s="953"/>
      <c r="O66" s="953"/>
      <c r="P66" s="953"/>
    </row>
    <row r="67" spans="1:16">
      <c r="A67" s="953"/>
      <c r="B67" s="953"/>
      <c r="C67" s="953"/>
      <c r="D67" s="953"/>
      <c r="E67" s="953"/>
      <c r="F67" s="953"/>
      <c r="G67" s="953"/>
      <c r="H67" s="953"/>
      <c r="I67" s="953"/>
      <c r="J67" s="953"/>
      <c r="K67" s="953"/>
      <c r="L67" s="953"/>
      <c r="M67" s="953"/>
      <c r="N67" s="953"/>
      <c r="O67" s="953"/>
      <c r="P67" s="953"/>
    </row>
    <row r="68" spans="1:16">
      <c r="A68" s="953"/>
      <c r="B68" s="953"/>
      <c r="C68" s="953"/>
      <c r="D68" s="953"/>
      <c r="E68" s="953"/>
      <c r="F68" s="953"/>
      <c r="G68" s="953"/>
      <c r="H68" s="953"/>
      <c r="I68" s="953"/>
      <c r="J68" s="953"/>
      <c r="K68" s="953"/>
      <c r="L68" s="953"/>
      <c r="M68" s="953"/>
      <c r="N68" s="953"/>
      <c r="O68" s="953"/>
      <c r="P68" s="953"/>
    </row>
    <row r="69" spans="1:16">
      <c r="A69" s="953"/>
      <c r="B69" s="953"/>
      <c r="C69" s="953"/>
      <c r="D69" s="953"/>
      <c r="E69" s="953"/>
      <c r="F69" s="953"/>
      <c r="G69" s="953"/>
      <c r="H69" s="953"/>
      <c r="I69" s="953"/>
      <c r="J69" s="953"/>
      <c r="K69" s="953"/>
      <c r="L69" s="953"/>
      <c r="M69" s="953"/>
      <c r="N69" s="953"/>
      <c r="O69" s="953"/>
      <c r="P69" s="953"/>
    </row>
    <row r="70" spans="1:16">
      <c r="A70" s="953"/>
      <c r="B70" s="953"/>
      <c r="C70" s="953"/>
      <c r="D70" s="953"/>
      <c r="E70" s="953"/>
      <c r="F70" s="953"/>
      <c r="G70" s="953"/>
      <c r="H70" s="953"/>
      <c r="I70" s="953"/>
      <c r="J70" s="953"/>
      <c r="K70" s="953"/>
      <c r="L70" s="953"/>
      <c r="M70" s="953"/>
      <c r="N70" s="953"/>
      <c r="O70" s="953"/>
      <c r="P70" s="953"/>
    </row>
    <row r="71" spans="1:16">
      <c r="A71" s="953"/>
      <c r="B71" s="953"/>
      <c r="C71" s="953"/>
      <c r="D71" s="953"/>
      <c r="E71" s="953"/>
      <c r="F71" s="953"/>
      <c r="G71" s="953"/>
      <c r="H71" s="953"/>
      <c r="I71" s="953"/>
      <c r="J71" s="953"/>
      <c r="K71" s="953"/>
      <c r="L71" s="953"/>
      <c r="M71" s="953"/>
      <c r="N71" s="953"/>
      <c r="O71" s="953"/>
      <c r="P71" s="953"/>
    </row>
    <row r="72" spans="1:16">
      <c r="A72" s="953"/>
      <c r="B72" s="953"/>
      <c r="C72" s="953"/>
      <c r="D72" s="953"/>
      <c r="E72" s="953"/>
      <c r="F72" s="953"/>
      <c r="G72" s="953"/>
      <c r="H72" s="953"/>
      <c r="I72" s="953"/>
      <c r="J72" s="953"/>
      <c r="K72" s="953"/>
      <c r="L72" s="953"/>
      <c r="M72" s="953"/>
      <c r="N72" s="953"/>
      <c r="O72" s="953"/>
      <c r="P72" s="953"/>
    </row>
    <row r="73" spans="1:16">
      <c r="A73" s="953"/>
      <c r="B73" s="953"/>
      <c r="C73" s="953"/>
      <c r="D73" s="953"/>
      <c r="E73" s="953"/>
      <c r="F73" s="953"/>
      <c r="G73" s="953"/>
      <c r="H73" s="953"/>
      <c r="I73" s="953"/>
      <c r="J73" s="953"/>
      <c r="K73" s="953"/>
      <c r="L73" s="953"/>
      <c r="M73" s="953"/>
      <c r="N73" s="953"/>
      <c r="O73" s="953"/>
      <c r="P73" s="953"/>
    </row>
    <row r="74" spans="1:16">
      <c r="A74" s="953"/>
      <c r="B74" s="953"/>
      <c r="C74" s="953"/>
      <c r="D74" s="953"/>
      <c r="E74" s="953"/>
      <c r="F74" s="953"/>
      <c r="G74" s="953"/>
      <c r="H74" s="953"/>
      <c r="I74" s="953"/>
      <c r="J74" s="953"/>
      <c r="K74" s="953"/>
      <c r="L74" s="953"/>
      <c r="M74" s="953"/>
      <c r="N74" s="953"/>
      <c r="O74" s="953"/>
    </row>
    <row r="75" spans="1:16">
      <c r="A75" s="953"/>
      <c r="B75" s="953"/>
      <c r="C75" s="953"/>
      <c r="D75" s="953"/>
      <c r="E75" s="953"/>
      <c r="F75" s="953"/>
      <c r="G75" s="953"/>
      <c r="H75" s="953"/>
      <c r="I75" s="953"/>
      <c r="J75" s="953"/>
      <c r="K75" s="953"/>
      <c r="L75" s="953"/>
      <c r="M75" s="953"/>
      <c r="N75" s="953"/>
      <c r="O75" s="953"/>
    </row>
    <row r="76" spans="1:16">
      <c r="A76" s="953"/>
      <c r="B76" s="953"/>
      <c r="C76" s="953"/>
      <c r="D76" s="953"/>
      <c r="E76" s="953"/>
      <c r="F76" s="953"/>
      <c r="G76" s="953"/>
      <c r="H76" s="953"/>
      <c r="I76" s="953"/>
      <c r="J76" s="953"/>
      <c r="K76" s="953"/>
      <c r="L76" s="953"/>
      <c r="M76" s="953"/>
      <c r="N76" s="953"/>
      <c r="O76" s="953"/>
    </row>
    <row r="77" spans="1:16">
      <c r="A77" s="953"/>
      <c r="B77" s="953"/>
      <c r="C77" s="953"/>
      <c r="D77" s="953"/>
      <c r="E77" s="953"/>
      <c r="F77" s="953"/>
      <c r="G77" s="953"/>
      <c r="H77" s="953"/>
      <c r="I77" s="953"/>
      <c r="J77" s="953"/>
      <c r="K77" s="953"/>
      <c r="L77" s="953"/>
      <c r="M77" s="953"/>
      <c r="N77" s="953"/>
      <c r="O77" s="953"/>
    </row>
  </sheetData>
  <mergeCells count="5">
    <mergeCell ref="E5:F5"/>
    <mergeCell ref="H5:I5"/>
    <mergeCell ref="K5:L5"/>
    <mergeCell ref="N5:O5"/>
    <mergeCell ref="C32:F32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489"/>
  <sheetViews>
    <sheetView showGridLines="0" view="pageBreakPreview" zoomScaleNormal="89" zoomScaleSheetLayoutView="100" workbookViewId="0">
      <selection activeCell="B14" sqref="B13:B14"/>
    </sheetView>
  </sheetViews>
  <sheetFormatPr baseColWidth="10" defaultColWidth="9.140625" defaultRowHeight="12.75"/>
  <cols>
    <col min="1" max="1" width="35.28515625" style="981" customWidth="1"/>
    <col min="2" max="2" width="11.28515625" style="981" customWidth="1"/>
    <col min="3" max="3" width="7.42578125" style="981" customWidth="1"/>
    <col min="4" max="4" width="15.140625" style="981" customWidth="1"/>
    <col min="5" max="5" width="17" style="981" customWidth="1"/>
    <col min="6" max="6" width="12.85546875" style="981" bestFit="1" customWidth="1"/>
    <col min="7" max="7" width="14.140625" style="982" bestFit="1" customWidth="1"/>
    <col min="8" max="256" width="9.140625" style="981"/>
    <col min="257" max="257" width="35.28515625" style="981" customWidth="1"/>
    <col min="258" max="258" width="11.28515625" style="981" customWidth="1"/>
    <col min="259" max="259" width="7.42578125" style="981" customWidth="1"/>
    <col min="260" max="260" width="15.140625" style="981" customWidth="1"/>
    <col min="261" max="261" width="17" style="981" customWidth="1"/>
    <col min="262" max="263" width="12.85546875" style="981" bestFit="1" customWidth="1"/>
    <col min="264" max="512" width="9.140625" style="981"/>
    <col min="513" max="513" width="35.28515625" style="981" customWidth="1"/>
    <col min="514" max="514" width="11.28515625" style="981" customWidth="1"/>
    <col min="515" max="515" width="7.42578125" style="981" customWidth="1"/>
    <col min="516" max="516" width="15.140625" style="981" customWidth="1"/>
    <col min="517" max="517" width="17" style="981" customWidth="1"/>
    <col min="518" max="519" width="12.85546875" style="981" bestFit="1" customWidth="1"/>
    <col min="520" max="768" width="9.140625" style="981"/>
    <col min="769" max="769" width="35.28515625" style="981" customWidth="1"/>
    <col min="770" max="770" width="11.28515625" style="981" customWidth="1"/>
    <col min="771" max="771" width="7.42578125" style="981" customWidth="1"/>
    <col min="772" max="772" width="15.140625" style="981" customWidth="1"/>
    <col min="773" max="773" width="17" style="981" customWidth="1"/>
    <col min="774" max="775" width="12.85546875" style="981" bestFit="1" customWidth="1"/>
    <col min="776" max="1024" width="9.140625" style="981"/>
    <col min="1025" max="1025" width="35.28515625" style="981" customWidth="1"/>
    <col min="1026" max="1026" width="11.28515625" style="981" customWidth="1"/>
    <col min="1027" max="1027" width="7.42578125" style="981" customWidth="1"/>
    <col min="1028" max="1028" width="15.140625" style="981" customWidth="1"/>
    <col min="1029" max="1029" width="17" style="981" customWidth="1"/>
    <col min="1030" max="1031" width="12.85546875" style="981" bestFit="1" customWidth="1"/>
    <col min="1032" max="1280" width="9.140625" style="981"/>
    <col min="1281" max="1281" width="35.28515625" style="981" customWidth="1"/>
    <col min="1282" max="1282" width="11.28515625" style="981" customWidth="1"/>
    <col min="1283" max="1283" width="7.42578125" style="981" customWidth="1"/>
    <col min="1284" max="1284" width="15.140625" style="981" customWidth="1"/>
    <col min="1285" max="1285" width="17" style="981" customWidth="1"/>
    <col min="1286" max="1287" width="12.85546875" style="981" bestFit="1" customWidth="1"/>
    <col min="1288" max="1536" width="9.140625" style="981"/>
    <col min="1537" max="1537" width="35.28515625" style="981" customWidth="1"/>
    <col min="1538" max="1538" width="11.28515625" style="981" customWidth="1"/>
    <col min="1539" max="1539" width="7.42578125" style="981" customWidth="1"/>
    <col min="1540" max="1540" width="15.140625" style="981" customWidth="1"/>
    <col min="1541" max="1541" width="17" style="981" customWidth="1"/>
    <col min="1542" max="1543" width="12.85546875" style="981" bestFit="1" customWidth="1"/>
    <col min="1544" max="1792" width="9.140625" style="981"/>
    <col min="1793" max="1793" width="35.28515625" style="981" customWidth="1"/>
    <col min="1794" max="1794" width="11.28515625" style="981" customWidth="1"/>
    <col min="1795" max="1795" width="7.42578125" style="981" customWidth="1"/>
    <col min="1796" max="1796" width="15.140625" style="981" customWidth="1"/>
    <col min="1797" max="1797" width="17" style="981" customWidth="1"/>
    <col min="1798" max="1799" width="12.85546875" style="981" bestFit="1" customWidth="1"/>
    <col min="1800" max="2048" width="9.140625" style="981"/>
    <col min="2049" max="2049" width="35.28515625" style="981" customWidth="1"/>
    <col min="2050" max="2050" width="11.28515625" style="981" customWidth="1"/>
    <col min="2051" max="2051" width="7.42578125" style="981" customWidth="1"/>
    <col min="2052" max="2052" width="15.140625" style="981" customWidth="1"/>
    <col min="2053" max="2053" width="17" style="981" customWidth="1"/>
    <col min="2054" max="2055" width="12.85546875" style="981" bestFit="1" customWidth="1"/>
    <col min="2056" max="2304" width="9.140625" style="981"/>
    <col min="2305" max="2305" width="35.28515625" style="981" customWidth="1"/>
    <col min="2306" max="2306" width="11.28515625" style="981" customWidth="1"/>
    <col min="2307" max="2307" width="7.42578125" style="981" customWidth="1"/>
    <col min="2308" max="2308" width="15.140625" style="981" customWidth="1"/>
    <col min="2309" max="2309" width="17" style="981" customWidth="1"/>
    <col min="2310" max="2311" width="12.85546875" style="981" bestFit="1" customWidth="1"/>
    <col min="2312" max="2560" width="9.140625" style="981"/>
    <col min="2561" max="2561" width="35.28515625" style="981" customWidth="1"/>
    <col min="2562" max="2562" width="11.28515625" style="981" customWidth="1"/>
    <col min="2563" max="2563" width="7.42578125" style="981" customWidth="1"/>
    <col min="2564" max="2564" width="15.140625" style="981" customWidth="1"/>
    <col min="2565" max="2565" width="17" style="981" customWidth="1"/>
    <col min="2566" max="2567" width="12.85546875" style="981" bestFit="1" customWidth="1"/>
    <col min="2568" max="2816" width="9.140625" style="981"/>
    <col min="2817" max="2817" width="35.28515625" style="981" customWidth="1"/>
    <col min="2818" max="2818" width="11.28515625" style="981" customWidth="1"/>
    <col min="2819" max="2819" width="7.42578125" style="981" customWidth="1"/>
    <col min="2820" max="2820" width="15.140625" style="981" customWidth="1"/>
    <col min="2821" max="2821" width="17" style="981" customWidth="1"/>
    <col min="2822" max="2823" width="12.85546875" style="981" bestFit="1" customWidth="1"/>
    <col min="2824" max="3072" width="9.140625" style="981"/>
    <col min="3073" max="3073" width="35.28515625" style="981" customWidth="1"/>
    <col min="3074" max="3074" width="11.28515625" style="981" customWidth="1"/>
    <col min="3075" max="3075" width="7.42578125" style="981" customWidth="1"/>
    <col min="3076" max="3076" width="15.140625" style="981" customWidth="1"/>
    <col min="3077" max="3077" width="17" style="981" customWidth="1"/>
    <col min="3078" max="3079" width="12.85546875" style="981" bestFit="1" customWidth="1"/>
    <col min="3080" max="3328" width="9.140625" style="981"/>
    <col min="3329" max="3329" width="35.28515625" style="981" customWidth="1"/>
    <col min="3330" max="3330" width="11.28515625" style="981" customWidth="1"/>
    <col min="3331" max="3331" width="7.42578125" style="981" customWidth="1"/>
    <col min="3332" max="3332" width="15.140625" style="981" customWidth="1"/>
    <col min="3333" max="3333" width="17" style="981" customWidth="1"/>
    <col min="3334" max="3335" width="12.85546875" style="981" bestFit="1" customWidth="1"/>
    <col min="3336" max="3584" width="9.140625" style="981"/>
    <col min="3585" max="3585" width="35.28515625" style="981" customWidth="1"/>
    <col min="3586" max="3586" width="11.28515625" style="981" customWidth="1"/>
    <col min="3587" max="3587" width="7.42578125" style="981" customWidth="1"/>
    <col min="3588" max="3588" width="15.140625" style="981" customWidth="1"/>
    <col min="3589" max="3589" width="17" style="981" customWidth="1"/>
    <col min="3590" max="3591" width="12.85546875" style="981" bestFit="1" customWidth="1"/>
    <col min="3592" max="3840" width="9.140625" style="981"/>
    <col min="3841" max="3841" width="35.28515625" style="981" customWidth="1"/>
    <col min="3842" max="3842" width="11.28515625" style="981" customWidth="1"/>
    <col min="3843" max="3843" width="7.42578125" style="981" customWidth="1"/>
    <col min="3844" max="3844" width="15.140625" style="981" customWidth="1"/>
    <col min="3845" max="3845" width="17" style="981" customWidth="1"/>
    <col min="3846" max="3847" width="12.85546875" style="981" bestFit="1" customWidth="1"/>
    <col min="3848" max="4096" width="9.140625" style="981"/>
    <col min="4097" max="4097" width="35.28515625" style="981" customWidth="1"/>
    <col min="4098" max="4098" width="11.28515625" style="981" customWidth="1"/>
    <col min="4099" max="4099" width="7.42578125" style="981" customWidth="1"/>
    <col min="4100" max="4100" width="15.140625" style="981" customWidth="1"/>
    <col min="4101" max="4101" width="17" style="981" customWidth="1"/>
    <col min="4102" max="4103" width="12.85546875" style="981" bestFit="1" customWidth="1"/>
    <col min="4104" max="4352" width="9.140625" style="981"/>
    <col min="4353" max="4353" width="35.28515625" style="981" customWidth="1"/>
    <col min="4354" max="4354" width="11.28515625" style="981" customWidth="1"/>
    <col min="4355" max="4355" width="7.42578125" style="981" customWidth="1"/>
    <col min="4356" max="4356" width="15.140625" style="981" customWidth="1"/>
    <col min="4357" max="4357" width="17" style="981" customWidth="1"/>
    <col min="4358" max="4359" width="12.85546875" style="981" bestFit="1" customWidth="1"/>
    <col min="4360" max="4608" width="9.140625" style="981"/>
    <col min="4609" max="4609" width="35.28515625" style="981" customWidth="1"/>
    <col min="4610" max="4610" width="11.28515625" style="981" customWidth="1"/>
    <col min="4611" max="4611" width="7.42578125" style="981" customWidth="1"/>
    <col min="4612" max="4612" width="15.140625" style="981" customWidth="1"/>
    <col min="4613" max="4613" width="17" style="981" customWidth="1"/>
    <col min="4614" max="4615" width="12.85546875" style="981" bestFit="1" customWidth="1"/>
    <col min="4616" max="4864" width="9.140625" style="981"/>
    <col min="4865" max="4865" width="35.28515625" style="981" customWidth="1"/>
    <col min="4866" max="4866" width="11.28515625" style="981" customWidth="1"/>
    <col min="4867" max="4867" width="7.42578125" style="981" customWidth="1"/>
    <col min="4868" max="4868" width="15.140625" style="981" customWidth="1"/>
    <col min="4869" max="4869" width="17" style="981" customWidth="1"/>
    <col min="4870" max="4871" width="12.85546875" style="981" bestFit="1" customWidth="1"/>
    <col min="4872" max="5120" width="9.140625" style="981"/>
    <col min="5121" max="5121" width="35.28515625" style="981" customWidth="1"/>
    <col min="5122" max="5122" width="11.28515625" style="981" customWidth="1"/>
    <col min="5123" max="5123" width="7.42578125" style="981" customWidth="1"/>
    <col min="5124" max="5124" width="15.140625" style="981" customWidth="1"/>
    <col min="5125" max="5125" width="17" style="981" customWidth="1"/>
    <col min="5126" max="5127" width="12.85546875" style="981" bestFit="1" customWidth="1"/>
    <col min="5128" max="5376" width="9.140625" style="981"/>
    <col min="5377" max="5377" width="35.28515625" style="981" customWidth="1"/>
    <col min="5378" max="5378" width="11.28515625" style="981" customWidth="1"/>
    <col min="5379" max="5379" width="7.42578125" style="981" customWidth="1"/>
    <col min="5380" max="5380" width="15.140625" style="981" customWidth="1"/>
    <col min="5381" max="5381" width="17" style="981" customWidth="1"/>
    <col min="5382" max="5383" width="12.85546875" style="981" bestFit="1" customWidth="1"/>
    <col min="5384" max="5632" width="9.140625" style="981"/>
    <col min="5633" max="5633" width="35.28515625" style="981" customWidth="1"/>
    <col min="5634" max="5634" width="11.28515625" style="981" customWidth="1"/>
    <col min="5635" max="5635" width="7.42578125" style="981" customWidth="1"/>
    <col min="5636" max="5636" width="15.140625" style="981" customWidth="1"/>
    <col min="5637" max="5637" width="17" style="981" customWidth="1"/>
    <col min="5638" max="5639" width="12.85546875" style="981" bestFit="1" customWidth="1"/>
    <col min="5640" max="5888" width="9.140625" style="981"/>
    <col min="5889" max="5889" width="35.28515625" style="981" customWidth="1"/>
    <col min="5890" max="5890" width="11.28515625" style="981" customWidth="1"/>
    <col min="5891" max="5891" width="7.42578125" style="981" customWidth="1"/>
    <col min="5892" max="5892" width="15.140625" style="981" customWidth="1"/>
    <col min="5893" max="5893" width="17" style="981" customWidth="1"/>
    <col min="5894" max="5895" width="12.85546875" style="981" bestFit="1" customWidth="1"/>
    <col min="5896" max="6144" width="9.140625" style="981"/>
    <col min="6145" max="6145" width="35.28515625" style="981" customWidth="1"/>
    <col min="6146" max="6146" width="11.28515625" style="981" customWidth="1"/>
    <col min="6147" max="6147" width="7.42578125" style="981" customWidth="1"/>
    <col min="6148" max="6148" width="15.140625" style="981" customWidth="1"/>
    <col min="6149" max="6149" width="17" style="981" customWidth="1"/>
    <col min="6150" max="6151" width="12.85546875" style="981" bestFit="1" customWidth="1"/>
    <col min="6152" max="6400" width="9.140625" style="981"/>
    <col min="6401" max="6401" width="35.28515625" style="981" customWidth="1"/>
    <col min="6402" max="6402" width="11.28515625" style="981" customWidth="1"/>
    <col min="6403" max="6403" width="7.42578125" style="981" customWidth="1"/>
    <col min="6404" max="6404" width="15.140625" style="981" customWidth="1"/>
    <col min="6405" max="6405" width="17" style="981" customWidth="1"/>
    <col min="6406" max="6407" width="12.85546875" style="981" bestFit="1" customWidth="1"/>
    <col min="6408" max="6656" width="9.140625" style="981"/>
    <col min="6657" max="6657" width="35.28515625" style="981" customWidth="1"/>
    <col min="6658" max="6658" width="11.28515625" style="981" customWidth="1"/>
    <col min="6659" max="6659" width="7.42578125" style="981" customWidth="1"/>
    <col min="6660" max="6660" width="15.140625" style="981" customWidth="1"/>
    <col min="6661" max="6661" width="17" style="981" customWidth="1"/>
    <col min="6662" max="6663" width="12.85546875" style="981" bestFit="1" customWidth="1"/>
    <col min="6664" max="6912" width="9.140625" style="981"/>
    <col min="6913" max="6913" width="35.28515625" style="981" customWidth="1"/>
    <col min="6914" max="6914" width="11.28515625" style="981" customWidth="1"/>
    <col min="6915" max="6915" width="7.42578125" style="981" customWidth="1"/>
    <col min="6916" max="6916" width="15.140625" style="981" customWidth="1"/>
    <col min="6917" max="6917" width="17" style="981" customWidth="1"/>
    <col min="6918" max="6919" width="12.85546875" style="981" bestFit="1" customWidth="1"/>
    <col min="6920" max="7168" width="9.140625" style="981"/>
    <col min="7169" max="7169" width="35.28515625" style="981" customWidth="1"/>
    <col min="7170" max="7170" width="11.28515625" style="981" customWidth="1"/>
    <col min="7171" max="7171" width="7.42578125" style="981" customWidth="1"/>
    <col min="7172" max="7172" width="15.140625" style="981" customWidth="1"/>
    <col min="7173" max="7173" width="17" style="981" customWidth="1"/>
    <col min="7174" max="7175" width="12.85546875" style="981" bestFit="1" customWidth="1"/>
    <col min="7176" max="7424" width="9.140625" style="981"/>
    <col min="7425" max="7425" width="35.28515625" style="981" customWidth="1"/>
    <col min="7426" max="7426" width="11.28515625" style="981" customWidth="1"/>
    <col min="7427" max="7427" width="7.42578125" style="981" customWidth="1"/>
    <col min="7428" max="7428" width="15.140625" style="981" customWidth="1"/>
    <col min="7429" max="7429" width="17" style="981" customWidth="1"/>
    <col min="7430" max="7431" width="12.85546875" style="981" bestFit="1" customWidth="1"/>
    <col min="7432" max="7680" width="9.140625" style="981"/>
    <col min="7681" max="7681" width="35.28515625" style="981" customWidth="1"/>
    <col min="7682" max="7682" width="11.28515625" style="981" customWidth="1"/>
    <col min="7683" max="7683" width="7.42578125" style="981" customWidth="1"/>
    <col min="7684" max="7684" width="15.140625" style="981" customWidth="1"/>
    <col min="7685" max="7685" width="17" style="981" customWidth="1"/>
    <col min="7686" max="7687" width="12.85546875" style="981" bestFit="1" customWidth="1"/>
    <col min="7688" max="7936" width="9.140625" style="981"/>
    <col min="7937" max="7937" width="35.28515625" style="981" customWidth="1"/>
    <col min="7938" max="7938" width="11.28515625" style="981" customWidth="1"/>
    <col min="7939" max="7939" width="7.42578125" style="981" customWidth="1"/>
    <col min="7940" max="7940" width="15.140625" style="981" customWidth="1"/>
    <col min="7941" max="7941" width="17" style="981" customWidth="1"/>
    <col min="7942" max="7943" width="12.85546875" style="981" bestFit="1" customWidth="1"/>
    <col min="7944" max="8192" width="9.140625" style="981"/>
    <col min="8193" max="8193" width="35.28515625" style="981" customWidth="1"/>
    <col min="8194" max="8194" width="11.28515625" style="981" customWidth="1"/>
    <col min="8195" max="8195" width="7.42578125" style="981" customWidth="1"/>
    <col min="8196" max="8196" width="15.140625" style="981" customWidth="1"/>
    <col min="8197" max="8197" width="17" style="981" customWidth="1"/>
    <col min="8198" max="8199" width="12.85546875" style="981" bestFit="1" customWidth="1"/>
    <col min="8200" max="8448" width="9.140625" style="981"/>
    <col min="8449" max="8449" width="35.28515625" style="981" customWidth="1"/>
    <col min="8450" max="8450" width="11.28515625" style="981" customWidth="1"/>
    <col min="8451" max="8451" width="7.42578125" style="981" customWidth="1"/>
    <col min="8452" max="8452" width="15.140625" style="981" customWidth="1"/>
    <col min="8453" max="8453" width="17" style="981" customWidth="1"/>
    <col min="8454" max="8455" width="12.85546875" style="981" bestFit="1" customWidth="1"/>
    <col min="8456" max="8704" width="9.140625" style="981"/>
    <col min="8705" max="8705" width="35.28515625" style="981" customWidth="1"/>
    <col min="8706" max="8706" width="11.28515625" style="981" customWidth="1"/>
    <col min="8707" max="8707" width="7.42578125" style="981" customWidth="1"/>
    <col min="8708" max="8708" width="15.140625" style="981" customWidth="1"/>
    <col min="8709" max="8709" width="17" style="981" customWidth="1"/>
    <col min="8710" max="8711" width="12.85546875" style="981" bestFit="1" customWidth="1"/>
    <col min="8712" max="8960" width="9.140625" style="981"/>
    <col min="8961" max="8961" width="35.28515625" style="981" customWidth="1"/>
    <col min="8962" max="8962" width="11.28515625" style="981" customWidth="1"/>
    <col min="8963" max="8963" width="7.42578125" style="981" customWidth="1"/>
    <col min="8964" max="8964" width="15.140625" style="981" customWidth="1"/>
    <col min="8965" max="8965" width="17" style="981" customWidth="1"/>
    <col min="8966" max="8967" width="12.85546875" style="981" bestFit="1" customWidth="1"/>
    <col min="8968" max="9216" width="9.140625" style="981"/>
    <col min="9217" max="9217" width="35.28515625" style="981" customWidth="1"/>
    <col min="9218" max="9218" width="11.28515625" style="981" customWidth="1"/>
    <col min="9219" max="9219" width="7.42578125" style="981" customWidth="1"/>
    <col min="9220" max="9220" width="15.140625" style="981" customWidth="1"/>
    <col min="9221" max="9221" width="17" style="981" customWidth="1"/>
    <col min="9222" max="9223" width="12.85546875" style="981" bestFit="1" customWidth="1"/>
    <col min="9224" max="9472" width="9.140625" style="981"/>
    <col min="9473" max="9473" width="35.28515625" style="981" customWidth="1"/>
    <col min="9474" max="9474" width="11.28515625" style="981" customWidth="1"/>
    <col min="9475" max="9475" width="7.42578125" style="981" customWidth="1"/>
    <col min="9476" max="9476" width="15.140625" style="981" customWidth="1"/>
    <col min="9477" max="9477" width="17" style="981" customWidth="1"/>
    <col min="9478" max="9479" width="12.85546875" style="981" bestFit="1" customWidth="1"/>
    <col min="9480" max="9728" width="9.140625" style="981"/>
    <col min="9729" max="9729" width="35.28515625" style="981" customWidth="1"/>
    <col min="9730" max="9730" width="11.28515625" style="981" customWidth="1"/>
    <col min="9731" max="9731" width="7.42578125" style="981" customWidth="1"/>
    <col min="9732" max="9732" width="15.140625" style="981" customWidth="1"/>
    <col min="9733" max="9733" width="17" style="981" customWidth="1"/>
    <col min="9734" max="9735" width="12.85546875" style="981" bestFit="1" customWidth="1"/>
    <col min="9736" max="9984" width="9.140625" style="981"/>
    <col min="9985" max="9985" width="35.28515625" style="981" customWidth="1"/>
    <col min="9986" max="9986" width="11.28515625" style="981" customWidth="1"/>
    <col min="9987" max="9987" width="7.42578125" style="981" customWidth="1"/>
    <col min="9988" max="9988" width="15.140625" style="981" customWidth="1"/>
    <col min="9989" max="9989" width="17" style="981" customWidth="1"/>
    <col min="9990" max="9991" width="12.85546875" style="981" bestFit="1" customWidth="1"/>
    <col min="9992" max="10240" width="9.140625" style="981"/>
    <col min="10241" max="10241" width="35.28515625" style="981" customWidth="1"/>
    <col min="10242" max="10242" width="11.28515625" style="981" customWidth="1"/>
    <col min="10243" max="10243" width="7.42578125" style="981" customWidth="1"/>
    <col min="10244" max="10244" width="15.140625" style="981" customWidth="1"/>
    <col min="10245" max="10245" width="17" style="981" customWidth="1"/>
    <col min="10246" max="10247" width="12.85546875" style="981" bestFit="1" customWidth="1"/>
    <col min="10248" max="10496" width="9.140625" style="981"/>
    <col min="10497" max="10497" width="35.28515625" style="981" customWidth="1"/>
    <col min="10498" max="10498" width="11.28515625" style="981" customWidth="1"/>
    <col min="10499" max="10499" width="7.42578125" style="981" customWidth="1"/>
    <col min="10500" max="10500" width="15.140625" style="981" customWidth="1"/>
    <col min="10501" max="10501" width="17" style="981" customWidth="1"/>
    <col min="10502" max="10503" width="12.85546875" style="981" bestFit="1" customWidth="1"/>
    <col min="10504" max="10752" width="9.140625" style="981"/>
    <col min="10753" max="10753" width="35.28515625" style="981" customWidth="1"/>
    <col min="10754" max="10754" width="11.28515625" style="981" customWidth="1"/>
    <col min="10755" max="10755" width="7.42578125" style="981" customWidth="1"/>
    <col min="10756" max="10756" width="15.140625" style="981" customWidth="1"/>
    <col min="10757" max="10757" width="17" style="981" customWidth="1"/>
    <col min="10758" max="10759" width="12.85546875" style="981" bestFit="1" customWidth="1"/>
    <col min="10760" max="11008" width="9.140625" style="981"/>
    <col min="11009" max="11009" width="35.28515625" style="981" customWidth="1"/>
    <col min="11010" max="11010" width="11.28515625" style="981" customWidth="1"/>
    <col min="11011" max="11011" width="7.42578125" style="981" customWidth="1"/>
    <col min="11012" max="11012" width="15.140625" style="981" customWidth="1"/>
    <col min="11013" max="11013" width="17" style="981" customWidth="1"/>
    <col min="11014" max="11015" width="12.85546875" style="981" bestFit="1" customWidth="1"/>
    <col min="11016" max="11264" width="9.140625" style="981"/>
    <col min="11265" max="11265" width="35.28515625" style="981" customWidth="1"/>
    <col min="11266" max="11266" width="11.28515625" style="981" customWidth="1"/>
    <col min="11267" max="11267" width="7.42578125" style="981" customWidth="1"/>
    <col min="11268" max="11268" width="15.140625" style="981" customWidth="1"/>
    <col min="11269" max="11269" width="17" style="981" customWidth="1"/>
    <col min="11270" max="11271" width="12.85546875" style="981" bestFit="1" customWidth="1"/>
    <col min="11272" max="11520" width="9.140625" style="981"/>
    <col min="11521" max="11521" width="35.28515625" style="981" customWidth="1"/>
    <col min="11522" max="11522" width="11.28515625" style="981" customWidth="1"/>
    <col min="11523" max="11523" width="7.42578125" style="981" customWidth="1"/>
    <col min="11524" max="11524" width="15.140625" style="981" customWidth="1"/>
    <col min="11525" max="11525" width="17" style="981" customWidth="1"/>
    <col min="11526" max="11527" width="12.85546875" style="981" bestFit="1" customWidth="1"/>
    <col min="11528" max="11776" width="9.140625" style="981"/>
    <col min="11777" max="11777" width="35.28515625" style="981" customWidth="1"/>
    <col min="11778" max="11778" width="11.28515625" style="981" customWidth="1"/>
    <col min="11779" max="11779" width="7.42578125" style="981" customWidth="1"/>
    <col min="11780" max="11780" width="15.140625" style="981" customWidth="1"/>
    <col min="11781" max="11781" width="17" style="981" customWidth="1"/>
    <col min="11782" max="11783" width="12.85546875" style="981" bestFit="1" customWidth="1"/>
    <col min="11784" max="12032" width="9.140625" style="981"/>
    <col min="12033" max="12033" width="35.28515625" style="981" customWidth="1"/>
    <col min="12034" max="12034" width="11.28515625" style="981" customWidth="1"/>
    <col min="12035" max="12035" width="7.42578125" style="981" customWidth="1"/>
    <col min="12036" max="12036" width="15.140625" style="981" customWidth="1"/>
    <col min="12037" max="12037" width="17" style="981" customWidth="1"/>
    <col min="12038" max="12039" width="12.85546875" style="981" bestFit="1" customWidth="1"/>
    <col min="12040" max="12288" width="9.140625" style="981"/>
    <col min="12289" max="12289" width="35.28515625" style="981" customWidth="1"/>
    <col min="12290" max="12290" width="11.28515625" style="981" customWidth="1"/>
    <col min="12291" max="12291" width="7.42578125" style="981" customWidth="1"/>
    <col min="12292" max="12292" width="15.140625" style="981" customWidth="1"/>
    <col min="12293" max="12293" width="17" style="981" customWidth="1"/>
    <col min="12294" max="12295" width="12.85546875" style="981" bestFit="1" customWidth="1"/>
    <col min="12296" max="12544" width="9.140625" style="981"/>
    <col min="12545" max="12545" width="35.28515625" style="981" customWidth="1"/>
    <col min="12546" max="12546" width="11.28515625" style="981" customWidth="1"/>
    <col min="12547" max="12547" width="7.42578125" style="981" customWidth="1"/>
    <col min="12548" max="12548" width="15.140625" style="981" customWidth="1"/>
    <col min="12549" max="12549" width="17" style="981" customWidth="1"/>
    <col min="12550" max="12551" width="12.85546875" style="981" bestFit="1" customWidth="1"/>
    <col min="12552" max="12800" width="9.140625" style="981"/>
    <col min="12801" max="12801" width="35.28515625" style="981" customWidth="1"/>
    <col min="12802" max="12802" width="11.28515625" style="981" customWidth="1"/>
    <col min="12803" max="12803" width="7.42578125" style="981" customWidth="1"/>
    <col min="12804" max="12804" width="15.140625" style="981" customWidth="1"/>
    <col min="12805" max="12805" width="17" style="981" customWidth="1"/>
    <col min="12806" max="12807" width="12.85546875" style="981" bestFit="1" customWidth="1"/>
    <col min="12808" max="13056" width="9.140625" style="981"/>
    <col min="13057" max="13057" width="35.28515625" style="981" customWidth="1"/>
    <col min="13058" max="13058" width="11.28515625" style="981" customWidth="1"/>
    <col min="13059" max="13059" width="7.42578125" style="981" customWidth="1"/>
    <col min="13060" max="13060" width="15.140625" style="981" customWidth="1"/>
    <col min="13061" max="13061" width="17" style="981" customWidth="1"/>
    <col min="13062" max="13063" width="12.85546875" style="981" bestFit="1" customWidth="1"/>
    <col min="13064" max="13312" width="9.140625" style="981"/>
    <col min="13313" max="13313" width="35.28515625" style="981" customWidth="1"/>
    <col min="13314" max="13314" width="11.28515625" style="981" customWidth="1"/>
    <col min="13315" max="13315" width="7.42578125" style="981" customWidth="1"/>
    <col min="13316" max="13316" width="15.140625" style="981" customWidth="1"/>
    <col min="13317" max="13317" width="17" style="981" customWidth="1"/>
    <col min="13318" max="13319" width="12.85546875" style="981" bestFit="1" customWidth="1"/>
    <col min="13320" max="13568" width="9.140625" style="981"/>
    <col min="13569" max="13569" width="35.28515625" style="981" customWidth="1"/>
    <col min="13570" max="13570" width="11.28515625" style="981" customWidth="1"/>
    <col min="13571" max="13571" width="7.42578125" style="981" customWidth="1"/>
    <col min="13572" max="13572" width="15.140625" style="981" customWidth="1"/>
    <col min="13573" max="13573" width="17" style="981" customWidth="1"/>
    <col min="13574" max="13575" width="12.85546875" style="981" bestFit="1" customWidth="1"/>
    <col min="13576" max="13824" width="9.140625" style="981"/>
    <col min="13825" max="13825" width="35.28515625" style="981" customWidth="1"/>
    <col min="13826" max="13826" width="11.28515625" style="981" customWidth="1"/>
    <col min="13827" max="13827" width="7.42578125" style="981" customWidth="1"/>
    <col min="13828" max="13828" width="15.140625" style="981" customWidth="1"/>
    <col min="13829" max="13829" width="17" style="981" customWidth="1"/>
    <col min="13830" max="13831" width="12.85546875" style="981" bestFit="1" customWidth="1"/>
    <col min="13832" max="14080" width="9.140625" style="981"/>
    <col min="14081" max="14081" width="35.28515625" style="981" customWidth="1"/>
    <col min="14082" max="14082" width="11.28515625" style="981" customWidth="1"/>
    <col min="14083" max="14083" width="7.42578125" style="981" customWidth="1"/>
    <col min="14084" max="14084" width="15.140625" style="981" customWidth="1"/>
    <col min="14085" max="14085" width="17" style="981" customWidth="1"/>
    <col min="14086" max="14087" width="12.85546875" style="981" bestFit="1" customWidth="1"/>
    <col min="14088" max="14336" width="9.140625" style="981"/>
    <col min="14337" max="14337" width="35.28515625" style="981" customWidth="1"/>
    <col min="14338" max="14338" width="11.28515625" style="981" customWidth="1"/>
    <col min="14339" max="14339" width="7.42578125" style="981" customWidth="1"/>
    <col min="14340" max="14340" width="15.140625" style="981" customWidth="1"/>
    <col min="14341" max="14341" width="17" style="981" customWidth="1"/>
    <col min="14342" max="14343" width="12.85546875" style="981" bestFit="1" customWidth="1"/>
    <col min="14344" max="14592" width="9.140625" style="981"/>
    <col min="14593" max="14593" width="35.28515625" style="981" customWidth="1"/>
    <col min="14594" max="14594" width="11.28515625" style="981" customWidth="1"/>
    <col min="14595" max="14595" width="7.42578125" style="981" customWidth="1"/>
    <col min="14596" max="14596" width="15.140625" style="981" customWidth="1"/>
    <col min="14597" max="14597" width="17" style="981" customWidth="1"/>
    <col min="14598" max="14599" width="12.85546875" style="981" bestFit="1" customWidth="1"/>
    <col min="14600" max="14848" width="9.140625" style="981"/>
    <col min="14849" max="14849" width="35.28515625" style="981" customWidth="1"/>
    <col min="14850" max="14850" width="11.28515625" style="981" customWidth="1"/>
    <col min="14851" max="14851" width="7.42578125" style="981" customWidth="1"/>
    <col min="14852" max="14852" width="15.140625" style="981" customWidth="1"/>
    <col min="14853" max="14853" width="17" style="981" customWidth="1"/>
    <col min="14854" max="14855" width="12.85546875" style="981" bestFit="1" customWidth="1"/>
    <col min="14856" max="15104" width="9.140625" style="981"/>
    <col min="15105" max="15105" width="35.28515625" style="981" customWidth="1"/>
    <col min="15106" max="15106" width="11.28515625" style="981" customWidth="1"/>
    <col min="15107" max="15107" width="7.42578125" style="981" customWidth="1"/>
    <col min="15108" max="15108" width="15.140625" style="981" customWidth="1"/>
    <col min="15109" max="15109" width="17" style="981" customWidth="1"/>
    <col min="15110" max="15111" width="12.85546875" style="981" bestFit="1" customWidth="1"/>
    <col min="15112" max="15360" width="9.140625" style="981"/>
    <col min="15361" max="15361" width="35.28515625" style="981" customWidth="1"/>
    <col min="15362" max="15362" width="11.28515625" style="981" customWidth="1"/>
    <col min="15363" max="15363" width="7.42578125" style="981" customWidth="1"/>
    <col min="15364" max="15364" width="15.140625" style="981" customWidth="1"/>
    <col min="15365" max="15365" width="17" style="981" customWidth="1"/>
    <col min="15366" max="15367" width="12.85546875" style="981" bestFit="1" customWidth="1"/>
    <col min="15368" max="15616" width="9.140625" style="981"/>
    <col min="15617" max="15617" width="35.28515625" style="981" customWidth="1"/>
    <col min="15618" max="15618" width="11.28515625" style="981" customWidth="1"/>
    <col min="15619" max="15619" width="7.42578125" style="981" customWidth="1"/>
    <col min="15620" max="15620" width="15.140625" style="981" customWidth="1"/>
    <col min="15621" max="15621" width="17" style="981" customWidth="1"/>
    <col min="15622" max="15623" width="12.85546875" style="981" bestFit="1" customWidth="1"/>
    <col min="15624" max="15872" width="9.140625" style="981"/>
    <col min="15873" max="15873" width="35.28515625" style="981" customWidth="1"/>
    <col min="15874" max="15874" width="11.28515625" style="981" customWidth="1"/>
    <col min="15875" max="15875" width="7.42578125" style="981" customWidth="1"/>
    <col min="15876" max="15876" width="15.140625" style="981" customWidth="1"/>
    <col min="15877" max="15877" width="17" style="981" customWidth="1"/>
    <col min="15878" max="15879" width="12.85546875" style="981" bestFit="1" customWidth="1"/>
    <col min="15880" max="16128" width="9.140625" style="981"/>
    <col min="16129" max="16129" width="35.28515625" style="981" customWidth="1"/>
    <col min="16130" max="16130" width="11.28515625" style="981" customWidth="1"/>
    <col min="16131" max="16131" width="7.42578125" style="981" customWidth="1"/>
    <col min="16132" max="16132" width="15.140625" style="981" customWidth="1"/>
    <col min="16133" max="16133" width="17" style="981" customWidth="1"/>
    <col min="16134" max="16135" width="12.85546875" style="981" bestFit="1" customWidth="1"/>
    <col min="16136" max="16384" width="9.140625" style="981"/>
  </cols>
  <sheetData>
    <row r="1" spans="1:13">
      <c r="A1" s="980" t="s">
        <v>804</v>
      </c>
      <c r="B1" s="980"/>
      <c r="C1" s="980"/>
      <c r="D1" s="980"/>
      <c r="E1" s="980"/>
      <c r="I1" s="981" t="s">
        <v>805</v>
      </c>
    </row>
    <row r="2" spans="1:13">
      <c r="A2" s="983" t="s">
        <v>806</v>
      </c>
      <c r="B2" s="984"/>
      <c r="C2" s="984"/>
      <c r="D2" s="984"/>
      <c r="E2" s="980"/>
      <c r="H2" s="985" t="s">
        <v>807</v>
      </c>
      <c r="I2" s="985" t="s">
        <v>808</v>
      </c>
      <c r="J2" s="985" t="s">
        <v>809</v>
      </c>
      <c r="K2" s="985" t="s">
        <v>267</v>
      </c>
      <c r="L2" s="985" t="s">
        <v>810</v>
      </c>
      <c r="M2" s="985" t="s">
        <v>811</v>
      </c>
    </row>
    <row r="3" spans="1:13">
      <c r="A3" s="980"/>
      <c r="B3" s="980"/>
      <c r="C3" s="980"/>
      <c r="D3" s="980"/>
      <c r="E3" s="980"/>
      <c r="H3" s="981" t="s">
        <v>812</v>
      </c>
    </row>
    <row r="4" spans="1:13" ht="13.5" thickBot="1">
      <c r="A4" s="986" t="s">
        <v>813</v>
      </c>
      <c r="B4" s="987"/>
      <c r="C4" s="984"/>
      <c r="D4" s="984"/>
      <c r="E4" s="988"/>
      <c r="H4" s="989">
        <f>(2.2/0.15+1)*2</f>
        <v>31.333333333333336</v>
      </c>
      <c r="I4" s="981">
        <v>1.65</v>
      </c>
      <c r="J4" s="981">
        <v>1.234E-2</v>
      </c>
      <c r="K4" s="981">
        <f>+J4*I4*H4</f>
        <v>0.63797800000000005</v>
      </c>
      <c r="L4" s="981">
        <f>+K4+K5</f>
        <v>1.2895300000000001</v>
      </c>
      <c r="M4" s="990">
        <f>+L4/0.7</f>
        <v>1.8421857142857145</v>
      </c>
    </row>
    <row r="5" spans="1:13" ht="13.5" thickTop="1">
      <c r="A5" s="991" t="s">
        <v>814</v>
      </c>
      <c r="B5" s="992">
        <v>1</v>
      </c>
      <c r="C5" s="993" t="s">
        <v>815</v>
      </c>
      <c r="D5" s="994">
        <v>500</v>
      </c>
      <c r="E5" s="995">
        <f>ROUND(B5*D5,2)</f>
        <v>500</v>
      </c>
      <c r="H5" s="989">
        <f>(1.65/0.15+1)*2</f>
        <v>24</v>
      </c>
      <c r="I5" s="981">
        <v>2.2000000000000002</v>
      </c>
      <c r="J5" s="981">
        <v>1.234E-2</v>
      </c>
      <c r="K5" s="981">
        <f>+J5*I5*H5</f>
        <v>0.65155200000000002</v>
      </c>
    </row>
    <row r="6" spans="1:13">
      <c r="A6" s="996" t="s">
        <v>23</v>
      </c>
      <c r="B6" s="997"/>
      <c r="C6" s="998"/>
      <c r="D6" s="999"/>
      <c r="E6" s="1000"/>
    </row>
    <row r="7" spans="1:13">
      <c r="A7" s="1001" t="s">
        <v>335</v>
      </c>
      <c r="B7" s="1002">
        <f>3.2*2.6*2.75</f>
        <v>22.880000000000003</v>
      </c>
      <c r="C7" s="1003" t="s">
        <v>22</v>
      </c>
      <c r="D7" s="1004">
        <v>154.52000000000001</v>
      </c>
      <c r="E7" s="1005">
        <f t="shared" ref="E7:E15" si="0">ROUND(B7*D7,2)</f>
        <v>3535.42</v>
      </c>
      <c r="H7" s="981" t="s">
        <v>816</v>
      </c>
    </row>
    <row r="8" spans="1:13">
      <c r="A8" s="1006" t="s">
        <v>817</v>
      </c>
      <c r="B8" s="1007">
        <f>22.88-9.33</f>
        <v>13.549999999999999</v>
      </c>
      <c r="C8" s="1008" t="s">
        <v>22</v>
      </c>
      <c r="D8" s="1009">
        <v>183.22</v>
      </c>
      <c r="E8" s="1010">
        <f t="shared" si="0"/>
        <v>2482.63</v>
      </c>
      <c r="H8" s="989">
        <f>(2.2/0.15+1)</f>
        <v>15.666666666666668</v>
      </c>
      <c r="I8" s="981">
        <v>1.65</v>
      </c>
      <c r="J8" s="981">
        <v>1.234E-2</v>
      </c>
      <c r="K8" s="981">
        <f>+J8*I8*H8</f>
        <v>0.31898900000000002</v>
      </c>
      <c r="L8" s="981">
        <f>+K8+K9</f>
        <v>0.64476500000000003</v>
      </c>
      <c r="M8" s="990">
        <f>+L8/0.38</f>
        <v>1.69675</v>
      </c>
    </row>
    <row r="9" spans="1:13">
      <c r="A9" s="1006" t="s">
        <v>818</v>
      </c>
      <c r="B9" s="1007">
        <f>+(22.88-12.72)*1.3</f>
        <v>13.207999999999998</v>
      </c>
      <c r="C9" s="1008" t="s">
        <v>22</v>
      </c>
      <c r="D9" s="1009">
        <v>165</v>
      </c>
      <c r="E9" s="1010">
        <f t="shared" si="0"/>
        <v>2179.3200000000002</v>
      </c>
      <c r="H9" s="989">
        <f>(1.65/0.15+1)</f>
        <v>12</v>
      </c>
      <c r="I9" s="981">
        <v>2.2000000000000002</v>
      </c>
      <c r="J9" s="981">
        <v>1.234E-2</v>
      </c>
      <c r="K9" s="981">
        <f>+J9*I9*H9</f>
        <v>0.32577600000000001</v>
      </c>
    </row>
    <row r="10" spans="1:13">
      <c r="A10" s="1006" t="s">
        <v>819</v>
      </c>
      <c r="B10" s="1002">
        <f>2.4*1.8*0.05</f>
        <v>0.21600000000000003</v>
      </c>
      <c r="C10" s="1008" t="s">
        <v>22</v>
      </c>
      <c r="D10" s="1011">
        <f>+E336</f>
        <v>4408.7160000000003</v>
      </c>
      <c r="E10" s="1010">
        <f t="shared" si="0"/>
        <v>952.28</v>
      </c>
    </row>
    <row r="11" spans="1:13">
      <c r="A11" s="996" t="s">
        <v>820</v>
      </c>
      <c r="B11" s="1012"/>
      <c r="C11" s="1013"/>
      <c r="D11" s="1013"/>
      <c r="E11" s="1000">
        <f t="shared" si="0"/>
        <v>0</v>
      </c>
      <c r="H11" s="981" t="s">
        <v>821</v>
      </c>
    </row>
    <row r="12" spans="1:13">
      <c r="A12" s="1006" t="s">
        <v>822</v>
      </c>
      <c r="B12" s="1002">
        <f>2.2*1.6*0.2</f>
        <v>0.70400000000000018</v>
      </c>
      <c r="C12" s="1008" t="s">
        <v>22</v>
      </c>
      <c r="D12" s="1009">
        <f>+E436</f>
        <v>11401.654544000001</v>
      </c>
      <c r="E12" s="1010">
        <f t="shared" si="0"/>
        <v>8026.76</v>
      </c>
      <c r="H12" s="989">
        <f>(1.6/0.15+1)</f>
        <v>11.666666666666668</v>
      </c>
      <c r="I12" s="981">
        <v>2.4</v>
      </c>
      <c r="J12" s="981">
        <v>1.234E-2</v>
      </c>
      <c r="K12" s="981">
        <f>+J12*I12*H12</f>
        <v>0.34552000000000005</v>
      </c>
      <c r="L12" s="981">
        <f>+K12+K13</f>
        <v>0.69350800000000012</v>
      </c>
      <c r="M12" s="990">
        <f>+L12/0.704</f>
        <v>0.98509659090909119</v>
      </c>
    </row>
    <row r="13" spans="1:13" ht="15">
      <c r="A13" s="1006" t="s">
        <v>823</v>
      </c>
      <c r="B13" s="1002">
        <v>2.82</v>
      </c>
      <c r="C13" s="1008" t="s">
        <v>22</v>
      </c>
      <c r="D13" s="1009">
        <f>+E442</f>
        <v>15430.879558999999</v>
      </c>
      <c r="E13" s="1010">
        <f t="shared" si="0"/>
        <v>43515.08</v>
      </c>
      <c r="G13" s="1014"/>
      <c r="H13" s="989">
        <f>(2.2/0.15+1)</f>
        <v>15.666666666666668</v>
      </c>
      <c r="I13" s="981">
        <v>1.8</v>
      </c>
      <c r="J13" s="981">
        <v>1.234E-2</v>
      </c>
      <c r="K13" s="981">
        <f>+J13*I13*H13</f>
        <v>0.34798800000000008</v>
      </c>
    </row>
    <row r="14" spans="1:13">
      <c r="A14" s="1006" t="s">
        <v>824</v>
      </c>
      <c r="B14" s="1002">
        <v>0.4</v>
      </c>
      <c r="C14" s="1008" t="s">
        <v>22</v>
      </c>
      <c r="D14" s="1009">
        <f>+E448</f>
        <v>19748.573859666667</v>
      </c>
      <c r="E14" s="1010">
        <f t="shared" si="0"/>
        <v>7899.43</v>
      </c>
    </row>
    <row r="15" spans="1:13">
      <c r="A15" s="1006" t="s">
        <v>825</v>
      </c>
      <c r="B15" s="1002">
        <f>2.2*1.6*0.15-(0.5*2*0.15)</f>
        <v>0.378</v>
      </c>
      <c r="C15" s="1008" t="s">
        <v>22</v>
      </c>
      <c r="D15" s="1009">
        <f>+E454</f>
        <v>15328.036703333333</v>
      </c>
      <c r="E15" s="1010">
        <f t="shared" si="0"/>
        <v>5794</v>
      </c>
      <c r="H15" s="981" t="s">
        <v>826</v>
      </c>
    </row>
    <row r="16" spans="1:13">
      <c r="A16" s="996" t="s">
        <v>827</v>
      </c>
      <c r="B16" s="997"/>
      <c r="C16" s="998"/>
      <c r="D16" s="999"/>
      <c r="E16" s="1000"/>
      <c r="H16" s="989">
        <f>(1.6/0.15+1)</f>
        <v>11.666666666666668</v>
      </c>
      <c r="I16" s="981">
        <v>2.4</v>
      </c>
      <c r="J16" s="981">
        <v>1.234E-2</v>
      </c>
      <c r="K16" s="981">
        <f>+J16*I16*H16</f>
        <v>0.34552000000000005</v>
      </c>
      <c r="L16" s="981">
        <f>+K16+K17</f>
        <v>0.69350800000000012</v>
      </c>
      <c r="M16" s="990">
        <f>+L16/0.4</f>
        <v>1.7337700000000003</v>
      </c>
    </row>
    <row r="17" spans="1:13">
      <c r="A17" s="1006" t="s">
        <v>828</v>
      </c>
      <c r="B17" s="1002">
        <f>+(0.9+0.9+1.2+1.2+0.75+0.75+1.2+1.2)*2.2</f>
        <v>17.82</v>
      </c>
      <c r="C17" s="1008" t="s">
        <v>20</v>
      </c>
      <c r="D17" s="1009">
        <f>+E381</f>
        <v>292.65432320000002</v>
      </c>
      <c r="E17" s="1010">
        <f>ROUND(B17*D17,2)</f>
        <v>5215.1000000000004</v>
      </c>
      <c r="H17" s="989">
        <f>(2.2/0.15+1)</f>
        <v>15.666666666666668</v>
      </c>
      <c r="I17" s="981">
        <v>1.8</v>
      </c>
      <c r="J17" s="981">
        <v>1.234E-2</v>
      </c>
      <c r="K17" s="981">
        <f>+J17*I17*H17</f>
        <v>0.34798800000000008</v>
      </c>
    </row>
    <row r="18" spans="1:13">
      <c r="A18" s="1006" t="s">
        <v>829</v>
      </c>
      <c r="B18" s="1002">
        <f>0.9*1.2+0.75*1.2</f>
        <v>1.98</v>
      </c>
      <c r="C18" s="1008" t="s">
        <v>20</v>
      </c>
      <c r="D18" s="1009">
        <f>'REGISTROS DE H.A'!E398</f>
        <v>487.14775800000001</v>
      </c>
      <c r="E18" s="1010">
        <f>ROUND(B18*D18,2)</f>
        <v>964.55</v>
      </c>
    </row>
    <row r="19" spans="1:13">
      <c r="A19" s="996" t="s">
        <v>830</v>
      </c>
      <c r="B19" s="997"/>
      <c r="C19" s="998"/>
      <c r="D19" s="999"/>
      <c r="E19" s="1000"/>
    </row>
    <row r="20" spans="1:13">
      <c r="A20" s="1006" t="s">
        <v>831</v>
      </c>
      <c r="B20" s="1007">
        <v>2</v>
      </c>
      <c r="C20" s="1008" t="s">
        <v>43</v>
      </c>
      <c r="D20" s="1011">
        <v>7670</v>
      </c>
      <c r="E20" s="1010">
        <f>+B20*D20</f>
        <v>15340</v>
      </c>
      <c r="F20" s="981">
        <f>6500*1.18</f>
        <v>7670</v>
      </c>
      <c r="G20" s="982">
        <f>+F20+500</f>
        <v>8170</v>
      </c>
      <c r="H20" s="981">
        <f>14500-16000</f>
        <v>-1500</v>
      </c>
      <c r="I20" s="981">
        <f>1500+800</f>
        <v>2300</v>
      </c>
      <c r="J20" s="981">
        <f>+I20+500</f>
        <v>2800</v>
      </c>
      <c r="K20" s="981" t="s">
        <v>832</v>
      </c>
      <c r="L20" s="981">
        <v>7000</v>
      </c>
      <c r="M20" s="981">
        <f>+L20-1500</f>
        <v>5500</v>
      </c>
    </row>
    <row r="21" spans="1:13">
      <c r="A21" s="1015" t="s">
        <v>833</v>
      </c>
      <c r="B21" s="1016">
        <f>2.51*2*2</f>
        <v>10.039999999999999</v>
      </c>
      <c r="C21" s="1017" t="s">
        <v>18</v>
      </c>
      <c r="D21" s="1018">
        <f>+E420</f>
        <v>70.192972800000007</v>
      </c>
      <c r="E21" s="1010">
        <f>ROUND(B21*D21,2)</f>
        <v>704.74</v>
      </c>
      <c r="M21" s="981">
        <f>+M20-4700</f>
        <v>800</v>
      </c>
    </row>
    <row r="22" spans="1:13">
      <c r="A22" s="1015" t="s">
        <v>834</v>
      </c>
      <c r="B22" s="1016">
        <v>2</v>
      </c>
      <c r="C22" s="1017" t="s">
        <v>43</v>
      </c>
      <c r="D22" s="1018">
        <v>973.50000000000011</v>
      </c>
      <c r="E22" s="1010">
        <f>ROUND(B22*D22,2)</f>
        <v>1947</v>
      </c>
      <c r="M22" s="981">
        <f>11000-3000-1200</f>
        <v>6800</v>
      </c>
    </row>
    <row r="23" spans="1:13">
      <c r="A23" s="1015" t="s">
        <v>835</v>
      </c>
      <c r="B23" s="1016">
        <v>1</v>
      </c>
      <c r="C23" s="1017" t="s">
        <v>43</v>
      </c>
      <c r="D23" s="1019">
        <v>6800</v>
      </c>
      <c r="E23" s="1010">
        <f>ROUND(B23*D23,2)</f>
        <v>6800</v>
      </c>
    </row>
    <row r="24" spans="1:13" ht="13.5" thickBot="1">
      <c r="A24" s="1020"/>
      <c r="B24" s="1021"/>
      <c r="C24" s="1624" t="s">
        <v>836</v>
      </c>
      <c r="D24" s="1624"/>
      <c r="E24" s="1022">
        <f>SUM(E5:E23)</f>
        <v>105856.31000000003</v>
      </c>
      <c r="G24" s="982">
        <f>10/2.54</f>
        <v>3.9370078740157481</v>
      </c>
    </row>
    <row r="25" spans="1:13" ht="13.5" thickTop="1">
      <c r="A25" s="980"/>
      <c r="B25" s="980"/>
      <c r="C25" s="980"/>
      <c r="D25" s="980"/>
      <c r="E25" s="980"/>
    </row>
    <row r="26" spans="1:13">
      <c r="A26" s="983" t="s">
        <v>837</v>
      </c>
      <c r="B26" s="984"/>
      <c r="C26" s="984"/>
      <c r="D26" s="984"/>
      <c r="E26" s="980"/>
    </row>
    <row r="27" spans="1:13">
      <c r="A27" s="980"/>
      <c r="B27" s="980"/>
      <c r="C27" s="980"/>
      <c r="D27" s="980"/>
      <c r="E27" s="980"/>
      <c r="I27" s="981" t="s">
        <v>805</v>
      </c>
    </row>
    <row r="28" spans="1:13">
      <c r="A28" s="986" t="s">
        <v>838</v>
      </c>
      <c r="B28" s="987"/>
      <c r="C28" s="984"/>
      <c r="D28" s="984"/>
      <c r="E28" s="984"/>
      <c r="H28" s="985" t="s">
        <v>807</v>
      </c>
      <c r="I28" s="985" t="s">
        <v>808</v>
      </c>
      <c r="J28" s="985" t="s">
        <v>809</v>
      </c>
      <c r="K28" s="985" t="s">
        <v>267</v>
      </c>
      <c r="L28" s="985" t="s">
        <v>810</v>
      </c>
      <c r="M28" s="985" t="s">
        <v>811</v>
      </c>
    </row>
    <row r="29" spans="1:13">
      <c r="A29" s="1023" t="s">
        <v>814</v>
      </c>
      <c r="B29" s="1007">
        <v>1</v>
      </c>
      <c r="C29" s="1008" t="s">
        <v>815</v>
      </c>
      <c r="D29" s="1009">
        <v>500</v>
      </c>
      <c r="E29" s="1024">
        <f>ROUND(B29*D29,2)</f>
        <v>500</v>
      </c>
    </row>
    <row r="30" spans="1:13">
      <c r="A30" s="996" t="s">
        <v>23</v>
      </c>
      <c r="B30" s="997"/>
      <c r="C30" s="998"/>
      <c r="D30" s="999"/>
      <c r="E30" s="1000"/>
      <c r="I30" s="981" t="s">
        <v>812</v>
      </c>
    </row>
    <row r="31" spans="1:13">
      <c r="A31" s="1001" t="s">
        <v>335</v>
      </c>
      <c r="B31" s="1002">
        <f>3.4*2.4*2.2</f>
        <v>17.952000000000002</v>
      </c>
      <c r="C31" s="1003" t="s">
        <v>22</v>
      </c>
      <c r="D31" s="1025">
        <f>D7</f>
        <v>154.52000000000001</v>
      </c>
      <c r="E31" s="1005">
        <f t="shared" ref="E31:E38" si="1">ROUND(B31*D31,2)</f>
        <v>2773.94</v>
      </c>
      <c r="H31" s="989">
        <f>(2.4/0.15+1)*2</f>
        <v>34</v>
      </c>
      <c r="I31" s="981">
        <v>1.4</v>
      </c>
      <c r="J31" s="981">
        <v>1.234E-2</v>
      </c>
      <c r="K31" s="981">
        <f>+J31*I31*H31</f>
        <v>0.58738400000000002</v>
      </c>
      <c r="L31" s="981">
        <f>+K31+K32</f>
        <v>1.1994480000000001</v>
      </c>
      <c r="M31" s="990">
        <f>+L31/0.67</f>
        <v>1.7902208955223882</v>
      </c>
    </row>
    <row r="32" spans="1:13">
      <c r="A32" s="1006" t="s">
        <v>817</v>
      </c>
      <c r="B32" s="1007">
        <f>17.95-7.06</f>
        <v>10.89</v>
      </c>
      <c r="C32" s="1008" t="s">
        <v>22</v>
      </c>
      <c r="D32" s="1025">
        <f>D8</f>
        <v>183.22</v>
      </c>
      <c r="E32" s="1010">
        <f t="shared" si="1"/>
        <v>1995.27</v>
      </c>
      <c r="H32" s="989">
        <f>(1.4/0.15+1)*2</f>
        <v>20.666666666666668</v>
      </c>
      <c r="I32" s="981">
        <v>2.4</v>
      </c>
      <c r="J32" s="981">
        <v>1.234E-2</v>
      </c>
      <c r="K32" s="981">
        <f>+J32*I32*H32</f>
        <v>0.61206400000000005</v>
      </c>
    </row>
    <row r="33" spans="1:14">
      <c r="A33" s="1006" t="s">
        <v>818</v>
      </c>
      <c r="B33" s="1007">
        <f>+(17.95-10.89)*1.3</f>
        <v>9.177999999999999</v>
      </c>
      <c r="C33" s="1008" t="s">
        <v>22</v>
      </c>
      <c r="D33" s="1025">
        <f>D9</f>
        <v>165</v>
      </c>
      <c r="E33" s="1010">
        <f t="shared" si="1"/>
        <v>1514.37</v>
      </c>
    </row>
    <row r="34" spans="1:14">
      <c r="A34" s="1006" t="s">
        <v>819</v>
      </c>
      <c r="B34" s="1002">
        <f>2.5*1.6*0.05</f>
        <v>0.2</v>
      </c>
      <c r="C34" s="1008" t="s">
        <v>22</v>
      </c>
      <c r="D34" s="1025">
        <f>D10</f>
        <v>4408.7160000000003</v>
      </c>
      <c r="E34" s="1010">
        <f t="shared" si="1"/>
        <v>881.74</v>
      </c>
      <c r="F34" s="981">
        <f>+(2.4*2.1)*0.05</f>
        <v>0.252</v>
      </c>
      <c r="I34" s="981" t="s">
        <v>816</v>
      </c>
    </row>
    <row r="35" spans="1:14">
      <c r="A35" s="996" t="s">
        <v>820</v>
      </c>
      <c r="B35" s="1012"/>
      <c r="C35" s="1013"/>
      <c r="D35" s="1013"/>
      <c r="E35" s="1000">
        <f t="shared" si="1"/>
        <v>0</v>
      </c>
      <c r="H35" s="989">
        <f>(2.4/0.15+1)</f>
        <v>17</v>
      </c>
      <c r="I35" s="981">
        <v>1.4</v>
      </c>
      <c r="J35" s="981">
        <v>1.234E-2</v>
      </c>
      <c r="K35" s="981">
        <f>+J35*I35*H35</f>
        <v>0.29369200000000001</v>
      </c>
      <c r="L35" s="981">
        <f>+K35+K36</f>
        <v>0.59972400000000003</v>
      </c>
      <c r="M35" s="990">
        <f>+L35/0.43</f>
        <v>1.3947069767441862</v>
      </c>
    </row>
    <row r="36" spans="1:14">
      <c r="A36" s="1006" t="s">
        <v>839</v>
      </c>
      <c r="B36" s="1002">
        <f>2.4*1.4*0.2</f>
        <v>0.67200000000000004</v>
      </c>
      <c r="C36" s="1008" t="s">
        <v>22</v>
      </c>
      <c r="D36" s="1009">
        <f>+E460</f>
        <v>11256.314838999999</v>
      </c>
      <c r="E36" s="1010">
        <f t="shared" si="1"/>
        <v>7564.24</v>
      </c>
      <c r="H36" s="989">
        <f>(1.4/0.15+1)</f>
        <v>10.333333333333334</v>
      </c>
      <c r="I36" s="981">
        <v>2.4</v>
      </c>
      <c r="J36" s="981">
        <v>1.234E-2</v>
      </c>
      <c r="K36" s="981">
        <f>+J36*I36*H36</f>
        <v>0.30603200000000003</v>
      </c>
    </row>
    <row r="37" spans="1:14">
      <c r="A37" s="1006" t="s">
        <v>840</v>
      </c>
      <c r="B37" s="1002">
        <f>(2.4*2+1*2)*1.75*0.2</f>
        <v>2.3800000000000003</v>
      </c>
      <c r="C37" s="1008" t="s">
        <v>22</v>
      </c>
      <c r="D37" s="1009">
        <f>+E466</f>
        <v>15227.403972</v>
      </c>
      <c r="E37" s="1010">
        <f t="shared" si="1"/>
        <v>36241.22</v>
      </c>
    </row>
    <row r="38" spans="1:14">
      <c r="A38" s="1006" t="s">
        <v>841</v>
      </c>
      <c r="B38" s="1002">
        <f>2.4*1.4*0.15-(0.5*0.15)</f>
        <v>0.42899999999999999</v>
      </c>
      <c r="C38" s="1008" t="s">
        <v>22</v>
      </c>
      <c r="D38" s="1009">
        <f>+E472</f>
        <v>11760.263865666666</v>
      </c>
      <c r="E38" s="1010">
        <f t="shared" si="1"/>
        <v>5045.1499999999996</v>
      </c>
      <c r="I38" s="981" t="s">
        <v>821</v>
      </c>
    </row>
    <row r="39" spans="1:14">
      <c r="A39" s="996" t="s">
        <v>827</v>
      </c>
      <c r="B39" s="997"/>
      <c r="C39" s="998"/>
      <c r="D39" s="999"/>
      <c r="E39" s="1000"/>
      <c r="H39" s="989">
        <f>(2.4/0.15+1)</f>
        <v>17</v>
      </c>
      <c r="I39" s="981">
        <v>2.2000000000000002</v>
      </c>
      <c r="J39" s="981">
        <v>1.234E-2</v>
      </c>
      <c r="K39" s="981">
        <f>+J39*I39*H39</f>
        <v>0.46151600000000004</v>
      </c>
      <c r="L39" s="981">
        <f>+K39+K40</f>
        <v>0.92426600000000014</v>
      </c>
      <c r="M39" s="990">
        <f>+L39/1.008</f>
        <v>0.91693055555555569</v>
      </c>
      <c r="N39" s="981">
        <f>2.4*2.1*0.2</f>
        <v>1.008</v>
      </c>
    </row>
    <row r="40" spans="1:14">
      <c r="A40" s="1006" t="s">
        <v>828</v>
      </c>
      <c r="B40" s="1002">
        <f>+(2+2+1+1)*1.75</f>
        <v>10.5</v>
      </c>
      <c r="C40" s="1008" t="s">
        <v>20</v>
      </c>
      <c r="D40" s="1009">
        <f>+D17</f>
        <v>292.65432320000002</v>
      </c>
      <c r="E40" s="1010">
        <f>ROUND(B40*D40,2)</f>
        <v>3072.87</v>
      </c>
      <c r="H40" s="989">
        <f>(2.1/0.15+1)</f>
        <v>15.000000000000002</v>
      </c>
      <c r="I40" s="981">
        <v>2.5</v>
      </c>
      <c r="J40" s="981">
        <v>1.234E-2</v>
      </c>
      <c r="K40" s="981">
        <f>+J40*I40*H40</f>
        <v>0.46275000000000011</v>
      </c>
    </row>
    <row r="41" spans="1:14">
      <c r="A41" s="1006" t="s">
        <v>829</v>
      </c>
      <c r="B41" s="1002">
        <f>2*1</f>
        <v>2</v>
      </c>
      <c r="C41" s="1008" t="s">
        <v>20</v>
      </c>
      <c r="D41" s="1009">
        <f>+E398</f>
        <v>487.14775800000001</v>
      </c>
      <c r="E41" s="1010">
        <f>ROUND(B41*D41,2)</f>
        <v>974.3</v>
      </c>
    </row>
    <row r="42" spans="1:14">
      <c r="A42" s="996" t="s">
        <v>830</v>
      </c>
      <c r="B42" s="997"/>
      <c r="C42" s="998"/>
      <c r="D42" s="999"/>
      <c r="E42" s="1000"/>
    </row>
    <row r="43" spans="1:14">
      <c r="A43" s="1006" t="s">
        <v>842</v>
      </c>
      <c r="B43" s="1007">
        <v>1</v>
      </c>
      <c r="C43" s="1008" t="s">
        <v>43</v>
      </c>
      <c r="D43" s="1011">
        <v>7670</v>
      </c>
      <c r="E43" s="1010">
        <f>ROUND(B43*D43,2)</f>
        <v>7670</v>
      </c>
      <c r="H43" s="989"/>
      <c r="M43" s="990"/>
    </row>
    <row r="44" spans="1:14">
      <c r="A44" s="1015" t="s">
        <v>833</v>
      </c>
      <c r="B44" s="1016">
        <f>2.51*2</f>
        <v>5.0199999999999996</v>
      </c>
      <c r="C44" s="1017" t="s">
        <v>18</v>
      </c>
      <c r="D44" s="1018">
        <f>+E420</f>
        <v>70.192972800000007</v>
      </c>
      <c r="E44" s="1010">
        <f>ROUND(B44*D44,2)</f>
        <v>352.37</v>
      </c>
    </row>
    <row r="45" spans="1:14">
      <c r="A45" s="1015" t="s">
        <v>835</v>
      </c>
      <c r="B45" s="1016">
        <v>1</v>
      </c>
      <c r="C45" s="1017" t="s">
        <v>43</v>
      </c>
      <c r="D45" s="1018">
        <v>3500</v>
      </c>
      <c r="E45" s="1010">
        <f>ROUND(B45*D45,2)</f>
        <v>3500</v>
      </c>
    </row>
    <row r="46" spans="1:14" ht="13.5" thickBot="1">
      <c r="A46" s="1020"/>
      <c r="B46" s="1021"/>
      <c r="C46" s="1624" t="s">
        <v>836</v>
      </c>
      <c r="D46" s="1624"/>
      <c r="E46" s="1022">
        <f>SUM(E29:E45)</f>
        <v>72085.47</v>
      </c>
      <c r="G46" s="982">
        <f>9131.9+609.75</f>
        <v>9741.65</v>
      </c>
    </row>
    <row r="47" spans="1:14" ht="13.5" thickTop="1"/>
    <row r="48" spans="1:14" hidden="1">
      <c r="A48" s="1026" t="s">
        <v>804</v>
      </c>
    </row>
    <row r="49" spans="1:5" hidden="1">
      <c r="A49" s="983" t="s">
        <v>843</v>
      </c>
      <c r="B49" s="984"/>
      <c r="C49" s="984"/>
      <c r="D49" s="984"/>
      <c r="E49" s="980"/>
    </row>
    <row r="50" spans="1:5" hidden="1">
      <c r="A50" s="1027" t="s">
        <v>844</v>
      </c>
      <c r="B50" s="984"/>
      <c r="C50" s="984"/>
      <c r="D50" s="983"/>
      <c r="E50" s="980"/>
    </row>
    <row r="51" spans="1:5" hidden="1">
      <c r="A51" s="980"/>
      <c r="B51" s="980"/>
      <c r="C51" s="980"/>
      <c r="D51" s="980"/>
      <c r="E51" s="980"/>
    </row>
    <row r="52" spans="1:5" hidden="1">
      <c r="A52" s="986" t="s">
        <v>845</v>
      </c>
      <c r="B52" s="987"/>
      <c r="C52" s="984"/>
      <c r="D52" s="984"/>
      <c r="E52" s="984">
        <v>3</v>
      </c>
    </row>
    <row r="53" spans="1:5" hidden="1">
      <c r="A53" s="1023" t="s">
        <v>814</v>
      </c>
      <c r="B53" s="1007">
        <v>1</v>
      </c>
      <c r="C53" s="1008" t="s">
        <v>815</v>
      </c>
      <c r="D53" s="1009">
        <v>500</v>
      </c>
      <c r="E53" s="1024">
        <f t="shared" ref="E53:E64" si="2">ROUND(B53*D53,2)</f>
        <v>500</v>
      </c>
    </row>
    <row r="54" spans="1:5" hidden="1">
      <c r="A54" s="1006" t="s">
        <v>846</v>
      </c>
      <c r="B54" s="1007">
        <f>8-1.6</f>
        <v>6.4</v>
      </c>
      <c r="C54" s="1008" t="s">
        <v>18</v>
      </c>
      <c r="D54" s="1009">
        <v>57.46</v>
      </c>
      <c r="E54" s="1010">
        <f t="shared" si="2"/>
        <v>367.74</v>
      </c>
    </row>
    <row r="55" spans="1:5" hidden="1">
      <c r="A55" s="1006" t="s">
        <v>847</v>
      </c>
      <c r="B55" s="1007">
        <f>2*1.2*0.15</f>
        <v>0.36</v>
      </c>
      <c r="C55" s="1008" t="s">
        <v>22</v>
      </c>
      <c r="D55" s="1009">
        <v>414.31</v>
      </c>
      <c r="E55" s="1010">
        <f t="shared" si="2"/>
        <v>149.15</v>
      </c>
    </row>
    <row r="56" spans="1:5" hidden="1">
      <c r="A56" s="996" t="s">
        <v>23</v>
      </c>
      <c r="B56" s="997"/>
      <c r="C56" s="998"/>
      <c r="D56" s="999"/>
      <c r="E56" s="1000"/>
    </row>
    <row r="57" spans="1:5" hidden="1">
      <c r="A57" s="1001" t="s">
        <v>335</v>
      </c>
      <c r="B57" s="1002">
        <f>4*3*1.6</f>
        <v>19.200000000000003</v>
      </c>
      <c r="C57" s="1003" t="s">
        <v>22</v>
      </c>
      <c r="D57" s="1025">
        <f>D31</f>
        <v>154.52000000000001</v>
      </c>
      <c r="E57" s="1005">
        <f>ROUND(B57*D57,2)</f>
        <v>2966.78</v>
      </c>
    </row>
    <row r="58" spans="1:5" hidden="1">
      <c r="A58" s="1006" t="s">
        <v>817</v>
      </c>
      <c r="B58" s="1007">
        <f>3.5*0.5*2*1.6+3.5*0.5*1.6*2</f>
        <v>11.200000000000001</v>
      </c>
      <c r="C58" s="1008" t="s">
        <v>22</v>
      </c>
      <c r="D58" s="1025">
        <f>D32</f>
        <v>183.22</v>
      </c>
      <c r="E58" s="1010">
        <f>ROUND(B58*D58,2)</f>
        <v>2052.06</v>
      </c>
    </row>
    <row r="59" spans="1:5" hidden="1">
      <c r="A59" s="1006" t="s">
        <v>818</v>
      </c>
      <c r="B59" s="1007">
        <f>+B57*1.3</f>
        <v>24.960000000000004</v>
      </c>
      <c r="C59" s="1008" t="s">
        <v>22</v>
      </c>
      <c r="D59" s="1025">
        <f>D33</f>
        <v>165</v>
      </c>
      <c r="E59" s="1010">
        <f>ROUND(B59*D59,2)</f>
        <v>4118.3999999999996</v>
      </c>
    </row>
    <row r="60" spans="1:5" hidden="1">
      <c r="A60" s="1006" t="s">
        <v>848</v>
      </c>
      <c r="B60" s="1002">
        <f>3.5*2.5*0.1</f>
        <v>0.875</v>
      </c>
      <c r="C60" s="1008" t="s">
        <v>22</v>
      </c>
      <c r="D60" s="1025">
        <f>D34</f>
        <v>4408.7160000000003</v>
      </c>
      <c r="E60" s="1010">
        <f>ROUND(B60*D60,2)</f>
        <v>3857.63</v>
      </c>
    </row>
    <row r="61" spans="1:5" hidden="1">
      <c r="A61" s="996" t="s">
        <v>849</v>
      </c>
      <c r="B61" s="1012"/>
      <c r="C61" s="1013"/>
      <c r="D61" s="1013"/>
      <c r="E61" s="1000">
        <f t="shared" si="2"/>
        <v>0</v>
      </c>
    </row>
    <row r="62" spans="1:5" hidden="1">
      <c r="A62" s="1006" t="s">
        <v>850</v>
      </c>
      <c r="B62" s="1002">
        <f>3.5*2.5*0.2</f>
        <v>1.75</v>
      </c>
      <c r="C62" s="1008" t="s">
        <v>22</v>
      </c>
      <c r="D62" s="1009">
        <f>D36</f>
        <v>11256.314838999999</v>
      </c>
      <c r="E62" s="1010">
        <f t="shared" si="2"/>
        <v>19698.55</v>
      </c>
    </row>
    <row r="63" spans="1:5" hidden="1">
      <c r="A63" s="1006" t="s">
        <v>851</v>
      </c>
      <c r="B63" s="1002">
        <f>3.5*1.4*0.2*2+2.5*0.2*1.4*2</f>
        <v>3.36</v>
      </c>
      <c r="C63" s="1008" t="s">
        <v>22</v>
      </c>
      <c r="D63" s="1009">
        <f>D37</f>
        <v>15227.403972</v>
      </c>
      <c r="E63" s="1010">
        <f t="shared" si="2"/>
        <v>51164.08</v>
      </c>
    </row>
    <row r="64" spans="1:5" hidden="1">
      <c r="A64" s="1006" t="s">
        <v>852</v>
      </c>
      <c r="B64" s="1002">
        <f>3.5*2.5*0.25</f>
        <v>2.1875</v>
      </c>
      <c r="C64" s="1008" t="s">
        <v>22</v>
      </c>
      <c r="D64" s="1009">
        <f>D38</f>
        <v>11760.263865666666</v>
      </c>
      <c r="E64" s="1010">
        <f t="shared" si="2"/>
        <v>25725.58</v>
      </c>
    </row>
    <row r="65" spans="1:5" hidden="1">
      <c r="A65" s="996" t="s">
        <v>827</v>
      </c>
      <c r="B65" s="997"/>
      <c r="C65" s="998"/>
      <c r="D65" s="999"/>
      <c r="E65" s="1000"/>
    </row>
    <row r="66" spans="1:5" hidden="1">
      <c r="A66" s="1006" t="s">
        <v>828</v>
      </c>
      <c r="B66" s="1002">
        <f>3.5*1.4*2+2.5*1.4*2</f>
        <v>16.799999999999997</v>
      </c>
      <c r="C66" s="1008" t="s">
        <v>20</v>
      </c>
      <c r="D66" s="1009">
        <f>D40</f>
        <v>292.65432320000002</v>
      </c>
      <c r="E66" s="1010">
        <f>ROUND(B66*D66,2)</f>
        <v>4916.59</v>
      </c>
    </row>
    <row r="67" spans="1:5" hidden="1">
      <c r="A67" s="1006" t="s">
        <v>829</v>
      </c>
      <c r="B67" s="1002">
        <f>3.5*2.5</f>
        <v>8.75</v>
      </c>
      <c r="C67" s="1008" t="s">
        <v>20</v>
      </c>
      <c r="D67" s="1009">
        <f>D41</f>
        <v>487.14775800000001</v>
      </c>
      <c r="E67" s="1010">
        <f>ROUND(B67*D67,2)</f>
        <v>4262.54</v>
      </c>
    </row>
    <row r="68" spans="1:5" hidden="1">
      <c r="A68" s="996" t="s">
        <v>830</v>
      </c>
      <c r="B68" s="997"/>
      <c r="C68" s="998"/>
      <c r="D68" s="999"/>
      <c r="E68" s="1000"/>
    </row>
    <row r="69" spans="1:5" hidden="1">
      <c r="A69" s="1006" t="s">
        <v>842</v>
      </c>
      <c r="B69" s="1007">
        <v>1</v>
      </c>
      <c r="C69" s="1008" t="s">
        <v>43</v>
      </c>
      <c r="D69" s="1009">
        <f>D43</f>
        <v>7670</v>
      </c>
      <c r="E69" s="1010">
        <f t="shared" ref="E69:E74" si="3">ROUND(B69*D69,2)</f>
        <v>7670</v>
      </c>
    </row>
    <row r="70" spans="1:5" hidden="1">
      <c r="A70" s="1015" t="s">
        <v>853</v>
      </c>
      <c r="B70" s="1016">
        <v>1</v>
      </c>
      <c r="C70" s="1017" t="s">
        <v>43</v>
      </c>
      <c r="D70" s="1018" t="e">
        <f>+#REF!</f>
        <v>#REF!</v>
      </c>
      <c r="E70" s="1010" t="e">
        <f t="shared" si="3"/>
        <v>#REF!</v>
      </c>
    </row>
    <row r="71" spans="1:5" hidden="1">
      <c r="A71" s="1015" t="s">
        <v>854</v>
      </c>
      <c r="B71" s="1016">
        <v>6.1</v>
      </c>
      <c r="C71" s="1017" t="s">
        <v>18</v>
      </c>
      <c r="D71" s="1009" t="e">
        <f>+#REF!</f>
        <v>#REF!</v>
      </c>
      <c r="E71" s="1010" t="e">
        <f t="shared" si="3"/>
        <v>#REF!</v>
      </c>
    </row>
    <row r="72" spans="1:5" hidden="1">
      <c r="A72" s="1015" t="s">
        <v>855</v>
      </c>
      <c r="B72" s="1016">
        <v>1</v>
      </c>
      <c r="C72" s="1017" t="s">
        <v>38</v>
      </c>
      <c r="D72" s="1009" t="e">
        <f>+#REF!</f>
        <v>#REF!</v>
      </c>
      <c r="E72" s="1010" t="e">
        <f t="shared" si="3"/>
        <v>#REF!</v>
      </c>
    </row>
    <row r="73" spans="1:5" hidden="1">
      <c r="A73" s="1015" t="s">
        <v>856</v>
      </c>
      <c r="B73" s="1016">
        <f>4*8</f>
        <v>32</v>
      </c>
      <c r="C73" s="1017" t="s">
        <v>202</v>
      </c>
      <c r="D73" s="1009" t="e">
        <f>#REF!</f>
        <v>#REF!</v>
      </c>
      <c r="E73" s="1010" t="e">
        <f t="shared" si="3"/>
        <v>#REF!</v>
      </c>
    </row>
    <row r="74" spans="1:5" hidden="1">
      <c r="A74" s="1015" t="s">
        <v>273</v>
      </c>
      <c r="B74" s="1016">
        <v>1</v>
      </c>
      <c r="C74" s="1017" t="s">
        <v>38</v>
      </c>
      <c r="D74" s="1018">
        <v>47574.06</v>
      </c>
      <c r="E74" s="1010">
        <f t="shared" si="3"/>
        <v>47574.06</v>
      </c>
    </row>
    <row r="75" spans="1:5" ht="13.5" hidden="1" thickBot="1">
      <c r="A75" s="1020"/>
      <c r="B75" s="1021"/>
      <c r="C75" s="1624" t="s">
        <v>836</v>
      </c>
      <c r="D75" s="1624"/>
      <c r="E75" s="1028" t="e">
        <f>SUM(E53:E74)</f>
        <v>#REF!</v>
      </c>
    </row>
    <row r="76" spans="1:5" hidden="1">
      <c r="A76" s="980"/>
      <c r="B76" s="980"/>
      <c r="C76" s="980"/>
      <c r="D76" s="980"/>
      <c r="E76" s="980"/>
    </row>
    <row r="77" spans="1:5" hidden="1"/>
    <row r="78" spans="1:5" hidden="1">
      <c r="A78" s="983" t="s">
        <v>843</v>
      </c>
      <c r="B78" s="984"/>
      <c r="C78" s="984"/>
      <c r="D78" s="984"/>
      <c r="E78" s="980"/>
    </row>
    <row r="79" spans="1:5" hidden="1">
      <c r="A79" s="1029" t="s">
        <v>857</v>
      </c>
      <c r="B79" s="984"/>
      <c r="C79" s="984"/>
      <c r="D79" s="983"/>
      <c r="E79" s="980">
        <v>4</v>
      </c>
    </row>
    <row r="80" spans="1:5" hidden="1">
      <c r="A80" s="986" t="s">
        <v>858</v>
      </c>
      <c r="B80" s="987"/>
      <c r="C80" s="984"/>
      <c r="D80" s="984"/>
      <c r="E80" s="984"/>
    </row>
    <row r="81" spans="1:5" hidden="1">
      <c r="A81" s="986"/>
      <c r="B81" s="987"/>
      <c r="C81" s="984"/>
      <c r="D81" s="984"/>
      <c r="E81" s="984"/>
    </row>
    <row r="82" spans="1:5" hidden="1">
      <c r="A82" s="986" t="s">
        <v>859</v>
      </c>
      <c r="B82" s="987"/>
      <c r="C82" s="984"/>
      <c r="D82" s="984"/>
      <c r="E82" s="984"/>
    </row>
    <row r="83" spans="1:5" ht="13.5" hidden="1" thickTop="1">
      <c r="A83" s="991" t="s">
        <v>814</v>
      </c>
      <c r="B83" s="992">
        <v>1</v>
      </c>
      <c r="C83" s="993" t="s">
        <v>815</v>
      </c>
      <c r="D83" s="994">
        <v>500</v>
      </c>
      <c r="E83" s="995">
        <f>ROUND(B83*D83,2)</f>
        <v>500</v>
      </c>
    </row>
    <row r="84" spans="1:5" hidden="1">
      <c r="A84" s="996" t="s">
        <v>23</v>
      </c>
      <c r="B84" s="997"/>
      <c r="C84" s="998"/>
      <c r="D84" s="999"/>
      <c r="E84" s="1000"/>
    </row>
    <row r="85" spans="1:5" hidden="1">
      <c r="A85" s="1001" t="s">
        <v>335</v>
      </c>
      <c r="B85" s="1002">
        <f>3.7*3.25*1.6</f>
        <v>19.240000000000002</v>
      </c>
      <c r="C85" s="1003" t="s">
        <v>22</v>
      </c>
      <c r="D85" s="1025">
        <f>D57</f>
        <v>154.52000000000001</v>
      </c>
      <c r="E85" s="1005">
        <f t="shared" ref="E85:E92" si="4">ROUND(B85*D85,2)</f>
        <v>2972.96</v>
      </c>
    </row>
    <row r="86" spans="1:5" hidden="1">
      <c r="A86" s="1006" t="s">
        <v>817</v>
      </c>
      <c r="B86" s="1007">
        <f>3.2*0.5*2*1.6+3.25*0.5*1.6*2</f>
        <v>10.32</v>
      </c>
      <c r="C86" s="1008" t="s">
        <v>22</v>
      </c>
      <c r="D86" s="1025">
        <f>D58</f>
        <v>183.22</v>
      </c>
      <c r="E86" s="1005">
        <f t="shared" si="4"/>
        <v>1890.83</v>
      </c>
    </row>
    <row r="87" spans="1:5" hidden="1">
      <c r="A87" s="1006" t="s">
        <v>818</v>
      </c>
      <c r="B87" s="1007">
        <f>+B85*1.3</f>
        <v>25.012000000000004</v>
      </c>
      <c r="C87" s="1008" t="s">
        <v>22</v>
      </c>
      <c r="D87" s="1025">
        <f>D59</f>
        <v>165</v>
      </c>
      <c r="E87" s="1005">
        <f t="shared" si="4"/>
        <v>4126.9799999999996</v>
      </c>
    </row>
    <row r="88" spans="1:5" hidden="1">
      <c r="A88" s="1006" t="s">
        <v>848</v>
      </c>
      <c r="B88" s="1002">
        <f>3.2*2.75*0.1</f>
        <v>0.88000000000000012</v>
      </c>
      <c r="C88" s="1008" t="s">
        <v>22</v>
      </c>
      <c r="D88" s="1025">
        <f>D60</f>
        <v>4408.7160000000003</v>
      </c>
      <c r="E88" s="1005">
        <f t="shared" si="4"/>
        <v>3879.67</v>
      </c>
    </row>
    <row r="89" spans="1:5" hidden="1">
      <c r="A89" s="996" t="s">
        <v>849</v>
      </c>
      <c r="B89" s="1012"/>
      <c r="C89" s="1013"/>
      <c r="D89" s="1013"/>
      <c r="E89" s="1000">
        <f t="shared" si="4"/>
        <v>0</v>
      </c>
    </row>
    <row r="90" spans="1:5" hidden="1">
      <c r="A90" s="1006" t="s">
        <v>850</v>
      </c>
      <c r="B90" s="1002">
        <f>3.2*2.75*0.2</f>
        <v>1.7600000000000002</v>
      </c>
      <c r="C90" s="1008" t="s">
        <v>22</v>
      </c>
      <c r="D90" s="1009">
        <f>D62</f>
        <v>11256.314838999999</v>
      </c>
      <c r="E90" s="1010">
        <f t="shared" si="4"/>
        <v>19811.11</v>
      </c>
    </row>
    <row r="91" spans="1:5" hidden="1">
      <c r="A91" s="1006" t="s">
        <v>851</v>
      </c>
      <c r="B91" s="1002">
        <f>3.2*1.4*0.2*2+2.75*0.2*1.4*2</f>
        <v>3.3319999999999999</v>
      </c>
      <c r="C91" s="1008" t="s">
        <v>22</v>
      </c>
      <c r="D91" s="1009">
        <f>D63</f>
        <v>15227.403972</v>
      </c>
      <c r="E91" s="1010">
        <f t="shared" si="4"/>
        <v>50737.71</v>
      </c>
    </row>
    <row r="92" spans="1:5" hidden="1">
      <c r="A92" s="1006" t="s">
        <v>852</v>
      </c>
      <c r="B92" s="1002">
        <f>3.3*2.75*0.25</f>
        <v>2.2687499999999998</v>
      </c>
      <c r="C92" s="1008" t="s">
        <v>22</v>
      </c>
      <c r="D92" s="1009">
        <f>D64</f>
        <v>11760.263865666666</v>
      </c>
      <c r="E92" s="1010">
        <f t="shared" si="4"/>
        <v>26681.1</v>
      </c>
    </row>
    <row r="93" spans="1:5" hidden="1">
      <c r="A93" s="996" t="s">
        <v>827</v>
      </c>
      <c r="B93" s="997"/>
      <c r="C93" s="998"/>
      <c r="D93" s="999"/>
      <c r="E93" s="1000"/>
    </row>
    <row r="94" spans="1:5" hidden="1">
      <c r="A94" s="1006" t="s">
        <v>828</v>
      </c>
      <c r="B94" s="1002">
        <f>3.2*1.4*2+2.75*1.4*2</f>
        <v>16.659999999999997</v>
      </c>
      <c r="C94" s="1008" t="s">
        <v>20</v>
      </c>
      <c r="D94" s="1009">
        <f>D66</f>
        <v>292.65432320000002</v>
      </c>
      <c r="E94" s="1010">
        <f>ROUND(B94*D94,2)</f>
        <v>4875.62</v>
      </c>
    </row>
    <row r="95" spans="1:5" hidden="1">
      <c r="A95" s="1006" t="s">
        <v>829</v>
      </c>
      <c r="B95" s="1002">
        <f>3.2*2.75</f>
        <v>8.8000000000000007</v>
      </c>
      <c r="C95" s="1008" t="s">
        <v>20</v>
      </c>
      <c r="D95" s="1009">
        <f>D67</f>
        <v>487.14775800000001</v>
      </c>
      <c r="E95" s="1010">
        <f>ROUND(B95*D95,2)</f>
        <v>4286.8999999999996</v>
      </c>
    </row>
    <row r="96" spans="1:5" hidden="1">
      <c r="A96" s="996" t="s">
        <v>830</v>
      </c>
      <c r="B96" s="997"/>
      <c r="C96" s="998"/>
      <c r="D96" s="999"/>
      <c r="E96" s="1000"/>
    </row>
    <row r="97" spans="1:5" hidden="1">
      <c r="A97" s="1006" t="s">
        <v>842</v>
      </c>
      <c r="B97" s="1007">
        <v>1</v>
      </c>
      <c r="C97" s="1008" t="s">
        <v>43</v>
      </c>
      <c r="D97" s="1009">
        <f>D69</f>
        <v>7670</v>
      </c>
      <c r="E97" s="1010">
        <f>ROUND(B97*D97,2)</f>
        <v>7670</v>
      </c>
    </row>
    <row r="98" spans="1:5" hidden="1">
      <c r="A98" s="1015" t="s">
        <v>853</v>
      </c>
      <c r="B98" s="1016">
        <v>2</v>
      </c>
      <c r="C98" s="1017" t="s">
        <v>43</v>
      </c>
      <c r="D98" s="1018" t="e">
        <f>+D70</f>
        <v>#REF!</v>
      </c>
      <c r="E98" s="1010" t="e">
        <f t="shared" ref="E98:E104" si="5">ROUND(B98*D98,2)</f>
        <v>#REF!</v>
      </c>
    </row>
    <row r="99" spans="1:5" hidden="1">
      <c r="A99" s="1015" t="s">
        <v>856</v>
      </c>
      <c r="B99" s="1016">
        <f>4*8</f>
        <v>32</v>
      </c>
      <c r="C99" s="1017" t="s">
        <v>202</v>
      </c>
      <c r="D99" s="1009" t="e">
        <f>D73</f>
        <v>#REF!</v>
      </c>
      <c r="E99" s="1010" t="e">
        <f t="shared" si="5"/>
        <v>#REF!</v>
      </c>
    </row>
    <row r="100" spans="1:5" ht="25.5" hidden="1">
      <c r="A100" s="1030" t="s">
        <v>860</v>
      </c>
      <c r="B100" s="1016">
        <v>1</v>
      </c>
      <c r="C100" s="1017" t="s">
        <v>38</v>
      </c>
      <c r="D100" s="1018">
        <v>5000</v>
      </c>
      <c r="E100" s="1010">
        <f t="shared" si="5"/>
        <v>5000</v>
      </c>
    </row>
    <row r="101" spans="1:5" hidden="1">
      <c r="A101" s="1030" t="s">
        <v>861</v>
      </c>
      <c r="B101" s="1016">
        <v>1</v>
      </c>
      <c r="C101" s="1017" t="s">
        <v>38</v>
      </c>
      <c r="D101" s="1018">
        <v>12950.88</v>
      </c>
      <c r="E101" s="1010">
        <f t="shared" si="5"/>
        <v>12950.88</v>
      </c>
    </row>
    <row r="102" spans="1:5" hidden="1">
      <c r="A102" s="1030" t="s">
        <v>862</v>
      </c>
      <c r="B102" s="1016">
        <v>1</v>
      </c>
      <c r="C102" s="1017" t="s">
        <v>38</v>
      </c>
      <c r="D102" s="1018">
        <v>10975.22</v>
      </c>
      <c r="E102" s="1010">
        <f t="shared" si="5"/>
        <v>10975.22</v>
      </c>
    </row>
    <row r="103" spans="1:5" ht="25.5" hidden="1">
      <c r="A103" s="1030" t="s">
        <v>863</v>
      </c>
      <c r="B103" s="1016">
        <v>1</v>
      </c>
      <c r="C103" s="1017" t="s">
        <v>38</v>
      </c>
      <c r="D103" s="1018">
        <v>38186.21</v>
      </c>
      <c r="E103" s="1010">
        <f t="shared" si="5"/>
        <v>38186.21</v>
      </c>
    </row>
    <row r="104" spans="1:5" ht="25.5" hidden="1">
      <c r="A104" s="1030" t="s">
        <v>864</v>
      </c>
      <c r="B104" s="1016">
        <v>1</v>
      </c>
      <c r="C104" s="1017" t="s">
        <v>38</v>
      </c>
      <c r="D104" s="1018">
        <v>36056.949999999997</v>
      </c>
      <c r="E104" s="1010">
        <f t="shared" si="5"/>
        <v>36056.949999999997</v>
      </c>
    </row>
    <row r="105" spans="1:5" hidden="1">
      <c r="A105" s="1031" t="s">
        <v>865</v>
      </c>
      <c r="B105" s="1032"/>
      <c r="C105" s="1033"/>
      <c r="D105" s="1034"/>
      <c r="E105" s="1035"/>
    </row>
    <row r="106" spans="1:5" ht="15.75" hidden="1">
      <c r="A106" s="1625" t="s">
        <v>866</v>
      </c>
      <c r="B106" s="1626"/>
      <c r="C106" s="1626"/>
      <c r="D106" s="1626"/>
      <c r="E106" s="1627"/>
    </row>
    <row r="107" spans="1:5" ht="13.5" hidden="1" thickTop="1">
      <c r="A107" s="1036" t="s">
        <v>335</v>
      </c>
      <c r="B107" s="1007">
        <f>1.9*3*3</f>
        <v>17.099999999999998</v>
      </c>
      <c r="C107" s="1008" t="s">
        <v>22</v>
      </c>
      <c r="D107" s="1037">
        <v>300</v>
      </c>
      <c r="E107" s="1010">
        <f t="shared" ref="E107:E116" si="6">ROUND(B107*D107,2)</f>
        <v>5130</v>
      </c>
    </row>
    <row r="108" spans="1:5" hidden="1">
      <c r="A108" s="1006" t="s">
        <v>817</v>
      </c>
      <c r="B108" s="1007">
        <f>B107*0.6</f>
        <v>10.259999999999998</v>
      </c>
      <c r="C108" s="1008" t="str">
        <f>C107</f>
        <v>M3</v>
      </c>
      <c r="D108" s="1009">
        <f>+D86</f>
        <v>183.22</v>
      </c>
      <c r="E108" s="1010">
        <f t="shared" si="6"/>
        <v>1879.84</v>
      </c>
    </row>
    <row r="109" spans="1:5" hidden="1">
      <c r="A109" s="1006" t="s">
        <v>818</v>
      </c>
      <c r="B109" s="1007">
        <f>+B108*1.3</f>
        <v>13.337999999999997</v>
      </c>
      <c r="C109" s="1008" t="str">
        <f>C108</f>
        <v>M3</v>
      </c>
      <c r="D109" s="1009">
        <f>+D87</f>
        <v>165</v>
      </c>
      <c r="E109" s="1010">
        <f t="shared" si="6"/>
        <v>2200.77</v>
      </c>
    </row>
    <row r="110" spans="1:5" hidden="1">
      <c r="A110" s="1006" t="s">
        <v>867</v>
      </c>
      <c r="B110" s="1007">
        <f>3.8*0.7*2</f>
        <v>5.3199999999999994</v>
      </c>
      <c r="C110" s="1008" t="s">
        <v>20</v>
      </c>
      <c r="D110" s="1009">
        <v>600</v>
      </c>
      <c r="E110" s="1010">
        <f t="shared" si="6"/>
        <v>3192</v>
      </c>
    </row>
    <row r="111" spans="1:5" hidden="1">
      <c r="A111" s="1006" t="s">
        <v>868</v>
      </c>
      <c r="B111" s="1007">
        <f>0.8*0.7*0.4*3.15</f>
        <v>0.70559999999999989</v>
      </c>
      <c r="C111" s="1008" t="s">
        <v>290</v>
      </c>
      <c r="D111" s="1009">
        <v>2600</v>
      </c>
      <c r="E111" s="1010">
        <f t="shared" si="6"/>
        <v>1834.56</v>
      </c>
    </row>
    <row r="112" spans="1:5" hidden="1">
      <c r="A112" s="1006" t="s">
        <v>869</v>
      </c>
      <c r="B112" s="1007">
        <f>B111</f>
        <v>0.70559999999999989</v>
      </c>
      <c r="C112" s="1008" t="s">
        <v>22</v>
      </c>
      <c r="D112" s="1009">
        <v>300</v>
      </c>
      <c r="E112" s="1010">
        <f t="shared" si="6"/>
        <v>211.68</v>
      </c>
    </row>
    <row r="113" spans="1:5" hidden="1">
      <c r="A113" s="1006" t="s">
        <v>870</v>
      </c>
      <c r="B113" s="1007">
        <f>B111*2.2</f>
        <v>1.5523199999999999</v>
      </c>
      <c r="C113" s="1008" t="s">
        <v>291</v>
      </c>
      <c r="D113" s="1009">
        <v>50</v>
      </c>
      <c r="E113" s="1010">
        <f t="shared" si="6"/>
        <v>77.62</v>
      </c>
    </row>
    <row r="114" spans="1:5" hidden="1">
      <c r="A114" s="1006" t="s">
        <v>871</v>
      </c>
      <c r="B114" s="1007">
        <v>1.02</v>
      </c>
      <c r="C114" s="1008" t="s">
        <v>22</v>
      </c>
      <c r="D114" s="1009">
        <v>6250</v>
      </c>
      <c r="E114" s="1010">
        <f t="shared" si="6"/>
        <v>6375</v>
      </c>
    </row>
    <row r="115" spans="1:5" hidden="1">
      <c r="A115" s="1015" t="s">
        <v>872</v>
      </c>
      <c r="B115" s="1007">
        <v>2</v>
      </c>
      <c r="C115" s="1008" t="s">
        <v>275</v>
      </c>
      <c r="D115" s="1018">
        <v>4500</v>
      </c>
      <c r="E115" s="1010">
        <f t="shared" si="6"/>
        <v>9000</v>
      </c>
    </row>
    <row r="116" spans="1:5" hidden="1">
      <c r="A116" s="1015" t="s">
        <v>873</v>
      </c>
      <c r="B116" s="1007">
        <v>1</v>
      </c>
      <c r="C116" s="1008" t="s">
        <v>38</v>
      </c>
      <c r="D116" s="1018">
        <v>36523.847999999998</v>
      </c>
      <c r="E116" s="1010">
        <f t="shared" si="6"/>
        <v>36523.85</v>
      </c>
    </row>
    <row r="117" spans="1:5" hidden="1">
      <c r="A117" s="1015" t="s">
        <v>273</v>
      </c>
      <c r="B117" s="1016">
        <v>1</v>
      </c>
      <c r="C117" s="1017" t="s">
        <v>38</v>
      </c>
      <c r="D117" s="1018">
        <v>47574.06</v>
      </c>
      <c r="E117" s="1010">
        <f>ROUND(B117*D117,2)</f>
        <v>47574.06</v>
      </c>
    </row>
    <row r="118" spans="1:5" ht="16.5" hidden="1" thickBot="1">
      <c r="A118" s="1038" t="s">
        <v>874</v>
      </c>
      <c r="B118" s="1021"/>
      <c r="C118" s="1039" t="s">
        <v>836</v>
      </c>
      <c r="D118" s="1039"/>
      <c r="E118" s="1028" t="e">
        <f>SUM(E83:E117)</f>
        <v>#REF!</v>
      </c>
    </row>
    <row r="119" spans="1:5" hidden="1">
      <c r="A119" s="980"/>
      <c r="B119" s="980"/>
      <c r="C119" s="980"/>
      <c r="D119" s="980"/>
      <c r="E119" s="980"/>
    </row>
    <row r="120" spans="1:5" hidden="1"/>
    <row r="121" spans="1:5" hidden="1">
      <c r="A121" s="983" t="s">
        <v>875</v>
      </c>
      <c r="B121" s="984"/>
      <c r="C121" s="984"/>
      <c r="D121" s="983"/>
      <c r="E121" s="980"/>
    </row>
    <row r="122" spans="1:5" hidden="1">
      <c r="A122" s="983" t="s">
        <v>843</v>
      </c>
      <c r="B122" s="984"/>
      <c r="C122" s="984"/>
      <c r="D122" s="984"/>
      <c r="E122" s="980"/>
    </row>
    <row r="123" spans="1:5" hidden="1">
      <c r="A123" s="1029" t="s">
        <v>876</v>
      </c>
      <c r="B123" s="984"/>
      <c r="C123" s="984"/>
      <c r="D123" s="983"/>
      <c r="E123" s="980">
        <v>5</v>
      </c>
    </row>
    <row r="124" spans="1:5" ht="14.25" hidden="1" thickTop="1" thickBot="1">
      <c r="A124" s="1040" t="s">
        <v>877</v>
      </c>
      <c r="B124" s="1040" t="s">
        <v>878</v>
      </c>
      <c r="C124" s="1040" t="s">
        <v>879</v>
      </c>
      <c r="D124" s="1040" t="s">
        <v>11</v>
      </c>
      <c r="E124" s="1040" t="s">
        <v>803</v>
      </c>
    </row>
    <row r="125" spans="1:5" hidden="1">
      <c r="A125" s="980"/>
      <c r="B125" s="980"/>
      <c r="C125" s="980"/>
      <c r="D125" s="980"/>
      <c r="E125" s="980"/>
    </row>
    <row r="126" spans="1:5" hidden="1">
      <c r="A126" s="986" t="s">
        <v>880</v>
      </c>
      <c r="B126" s="987"/>
      <c r="C126" s="984"/>
      <c r="D126" s="984"/>
      <c r="E126" s="984"/>
    </row>
    <row r="127" spans="1:5" hidden="1">
      <c r="A127" s="986" t="s">
        <v>881</v>
      </c>
      <c r="B127" s="987"/>
      <c r="C127" s="984"/>
      <c r="D127" s="984"/>
      <c r="E127" s="984"/>
    </row>
    <row r="128" spans="1:5" ht="13.5" hidden="1" thickTop="1">
      <c r="A128" s="991" t="s">
        <v>814</v>
      </c>
      <c r="B128" s="992">
        <v>1</v>
      </c>
      <c r="C128" s="993" t="s">
        <v>815</v>
      </c>
      <c r="D128" s="994">
        <v>500</v>
      </c>
      <c r="E128" s="995">
        <f>ROUND(B128*D128,2)</f>
        <v>500</v>
      </c>
    </row>
    <row r="129" spans="1:5" hidden="1">
      <c r="A129" s="996" t="s">
        <v>23</v>
      </c>
      <c r="B129" s="997"/>
      <c r="C129" s="998"/>
      <c r="D129" s="999"/>
      <c r="E129" s="1000"/>
    </row>
    <row r="130" spans="1:5" hidden="1">
      <c r="A130" s="1001" t="s">
        <v>335</v>
      </c>
      <c r="B130" s="1002">
        <f>4.5*4*1.6</f>
        <v>28.8</v>
      </c>
      <c r="C130" s="1003" t="s">
        <v>22</v>
      </c>
      <c r="D130" s="1025">
        <f>D85</f>
        <v>154.52000000000001</v>
      </c>
      <c r="E130" s="1005">
        <f>ROUND(B130*D130,2)</f>
        <v>4450.18</v>
      </c>
    </row>
    <row r="131" spans="1:5" hidden="1">
      <c r="A131" s="1006" t="s">
        <v>817</v>
      </c>
      <c r="B131" s="1007">
        <f>3*0.5*2*1.6+4.5*0.5*1.6*2</f>
        <v>12</v>
      </c>
      <c r="C131" s="1008" t="s">
        <v>22</v>
      </c>
      <c r="D131" s="1025">
        <f>D86</f>
        <v>183.22</v>
      </c>
      <c r="E131" s="1010">
        <f t="shared" ref="E131:E137" si="7">ROUND(B131*D131,2)</f>
        <v>2198.64</v>
      </c>
    </row>
    <row r="132" spans="1:5" hidden="1">
      <c r="A132" s="1006" t="s">
        <v>818</v>
      </c>
      <c r="B132" s="1007">
        <f>+B130*1.3</f>
        <v>37.440000000000005</v>
      </c>
      <c r="C132" s="1008" t="s">
        <v>22</v>
      </c>
      <c r="D132" s="1025">
        <f>D87</f>
        <v>165</v>
      </c>
      <c r="E132" s="1010">
        <f t="shared" si="7"/>
        <v>6177.6</v>
      </c>
    </row>
    <row r="133" spans="1:5" hidden="1">
      <c r="A133" s="1006" t="s">
        <v>848</v>
      </c>
      <c r="B133" s="1002">
        <f>3.2*2.75*0.1</f>
        <v>0.88000000000000012</v>
      </c>
      <c r="C133" s="1008" t="s">
        <v>22</v>
      </c>
      <c r="D133" s="1025">
        <f>D88</f>
        <v>4408.7160000000003</v>
      </c>
      <c r="E133" s="1010">
        <f t="shared" si="7"/>
        <v>3879.67</v>
      </c>
    </row>
    <row r="134" spans="1:5" hidden="1">
      <c r="A134" s="996" t="s">
        <v>849</v>
      </c>
      <c r="B134" s="1012"/>
      <c r="C134" s="1013"/>
      <c r="D134" s="1013"/>
      <c r="E134" s="1000">
        <f t="shared" si="7"/>
        <v>0</v>
      </c>
    </row>
    <row r="135" spans="1:5" hidden="1">
      <c r="A135" s="1006" t="s">
        <v>850</v>
      </c>
      <c r="B135" s="1002">
        <f>3*3.5*0.2</f>
        <v>2.1</v>
      </c>
      <c r="C135" s="1008" t="s">
        <v>22</v>
      </c>
      <c r="D135" s="1009">
        <f>D90</f>
        <v>11256.314838999999</v>
      </c>
      <c r="E135" s="1010">
        <f t="shared" si="7"/>
        <v>23638.26</v>
      </c>
    </row>
    <row r="136" spans="1:5" hidden="1">
      <c r="A136" s="1006" t="s">
        <v>851</v>
      </c>
      <c r="B136" s="1002">
        <f>3*1.4*0.2*2+3.5*0.2*1.4*2</f>
        <v>3.6399999999999997</v>
      </c>
      <c r="C136" s="1008" t="s">
        <v>22</v>
      </c>
      <c r="D136" s="1009">
        <f>D91</f>
        <v>15227.403972</v>
      </c>
      <c r="E136" s="1010">
        <f t="shared" si="7"/>
        <v>55427.75</v>
      </c>
    </row>
    <row r="137" spans="1:5" hidden="1">
      <c r="A137" s="1006" t="s">
        <v>852</v>
      </c>
      <c r="B137" s="1002">
        <f>3*3.5*0.25</f>
        <v>2.625</v>
      </c>
      <c r="C137" s="1008" t="s">
        <v>22</v>
      </c>
      <c r="D137" s="1009">
        <f>D92</f>
        <v>11760.263865666666</v>
      </c>
      <c r="E137" s="1010">
        <f t="shared" si="7"/>
        <v>30870.69</v>
      </c>
    </row>
    <row r="138" spans="1:5" hidden="1">
      <c r="A138" s="996" t="s">
        <v>827</v>
      </c>
      <c r="B138" s="997"/>
      <c r="C138" s="998"/>
      <c r="D138" s="999"/>
      <c r="E138" s="1000"/>
    </row>
    <row r="139" spans="1:5" hidden="1">
      <c r="A139" s="1006" t="s">
        <v>828</v>
      </c>
      <c r="B139" s="1002">
        <f>3*1.4*2+3.5*1.4*2</f>
        <v>18.199999999999996</v>
      </c>
      <c r="C139" s="1008" t="s">
        <v>20</v>
      </c>
      <c r="D139" s="1009">
        <f>D94</f>
        <v>292.65432320000002</v>
      </c>
      <c r="E139" s="1010">
        <f>ROUND(B139*D139,2)</f>
        <v>5326.31</v>
      </c>
    </row>
    <row r="140" spans="1:5" hidden="1">
      <c r="A140" s="1006" t="s">
        <v>829</v>
      </c>
      <c r="B140" s="1002">
        <f>3*3.5</f>
        <v>10.5</v>
      </c>
      <c r="C140" s="1008" t="s">
        <v>20</v>
      </c>
      <c r="D140" s="1009">
        <f>D95</f>
        <v>487.14775800000001</v>
      </c>
      <c r="E140" s="1010">
        <f>ROUND(B140*D140,2)</f>
        <v>5115.05</v>
      </c>
    </row>
    <row r="141" spans="1:5" hidden="1">
      <c r="A141" s="996" t="s">
        <v>830</v>
      </c>
      <c r="B141" s="997"/>
      <c r="C141" s="998"/>
      <c r="D141" s="999"/>
      <c r="E141" s="1000"/>
    </row>
    <row r="142" spans="1:5" hidden="1">
      <c r="A142" s="1006" t="s">
        <v>842</v>
      </c>
      <c r="B142" s="1007">
        <v>1</v>
      </c>
      <c r="C142" s="1008" t="s">
        <v>43</v>
      </c>
      <c r="D142" s="1009">
        <f>+D166</f>
        <v>8655</v>
      </c>
      <c r="E142" s="1010">
        <f>ROUND(B142*D142,2)</f>
        <v>8655</v>
      </c>
    </row>
    <row r="143" spans="1:5" hidden="1">
      <c r="A143" s="1015" t="s">
        <v>853</v>
      </c>
      <c r="B143" s="1016">
        <v>1</v>
      </c>
      <c r="C143" s="1017" t="s">
        <v>43</v>
      </c>
      <c r="D143" s="1018" t="e">
        <f>+D98</f>
        <v>#REF!</v>
      </c>
      <c r="E143" s="1010" t="e">
        <f>ROUND(B143*D143,2)</f>
        <v>#REF!</v>
      </c>
    </row>
    <row r="144" spans="1:5" hidden="1">
      <c r="A144" s="1015" t="s">
        <v>856</v>
      </c>
      <c r="B144" s="1016">
        <f>4*8</f>
        <v>32</v>
      </c>
      <c r="C144" s="1017" t="s">
        <v>202</v>
      </c>
      <c r="D144" s="1009" t="e">
        <f>D99</f>
        <v>#REF!</v>
      </c>
      <c r="E144" s="1010" t="e">
        <f>ROUND(B144*D144,2)</f>
        <v>#REF!</v>
      </c>
    </row>
    <row r="145" spans="1:5" hidden="1">
      <c r="A145" s="1015" t="s">
        <v>273</v>
      </c>
      <c r="B145" s="1016">
        <v>1</v>
      </c>
      <c r="C145" s="1017" t="s">
        <v>38</v>
      </c>
      <c r="D145" s="1018">
        <v>47574.06</v>
      </c>
      <c r="E145" s="1010">
        <f>ROUND(B145*D145,2)</f>
        <v>47574.06</v>
      </c>
    </row>
    <row r="146" spans="1:5" ht="13.5" hidden="1" thickBot="1">
      <c r="A146" s="1020"/>
      <c r="B146" s="1021"/>
      <c r="C146" s="1624" t="s">
        <v>836</v>
      </c>
      <c r="D146" s="1624"/>
      <c r="E146" s="1028" t="e">
        <f>SUM(E128:E145)</f>
        <v>#REF!</v>
      </c>
    </row>
    <row r="147" spans="1:5" hidden="1">
      <c r="A147" s="980"/>
      <c r="B147" s="980"/>
      <c r="C147" s="980"/>
      <c r="D147" s="980"/>
      <c r="E147" s="980"/>
    </row>
    <row r="148" spans="1:5" hidden="1">
      <c r="A148" s="983" t="s">
        <v>843</v>
      </c>
      <c r="B148" s="984"/>
      <c r="C148" s="984"/>
      <c r="D148" s="984"/>
      <c r="E148" s="980"/>
    </row>
    <row r="149" spans="1:5" hidden="1">
      <c r="A149" s="1029" t="s">
        <v>882</v>
      </c>
      <c r="B149" s="984"/>
      <c r="C149" s="984"/>
      <c r="D149" s="983"/>
      <c r="E149" s="980"/>
    </row>
    <row r="150" spans="1:5" hidden="1">
      <c r="A150" s="980"/>
      <c r="B150" s="980"/>
      <c r="C150" s="980"/>
      <c r="D150" s="980"/>
      <c r="E150" s="980"/>
    </row>
    <row r="151" spans="1:5" hidden="1">
      <c r="A151" s="986" t="s">
        <v>883</v>
      </c>
      <c r="B151" s="987"/>
      <c r="C151" s="984"/>
      <c r="D151" s="984"/>
      <c r="E151" s="984">
        <v>6</v>
      </c>
    </row>
    <row r="152" spans="1:5" ht="13.5" hidden="1" thickTop="1">
      <c r="A152" s="991" t="s">
        <v>814</v>
      </c>
      <c r="B152" s="992">
        <v>1</v>
      </c>
      <c r="C152" s="993" t="s">
        <v>815</v>
      </c>
      <c r="D152" s="994">
        <v>500</v>
      </c>
      <c r="E152" s="995">
        <f>ROUND(B152*D152,2)</f>
        <v>500</v>
      </c>
    </row>
    <row r="153" spans="1:5" hidden="1">
      <c r="A153" s="996" t="s">
        <v>23</v>
      </c>
      <c r="B153" s="997"/>
      <c r="C153" s="998"/>
      <c r="D153" s="999"/>
      <c r="E153" s="1000"/>
    </row>
    <row r="154" spans="1:5" hidden="1">
      <c r="A154" s="1001" t="s">
        <v>335</v>
      </c>
      <c r="B154" s="1002">
        <v>62.699999999999996</v>
      </c>
      <c r="C154" s="1003" t="s">
        <v>22</v>
      </c>
      <c r="D154" s="1025">
        <f>D130</f>
        <v>154.52000000000001</v>
      </c>
      <c r="E154" s="1005">
        <f>ROUND(B154*D154,2)</f>
        <v>9688.4</v>
      </c>
    </row>
    <row r="155" spans="1:5" hidden="1">
      <c r="A155" s="1006" t="s">
        <v>817</v>
      </c>
      <c r="B155" s="1007">
        <v>41.22</v>
      </c>
      <c r="C155" s="1008" t="s">
        <v>22</v>
      </c>
      <c r="D155" s="1025">
        <f>D131</f>
        <v>183.22</v>
      </c>
      <c r="E155" s="1010">
        <f t="shared" ref="E155:E161" si="8">ROUND(B155*D155,2)</f>
        <v>7552.33</v>
      </c>
    </row>
    <row r="156" spans="1:5" hidden="1">
      <c r="A156" s="1006" t="s">
        <v>818</v>
      </c>
      <c r="B156" s="1007">
        <v>122.61599999999999</v>
      </c>
      <c r="C156" s="1008" t="s">
        <v>22</v>
      </c>
      <c r="D156" s="1025">
        <f>D132</f>
        <v>165</v>
      </c>
      <c r="E156" s="1010">
        <f t="shared" si="8"/>
        <v>20231.64</v>
      </c>
    </row>
    <row r="157" spans="1:5" hidden="1">
      <c r="A157" s="1006" t="s">
        <v>848</v>
      </c>
      <c r="B157" s="1002">
        <f>2*2*0.1</f>
        <v>0.4</v>
      </c>
      <c r="C157" s="1008" t="s">
        <v>22</v>
      </c>
      <c r="D157" s="1025">
        <f>D133</f>
        <v>4408.7160000000003</v>
      </c>
      <c r="E157" s="1010">
        <f t="shared" si="8"/>
        <v>1763.49</v>
      </c>
    </row>
    <row r="158" spans="1:5" hidden="1">
      <c r="A158" s="996" t="s">
        <v>849</v>
      </c>
      <c r="B158" s="1012"/>
      <c r="C158" s="1013"/>
      <c r="D158" s="1013"/>
      <c r="E158" s="1000">
        <f t="shared" si="8"/>
        <v>0</v>
      </c>
    </row>
    <row r="159" spans="1:5" hidden="1">
      <c r="A159" s="1006" t="s">
        <v>850</v>
      </c>
      <c r="B159" s="1002">
        <f>2*2*0.2</f>
        <v>0.8</v>
      </c>
      <c r="C159" s="1008" t="s">
        <v>22</v>
      </c>
      <c r="D159" s="1009">
        <f>D135</f>
        <v>11256.314838999999</v>
      </c>
      <c r="E159" s="1010">
        <f t="shared" si="8"/>
        <v>9005.0499999999993</v>
      </c>
    </row>
    <row r="160" spans="1:5" hidden="1">
      <c r="A160" s="1006" t="s">
        <v>851</v>
      </c>
      <c r="B160" s="1002">
        <f>2*1.4*0.2*2+2*0.2*1.4*2</f>
        <v>2.2399999999999998</v>
      </c>
      <c r="C160" s="1008" t="s">
        <v>22</v>
      </c>
      <c r="D160" s="1009">
        <f>D136</f>
        <v>15227.403972</v>
      </c>
      <c r="E160" s="1010">
        <f t="shared" si="8"/>
        <v>34109.379999999997</v>
      </c>
    </row>
    <row r="161" spans="1:5" hidden="1">
      <c r="A161" s="1006" t="s">
        <v>852</v>
      </c>
      <c r="B161" s="1002">
        <f>2*2*0.25</f>
        <v>1</v>
      </c>
      <c r="C161" s="1008" t="s">
        <v>22</v>
      </c>
      <c r="D161" s="1009">
        <f>D137</f>
        <v>11760.263865666666</v>
      </c>
      <c r="E161" s="1010">
        <f t="shared" si="8"/>
        <v>11760.26</v>
      </c>
    </row>
    <row r="162" spans="1:5" hidden="1">
      <c r="A162" s="996" t="s">
        <v>827</v>
      </c>
      <c r="B162" s="997"/>
      <c r="C162" s="998"/>
      <c r="D162" s="999"/>
      <c r="E162" s="1000"/>
    </row>
    <row r="163" spans="1:5" hidden="1">
      <c r="A163" s="1006" t="s">
        <v>828</v>
      </c>
      <c r="B163" s="1002">
        <f>2*1.4*2+2*1.4*2</f>
        <v>11.2</v>
      </c>
      <c r="C163" s="1008" t="s">
        <v>20</v>
      </c>
      <c r="D163" s="1009">
        <f>D139</f>
        <v>292.65432320000002</v>
      </c>
      <c r="E163" s="1010">
        <f>ROUND(B163*D163,2)</f>
        <v>3277.73</v>
      </c>
    </row>
    <row r="164" spans="1:5" hidden="1">
      <c r="A164" s="1006" t="s">
        <v>829</v>
      </c>
      <c r="B164" s="1002">
        <f>2*2</f>
        <v>4</v>
      </c>
      <c r="C164" s="1008" t="s">
        <v>20</v>
      </c>
      <c r="D164" s="1009">
        <f>D140</f>
        <v>487.14775800000001</v>
      </c>
      <c r="E164" s="1010">
        <f>ROUND(B164*D164,2)</f>
        <v>1948.59</v>
      </c>
    </row>
    <row r="165" spans="1:5" hidden="1">
      <c r="A165" s="996" t="s">
        <v>830</v>
      </c>
      <c r="B165" s="997"/>
      <c r="C165" s="998"/>
      <c r="D165" s="999"/>
      <c r="E165" s="1000"/>
    </row>
    <row r="166" spans="1:5" hidden="1">
      <c r="A166" s="1006" t="s">
        <v>842</v>
      </c>
      <c r="B166" s="1007">
        <v>1</v>
      </c>
      <c r="C166" s="1008" t="s">
        <v>43</v>
      </c>
      <c r="D166" s="1009">
        <v>8655</v>
      </c>
      <c r="E166" s="1010">
        <f t="shared" ref="E166:E171" si="9">ROUND(B166*D166,2)</f>
        <v>8655</v>
      </c>
    </row>
    <row r="167" spans="1:5" hidden="1">
      <c r="A167" s="1015" t="s">
        <v>884</v>
      </c>
      <c r="B167" s="1016">
        <v>1</v>
      </c>
      <c r="C167" s="1017" t="s">
        <v>43</v>
      </c>
      <c r="D167" s="1018">
        <v>2053.63</v>
      </c>
      <c r="E167" s="1010">
        <f t="shared" si="9"/>
        <v>2053.63</v>
      </c>
    </row>
    <row r="168" spans="1:5" hidden="1">
      <c r="A168" s="1015" t="s">
        <v>885</v>
      </c>
      <c r="B168" s="1016">
        <v>34</v>
      </c>
      <c r="C168" s="1017" t="s">
        <v>18</v>
      </c>
      <c r="D168" s="1018">
        <v>725.51</v>
      </c>
      <c r="E168" s="1010">
        <f t="shared" si="9"/>
        <v>24667.34</v>
      </c>
    </row>
    <row r="169" spans="1:5" hidden="1">
      <c r="A169" s="1015" t="s">
        <v>853</v>
      </c>
      <c r="B169" s="1016">
        <v>1</v>
      </c>
      <c r="C169" s="1017" t="s">
        <v>43</v>
      </c>
      <c r="D169" s="1018" t="e">
        <f>+D98</f>
        <v>#REF!</v>
      </c>
      <c r="E169" s="1010" t="e">
        <f t="shared" si="9"/>
        <v>#REF!</v>
      </c>
    </row>
    <row r="170" spans="1:5" hidden="1">
      <c r="A170" s="1015" t="s">
        <v>856</v>
      </c>
      <c r="B170" s="1016">
        <f>4*8</f>
        <v>32</v>
      </c>
      <c r="C170" s="1017" t="s">
        <v>202</v>
      </c>
      <c r="D170" s="1009" t="e">
        <f>D144</f>
        <v>#REF!</v>
      </c>
      <c r="E170" s="1010" t="e">
        <f t="shared" si="9"/>
        <v>#REF!</v>
      </c>
    </row>
    <row r="171" spans="1:5" hidden="1">
      <c r="A171" s="1015" t="s">
        <v>273</v>
      </c>
      <c r="B171" s="1016">
        <v>1</v>
      </c>
      <c r="C171" s="1017" t="s">
        <v>38</v>
      </c>
      <c r="D171" s="1018">
        <f>47574.06+25000</f>
        <v>72574.06</v>
      </c>
      <c r="E171" s="1010">
        <f t="shared" si="9"/>
        <v>72574.06</v>
      </c>
    </row>
    <row r="172" spans="1:5" ht="13.5" hidden="1" thickBot="1">
      <c r="A172" s="1020"/>
      <c r="B172" s="1021"/>
      <c r="C172" s="1624" t="s">
        <v>836</v>
      </c>
      <c r="D172" s="1624"/>
      <c r="E172" s="1028" t="e">
        <f>SUM(E152:E171)</f>
        <v>#REF!</v>
      </c>
    </row>
    <row r="173" spans="1:5" hidden="1">
      <c r="A173" s="980"/>
      <c r="B173" s="980"/>
      <c r="C173" s="980"/>
      <c r="D173" s="980"/>
      <c r="E173" s="980"/>
    </row>
    <row r="174" spans="1:5" hidden="1">
      <c r="A174" s="1041" t="s">
        <v>886</v>
      </c>
      <c r="B174" s="984"/>
      <c r="C174" s="984"/>
      <c r="D174" s="984"/>
      <c r="E174" s="980"/>
    </row>
    <row r="175" spans="1:5" hidden="1">
      <c r="A175" s="983" t="s">
        <v>887</v>
      </c>
      <c r="B175" s="984"/>
      <c r="C175" s="984"/>
      <c r="D175" s="983"/>
      <c r="E175" s="980"/>
    </row>
    <row r="176" spans="1:5" hidden="1">
      <c r="A176" s="980"/>
      <c r="B176" s="980"/>
      <c r="C176" s="980"/>
      <c r="D176" s="980"/>
      <c r="E176" s="980"/>
    </row>
    <row r="177" spans="1:5" hidden="1">
      <c r="A177" s="986" t="s">
        <v>888</v>
      </c>
      <c r="B177" s="987"/>
      <c r="C177" s="984"/>
      <c r="D177" s="984"/>
      <c r="E177" s="984"/>
    </row>
    <row r="178" spans="1:5" ht="13.5" hidden="1" thickTop="1">
      <c r="A178" s="991" t="s">
        <v>814</v>
      </c>
      <c r="B178" s="992">
        <v>1</v>
      </c>
      <c r="C178" s="993" t="s">
        <v>815</v>
      </c>
      <c r="D178" s="994">
        <v>500</v>
      </c>
      <c r="E178" s="995">
        <f>ROUND(B178*D178,2)</f>
        <v>500</v>
      </c>
    </row>
    <row r="179" spans="1:5" hidden="1">
      <c r="A179" s="1042" t="s">
        <v>889</v>
      </c>
      <c r="B179" s="1043">
        <v>1</v>
      </c>
      <c r="C179" s="1044" t="s">
        <v>815</v>
      </c>
      <c r="D179" s="1045">
        <v>2500</v>
      </c>
      <c r="E179" s="1045">
        <f>ROUND(B179*D179,2)</f>
        <v>2500</v>
      </c>
    </row>
    <row r="180" spans="1:5" hidden="1">
      <c r="A180" s="996" t="s">
        <v>23</v>
      </c>
      <c r="B180" s="997"/>
      <c r="C180" s="998"/>
      <c r="D180" s="999"/>
      <c r="E180" s="1000"/>
    </row>
    <row r="181" spans="1:5" hidden="1">
      <c r="A181" s="1046" t="s">
        <v>890</v>
      </c>
      <c r="B181" s="1047"/>
      <c r="C181" s="1048"/>
      <c r="D181" s="1049"/>
      <c r="E181" s="1050"/>
    </row>
    <row r="182" spans="1:5" hidden="1">
      <c r="A182" s="1001" t="s">
        <v>335</v>
      </c>
      <c r="B182" s="1002">
        <f>17*0.85*1.4</f>
        <v>20.229999999999997</v>
      </c>
      <c r="C182" s="1003" t="s">
        <v>22</v>
      </c>
      <c r="D182" s="1025">
        <v>300</v>
      </c>
      <c r="E182" s="1005">
        <f>ROUND(B182*D182,2)</f>
        <v>6069</v>
      </c>
    </row>
    <row r="183" spans="1:5" hidden="1">
      <c r="A183" s="1001" t="s">
        <v>26</v>
      </c>
      <c r="B183" s="1002">
        <f>0.8*0.1*17</f>
        <v>1.3600000000000003</v>
      </c>
      <c r="C183" s="1003" t="s">
        <v>22</v>
      </c>
      <c r="D183" s="1025">
        <f>'REGISTROS DE H.A'!D345</f>
        <v>1112</v>
      </c>
      <c r="E183" s="1005">
        <f>ROUND(B183*D183,2)</f>
        <v>1512.32</v>
      </c>
    </row>
    <row r="184" spans="1:5" hidden="1">
      <c r="A184" s="1006" t="s">
        <v>891</v>
      </c>
      <c r="B184" s="1002">
        <f>17*0.85*1.5</f>
        <v>21.674999999999997</v>
      </c>
      <c r="C184" s="1008" t="s">
        <v>22</v>
      </c>
      <c r="D184" s="1025">
        <f>+D155</f>
        <v>183.22</v>
      </c>
      <c r="E184" s="1005">
        <f>ROUND(B184*D184,2)</f>
        <v>3971.29</v>
      </c>
    </row>
    <row r="185" spans="1:5" hidden="1">
      <c r="A185" s="1006" t="s">
        <v>818</v>
      </c>
      <c r="B185" s="1007">
        <f>B182*1.3</f>
        <v>26.298999999999996</v>
      </c>
      <c r="C185" s="1008" t="s">
        <v>22</v>
      </c>
      <c r="D185" s="1025">
        <v>276.33</v>
      </c>
      <c r="E185" s="1005">
        <f>ROUND(B185*D185,2)</f>
        <v>7267.2</v>
      </c>
    </row>
    <row r="186" spans="1:5" hidden="1">
      <c r="A186" s="1006" t="s">
        <v>892</v>
      </c>
      <c r="B186" s="1002">
        <f>17*0.85*0.1</f>
        <v>1.4450000000000001</v>
      </c>
      <c r="C186" s="1008" t="s">
        <v>22</v>
      </c>
      <c r="D186" s="1025">
        <f>'REGISTROS DE H.A'!D133</f>
        <v>4408.7160000000003</v>
      </c>
      <c r="E186" s="1005">
        <f>ROUND(B186*D186,2)</f>
        <v>6370.59</v>
      </c>
    </row>
    <row r="187" spans="1:5" hidden="1">
      <c r="A187" s="996" t="s">
        <v>893</v>
      </c>
      <c r="B187" s="1012"/>
      <c r="C187" s="1013"/>
      <c r="D187" s="1013"/>
      <c r="E187" s="1000">
        <f t="shared" ref="E187:E192" si="10">ROUND(B187*D187,2)</f>
        <v>0</v>
      </c>
    </row>
    <row r="188" spans="1:5" hidden="1">
      <c r="A188" s="1006" t="s">
        <v>871</v>
      </c>
      <c r="B188" s="1007">
        <f>0.85*0.5*6.3*1.05</f>
        <v>2.811375</v>
      </c>
      <c r="C188" s="1008" t="s">
        <v>22</v>
      </c>
      <c r="D188" s="1009">
        <v>6250</v>
      </c>
      <c r="E188" s="1010">
        <f t="shared" si="10"/>
        <v>17571.09</v>
      </c>
    </row>
    <row r="189" spans="1:5" ht="13.5" hidden="1" thickTop="1">
      <c r="A189" s="1006" t="s">
        <v>867</v>
      </c>
      <c r="B189" s="1007">
        <f>0.85*0.5*2</f>
        <v>0.85</v>
      </c>
      <c r="C189" s="1051" t="s">
        <v>20</v>
      </c>
      <c r="D189" s="1009">
        <v>850</v>
      </c>
      <c r="E189" s="1010">
        <f t="shared" si="10"/>
        <v>722.5</v>
      </c>
    </row>
    <row r="190" spans="1:5" ht="13.5" hidden="1" thickTop="1">
      <c r="A190" s="1006" t="s">
        <v>868</v>
      </c>
      <c r="B190" s="1007">
        <f>B188*3.15</f>
        <v>8.8558312499999996</v>
      </c>
      <c r="C190" s="1051" t="s">
        <v>290</v>
      </c>
      <c r="D190" s="1009">
        <v>2600</v>
      </c>
      <c r="E190" s="1010">
        <f t="shared" si="10"/>
        <v>23025.16</v>
      </c>
    </row>
    <row r="191" spans="1:5" ht="13.5" hidden="1" thickTop="1">
      <c r="A191" s="1006" t="s">
        <v>869</v>
      </c>
      <c r="B191" s="1007">
        <f>B190</f>
        <v>8.8558312499999996</v>
      </c>
      <c r="C191" s="1051" t="s">
        <v>22</v>
      </c>
      <c r="D191" s="1009">
        <v>300</v>
      </c>
      <c r="E191" s="1010">
        <f t="shared" si="10"/>
        <v>2656.75</v>
      </c>
    </row>
    <row r="192" spans="1:5" ht="13.5" hidden="1" thickTop="1">
      <c r="A192" s="1006" t="s">
        <v>870</v>
      </c>
      <c r="B192" s="1007">
        <f>B190*2.2</f>
        <v>19.482828749999999</v>
      </c>
      <c r="C192" s="1051" t="s">
        <v>291</v>
      </c>
      <c r="D192" s="1009">
        <v>50</v>
      </c>
      <c r="E192" s="1010">
        <f t="shared" si="10"/>
        <v>974.14</v>
      </c>
    </row>
    <row r="193" spans="1:7" hidden="1">
      <c r="A193" s="996" t="s">
        <v>830</v>
      </c>
      <c r="B193" s="997"/>
      <c r="C193" s="998"/>
      <c r="D193" s="999"/>
      <c r="E193" s="1000"/>
    </row>
    <row r="194" spans="1:7" s="1057" customFormat="1" hidden="1">
      <c r="A194" s="1052" t="s">
        <v>894</v>
      </c>
      <c r="B194" s="1053">
        <v>1</v>
      </c>
      <c r="C194" s="1054" t="s">
        <v>38</v>
      </c>
      <c r="D194" s="1055">
        <f>6.8*7830+4*6759+4*2850+12500+10500</f>
        <v>114680</v>
      </c>
      <c r="E194" s="1056">
        <f>+D194*B194</f>
        <v>114680</v>
      </c>
      <c r="G194" s="1058"/>
    </row>
    <row r="195" spans="1:7" hidden="1">
      <c r="A195" s="1015" t="s">
        <v>895</v>
      </c>
      <c r="B195" s="1016">
        <v>4</v>
      </c>
      <c r="C195" s="1017" t="s">
        <v>275</v>
      </c>
      <c r="D195" s="1018">
        <f>1500*3+2*850*3+600*3</f>
        <v>11400</v>
      </c>
      <c r="E195" s="1010">
        <f>ROUND(B195*D195,2)</f>
        <v>45600</v>
      </c>
    </row>
    <row r="196" spans="1:7" hidden="1">
      <c r="A196" s="1015" t="s">
        <v>273</v>
      </c>
      <c r="B196" s="1016">
        <v>1</v>
      </c>
      <c r="C196" s="1017" t="s">
        <v>38</v>
      </c>
      <c r="D196" s="1018">
        <v>47574.06</v>
      </c>
      <c r="E196" s="1010">
        <f>ROUND(B196*D196,2)</f>
        <v>47574.06</v>
      </c>
    </row>
    <row r="197" spans="1:7" ht="13.5" hidden="1" thickBot="1">
      <c r="A197" s="1020"/>
      <c r="B197" s="1021"/>
      <c r="C197" s="1624" t="s">
        <v>836</v>
      </c>
      <c r="D197" s="1624"/>
      <c r="E197" s="1028">
        <f>SUM(E178:E196)</f>
        <v>280994.09999999998</v>
      </c>
    </row>
    <row r="198" spans="1:7" hidden="1">
      <c r="A198" s="980"/>
      <c r="B198" s="980"/>
      <c r="C198" s="980"/>
      <c r="D198" s="980"/>
      <c r="E198" s="980"/>
    </row>
    <row r="199" spans="1:7" ht="16.5" hidden="1" customHeight="1">
      <c r="A199" s="1059" t="s">
        <v>896</v>
      </c>
    </row>
    <row r="200" spans="1:7" hidden="1">
      <c r="A200" s="983" t="s">
        <v>897</v>
      </c>
      <c r="B200" s="984"/>
      <c r="C200" s="984"/>
      <c r="D200" s="984"/>
      <c r="E200" s="980"/>
    </row>
    <row r="201" spans="1:7" hidden="1">
      <c r="A201" s="1029" t="s">
        <v>898</v>
      </c>
      <c r="B201" s="984"/>
      <c r="C201" s="984"/>
      <c r="D201" s="983"/>
      <c r="E201" s="980"/>
    </row>
    <row r="202" spans="1:7" hidden="1">
      <c r="A202" s="980"/>
      <c r="B202" s="980"/>
      <c r="C202" s="980"/>
      <c r="D202" s="980"/>
      <c r="E202" s="980"/>
    </row>
    <row r="203" spans="1:7" hidden="1">
      <c r="A203" s="986" t="s">
        <v>899</v>
      </c>
      <c r="B203" s="987"/>
      <c r="C203" s="984"/>
      <c r="D203" s="984"/>
      <c r="E203" s="984">
        <v>6</v>
      </c>
    </row>
    <row r="204" spans="1:7" ht="13.5" hidden="1" thickTop="1">
      <c r="A204" s="991" t="s">
        <v>814</v>
      </c>
      <c r="B204" s="992">
        <v>1</v>
      </c>
      <c r="C204" s="993" t="s">
        <v>815</v>
      </c>
      <c r="D204" s="994">
        <v>500</v>
      </c>
      <c r="E204" s="995">
        <f>ROUND(B204*D204,2)</f>
        <v>500</v>
      </c>
    </row>
    <row r="205" spans="1:7" hidden="1">
      <c r="A205" s="996" t="s">
        <v>23</v>
      </c>
      <c r="B205" s="997"/>
      <c r="C205" s="998"/>
      <c r="D205" s="999"/>
      <c r="E205" s="1000"/>
    </row>
    <row r="206" spans="1:7" hidden="1">
      <c r="A206" s="1001" t="s">
        <v>335</v>
      </c>
      <c r="B206" s="1002">
        <f>1.5*1.5*2</f>
        <v>4.5</v>
      </c>
      <c r="C206" s="1003" t="s">
        <v>22</v>
      </c>
      <c r="D206" s="1025">
        <f>D182</f>
        <v>300</v>
      </c>
      <c r="E206" s="1005">
        <f>ROUND(B206*D206,2)</f>
        <v>1350</v>
      </c>
    </row>
    <row r="207" spans="1:7" hidden="1">
      <c r="A207" s="1006" t="s">
        <v>817</v>
      </c>
      <c r="B207" s="1007">
        <f>+B206*0.8</f>
        <v>3.6</v>
      </c>
      <c r="C207" s="1008" t="s">
        <v>22</v>
      </c>
      <c r="D207" s="1025">
        <f>+D184</f>
        <v>183.22</v>
      </c>
      <c r="E207" s="1010">
        <f t="shared" ref="E207:E212" si="11">ROUND(B207*D207,2)</f>
        <v>659.59</v>
      </c>
    </row>
    <row r="208" spans="1:7" hidden="1">
      <c r="A208" s="1006" t="s">
        <v>818</v>
      </c>
      <c r="B208" s="1007">
        <f>+B206*1.3</f>
        <v>5.8500000000000005</v>
      </c>
      <c r="C208" s="1008" t="s">
        <v>22</v>
      </c>
      <c r="D208" s="1025">
        <f>+D185</f>
        <v>276.33</v>
      </c>
      <c r="E208" s="1010">
        <f t="shared" si="11"/>
        <v>1616.53</v>
      </c>
    </row>
    <row r="209" spans="1:11" hidden="1">
      <c r="A209" s="996" t="s">
        <v>849</v>
      </c>
      <c r="B209" s="1012"/>
      <c r="C209" s="1013"/>
      <c r="D209" s="1013"/>
      <c r="E209" s="1000">
        <f t="shared" si="11"/>
        <v>0</v>
      </c>
    </row>
    <row r="210" spans="1:11" hidden="1">
      <c r="A210" s="1006" t="s">
        <v>850</v>
      </c>
      <c r="B210" s="1002">
        <f>1*1*0.2</f>
        <v>0.2</v>
      </c>
      <c r="C210" s="1008" t="s">
        <v>22</v>
      </c>
      <c r="D210" s="1009">
        <f>+D159</f>
        <v>11256.314838999999</v>
      </c>
      <c r="E210" s="1010">
        <f t="shared" si="11"/>
        <v>2251.2600000000002</v>
      </c>
    </row>
    <row r="211" spans="1:11" hidden="1">
      <c r="A211" s="1006" t="s">
        <v>900</v>
      </c>
      <c r="B211" s="1002">
        <v>2</v>
      </c>
      <c r="C211" s="1008" t="s">
        <v>38</v>
      </c>
      <c r="D211" s="1009">
        <v>4500</v>
      </c>
      <c r="E211" s="1010">
        <f t="shared" si="11"/>
        <v>9000</v>
      </c>
    </row>
    <row r="212" spans="1:11" hidden="1">
      <c r="A212" s="1006" t="s">
        <v>852</v>
      </c>
      <c r="B212" s="1002">
        <v>0.15</v>
      </c>
      <c r="C212" s="1008" t="s">
        <v>22</v>
      </c>
      <c r="D212" s="1009">
        <f>+D161</f>
        <v>11760.263865666666</v>
      </c>
      <c r="E212" s="1010">
        <f t="shared" si="11"/>
        <v>1764.04</v>
      </c>
    </row>
    <row r="213" spans="1:11" hidden="1">
      <c r="A213" s="996" t="s">
        <v>830</v>
      </c>
      <c r="B213" s="997"/>
      <c r="C213" s="998"/>
      <c r="D213" s="999"/>
      <c r="E213" s="1000"/>
    </row>
    <row r="214" spans="1:11" hidden="1">
      <c r="A214" s="1015" t="s">
        <v>856</v>
      </c>
      <c r="B214" s="1016">
        <f>3*8</f>
        <v>24</v>
      </c>
      <c r="C214" s="1017" t="s">
        <v>202</v>
      </c>
      <c r="D214" s="1009" t="e">
        <f>+D170</f>
        <v>#REF!</v>
      </c>
      <c r="E214" s="1010" t="e">
        <f>ROUND(B214*D214,2)</f>
        <v>#REF!</v>
      </c>
    </row>
    <row r="215" spans="1:11" hidden="1">
      <c r="A215" s="1052" t="s">
        <v>901</v>
      </c>
      <c r="B215" s="1016">
        <v>2</v>
      </c>
      <c r="C215" s="1017" t="s">
        <v>38</v>
      </c>
      <c r="D215" s="1018">
        <v>2000</v>
      </c>
      <c r="E215" s="1010">
        <f>ROUND(B215*D215,2)</f>
        <v>4000</v>
      </c>
    </row>
    <row r="216" spans="1:11" hidden="1">
      <c r="A216" s="1015" t="s">
        <v>273</v>
      </c>
      <c r="B216" s="1016">
        <v>1</v>
      </c>
      <c r="C216" s="1017" t="s">
        <v>38</v>
      </c>
      <c r="D216" s="1018">
        <v>15000</v>
      </c>
      <c r="E216" s="1010">
        <f>ROUND(B216*D216,2)</f>
        <v>15000</v>
      </c>
    </row>
    <row r="217" spans="1:11" ht="13.5" hidden="1" thickBot="1">
      <c r="A217" s="1020"/>
      <c r="B217" s="1021"/>
      <c r="C217" s="1624" t="s">
        <v>836</v>
      </c>
      <c r="D217" s="1624"/>
      <c r="E217" s="1028" t="e">
        <f>SUM(E204:E216)</f>
        <v>#REF!</v>
      </c>
      <c r="F217" s="1060"/>
    </row>
    <row r="218" spans="1:11" hidden="1">
      <c r="D218" s="982"/>
    </row>
    <row r="219" spans="1:11" ht="16.5" hidden="1" customHeight="1">
      <c r="A219" s="1059" t="s">
        <v>902</v>
      </c>
      <c r="B219" s="1061"/>
    </row>
    <row r="220" spans="1:11" hidden="1">
      <c r="A220" s="983" t="s">
        <v>903</v>
      </c>
      <c r="B220" s="984"/>
      <c r="C220" s="984"/>
      <c r="D220" s="984"/>
      <c r="E220" s="980"/>
    </row>
    <row r="221" spans="1:11" hidden="1">
      <c r="A221" s="1029" t="s">
        <v>904</v>
      </c>
      <c r="B221" s="984"/>
      <c r="C221" s="984"/>
      <c r="D221" s="983"/>
      <c r="E221" s="980"/>
    </row>
    <row r="222" spans="1:11" hidden="1">
      <c r="A222" s="980"/>
      <c r="B222" s="980"/>
      <c r="C222" s="980"/>
      <c r="D222" s="980"/>
      <c r="E222" s="980"/>
      <c r="J222" s="1060" t="s">
        <v>905</v>
      </c>
    </row>
    <row r="223" spans="1:11" hidden="1">
      <c r="A223" s="986" t="s">
        <v>906</v>
      </c>
      <c r="B223" s="987"/>
      <c r="C223" s="984"/>
      <c r="D223" s="984"/>
      <c r="E223" s="984"/>
      <c r="J223" s="981">
        <v>13</v>
      </c>
      <c r="K223" s="981">
        <f>2*1.1*0.6</f>
        <v>1.32</v>
      </c>
    </row>
    <row r="224" spans="1:11" ht="13.5" hidden="1" thickTop="1">
      <c r="A224" s="991" t="s">
        <v>814</v>
      </c>
      <c r="B224" s="992">
        <v>1</v>
      </c>
      <c r="C224" s="993" t="s">
        <v>815</v>
      </c>
      <c r="D224" s="994">
        <v>500</v>
      </c>
      <c r="E224" s="995">
        <f>ROUND(B224*D224,2)</f>
        <v>500</v>
      </c>
      <c r="J224" s="981">
        <v>8</v>
      </c>
      <c r="K224" s="981">
        <f>2*1*0.6</f>
        <v>1.2</v>
      </c>
    </row>
    <row r="225" spans="1:11" hidden="1">
      <c r="A225" s="996" t="s">
        <v>23</v>
      </c>
      <c r="B225" s="997"/>
      <c r="C225" s="998"/>
      <c r="D225" s="999"/>
      <c r="E225" s="1000"/>
    </row>
    <row r="226" spans="1:11" hidden="1">
      <c r="A226" s="1001" t="s">
        <v>335</v>
      </c>
      <c r="B226" s="1002">
        <f>1.5*1.5*2</f>
        <v>4.5</v>
      </c>
      <c r="C226" s="1003" t="s">
        <v>22</v>
      </c>
      <c r="D226" s="1025">
        <f>+D206</f>
        <v>300</v>
      </c>
      <c r="E226" s="1005">
        <f>ROUND(B226*D226,2)</f>
        <v>1350</v>
      </c>
    </row>
    <row r="227" spans="1:11" hidden="1">
      <c r="A227" s="1006" t="s">
        <v>817</v>
      </c>
      <c r="B227" s="1007">
        <f>+B226*0.8</f>
        <v>3.6</v>
      </c>
      <c r="C227" s="1008" t="s">
        <v>22</v>
      </c>
      <c r="D227" s="1025">
        <f>+D207</f>
        <v>183.22</v>
      </c>
      <c r="E227" s="1010">
        <f t="shared" ref="E227:E232" si="12">ROUND(B227*D227,2)</f>
        <v>659.59</v>
      </c>
    </row>
    <row r="228" spans="1:11" hidden="1">
      <c r="A228" s="1006" t="s">
        <v>818</v>
      </c>
      <c r="B228" s="1007">
        <f>+B226*1.3</f>
        <v>5.8500000000000005</v>
      </c>
      <c r="C228" s="1008" t="s">
        <v>22</v>
      </c>
      <c r="D228" s="1025">
        <f>+D208</f>
        <v>276.33</v>
      </c>
      <c r="E228" s="1010">
        <f t="shared" si="12"/>
        <v>1616.53</v>
      </c>
    </row>
    <row r="229" spans="1:11" hidden="1">
      <c r="A229" s="996" t="s">
        <v>849</v>
      </c>
      <c r="B229" s="1012"/>
      <c r="C229" s="1013"/>
      <c r="D229" s="1013"/>
      <c r="E229" s="1000">
        <f t="shared" si="12"/>
        <v>0</v>
      </c>
    </row>
    <row r="230" spans="1:11" hidden="1">
      <c r="A230" s="1006" t="s">
        <v>850</v>
      </c>
      <c r="B230" s="1002">
        <f>1*1*0.2</f>
        <v>0.2</v>
      </c>
      <c r="C230" s="1008" t="s">
        <v>22</v>
      </c>
      <c r="D230" s="1009">
        <f>+D210</f>
        <v>11256.314838999999</v>
      </c>
      <c r="E230" s="1010">
        <f t="shared" si="12"/>
        <v>2251.2600000000002</v>
      </c>
    </row>
    <row r="231" spans="1:11" hidden="1">
      <c r="A231" s="1006" t="s">
        <v>900</v>
      </c>
      <c r="B231" s="1002">
        <v>2</v>
      </c>
      <c r="C231" s="1008" t="s">
        <v>38</v>
      </c>
      <c r="D231" s="1009">
        <f>+D211</f>
        <v>4500</v>
      </c>
      <c r="E231" s="1010">
        <f t="shared" si="12"/>
        <v>9000</v>
      </c>
    </row>
    <row r="232" spans="1:11" s="982" customFormat="1" hidden="1">
      <c r="A232" s="1006" t="s">
        <v>852</v>
      </c>
      <c r="B232" s="1002">
        <v>0.15</v>
      </c>
      <c r="C232" s="1008" t="s">
        <v>22</v>
      </c>
      <c r="D232" s="1009">
        <f>+D212</f>
        <v>11760.263865666666</v>
      </c>
      <c r="E232" s="1010">
        <f t="shared" si="12"/>
        <v>1764.04</v>
      </c>
      <c r="F232" s="981"/>
      <c r="H232" s="981"/>
      <c r="I232" s="981"/>
      <c r="J232" s="981"/>
      <c r="K232" s="981"/>
    </row>
    <row r="233" spans="1:11" s="982" customFormat="1" hidden="1">
      <c r="A233" s="996" t="s">
        <v>830</v>
      </c>
      <c r="B233" s="997"/>
      <c r="C233" s="998"/>
      <c r="D233" s="999"/>
      <c r="E233" s="1000"/>
      <c r="F233" s="981"/>
      <c r="H233" s="981"/>
      <c r="I233" s="981"/>
      <c r="J233" s="981"/>
      <c r="K233" s="981"/>
    </row>
    <row r="234" spans="1:11" s="982" customFormat="1" hidden="1">
      <c r="A234" s="1015" t="s">
        <v>856</v>
      </c>
      <c r="B234" s="1016">
        <f>3*8</f>
        <v>24</v>
      </c>
      <c r="C234" s="1017" t="s">
        <v>202</v>
      </c>
      <c r="D234" s="1009" t="e">
        <f>+D214</f>
        <v>#REF!</v>
      </c>
      <c r="E234" s="1010" t="e">
        <f>ROUND(B234*D234,2)</f>
        <v>#REF!</v>
      </c>
      <c r="F234" s="981"/>
      <c r="H234" s="981"/>
      <c r="I234" s="981"/>
      <c r="J234" s="981"/>
      <c r="K234" s="981"/>
    </row>
    <row r="235" spans="1:11" s="982" customFormat="1" hidden="1">
      <c r="A235" s="1015" t="s">
        <v>907</v>
      </c>
      <c r="B235" s="1016">
        <v>10</v>
      </c>
      <c r="C235" s="1017" t="s">
        <v>908</v>
      </c>
      <c r="D235" s="1009">
        <f>+D168</f>
        <v>725.51</v>
      </c>
      <c r="E235" s="1010">
        <f>ROUND(B235*D235,2)</f>
        <v>7255.1</v>
      </c>
      <c r="F235" s="981"/>
      <c r="H235" s="981"/>
      <c r="I235" s="981"/>
      <c r="J235" s="981"/>
      <c r="K235" s="981"/>
    </row>
    <row r="236" spans="1:11" s="982" customFormat="1" hidden="1">
      <c r="A236" s="1015" t="s">
        <v>273</v>
      </c>
      <c r="B236" s="1016">
        <v>1</v>
      </c>
      <c r="C236" s="1017" t="s">
        <v>38</v>
      </c>
      <c r="D236" s="1018">
        <f>+D216</f>
        <v>15000</v>
      </c>
      <c r="E236" s="1010">
        <f>ROUND(B236*D236,2)</f>
        <v>15000</v>
      </c>
      <c r="F236" s="981"/>
      <c r="H236" s="981"/>
      <c r="I236" s="981"/>
      <c r="J236" s="981"/>
      <c r="K236" s="981"/>
    </row>
    <row r="237" spans="1:11" s="982" customFormat="1" ht="13.5" hidden="1" thickBot="1">
      <c r="A237" s="1020"/>
      <c r="B237" s="1021"/>
      <c r="C237" s="1624" t="s">
        <v>836</v>
      </c>
      <c r="D237" s="1624"/>
      <c r="E237" s="1028" t="e">
        <f>SUM(E224:E236)</f>
        <v>#REF!</v>
      </c>
      <c r="F237" s="1060"/>
      <c r="H237" s="981"/>
      <c r="I237" s="981"/>
      <c r="J237" s="981"/>
      <c r="K237" s="981"/>
    </row>
    <row r="238" spans="1:11" s="982" customFormat="1" hidden="1">
      <c r="A238" s="981"/>
      <c r="B238" s="981"/>
      <c r="C238" s="981"/>
      <c r="E238" s="981"/>
      <c r="F238" s="981"/>
      <c r="H238" s="981"/>
      <c r="I238" s="981"/>
      <c r="J238" s="981"/>
      <c r="K238" s="981"/>
    </row>
    <row r="239" spans="1:11" s="982" customFormat="1" hidden="1">
      <c r="A239" s="981"/>
      <c r="B239" s="981"/>
      <c r="C239" s="981"/>
      <c r="E239" s="981"/>
      <c r="F239" s="981"/>
      <c r="H239" s="981"/>
      <c r="I239" s="981"/>
      <c r="J239" s="981"/>
      <c r="K239" s="981"/>
    </row>
    <row r="240" spans="1:11" s="982" customFormat="1" hidden="1">
      <c r="A240" s="1059" t="s">
        <v>902</v>
      </c>
      <c r="B240" s="1061"/>
      <c r="C240" s="981"/>
      <c r="D240" s="981"/>
      <c r="E240" s="981"/>
      <c r="F240" s="981"/>
      <c r="H240" s="981"/>
      <c r="I240" s="981"/>
      <c r="J240" s="981"/>
      <c r="K240" s="981"/>
    </row>
    <row r="241" spans="1:11" s="982" customFormat="1" hidden="1">
      <c r="A241" s="983" t="s">
        <v>903</v>
      </c>
      <c r="B241" s="984"/>
      <c r="C241" s="984"/>
      <c r="D241" s="984"/>
      <c r="E241" s="980"/>
      <c r="F241" s="981"/>
      <c r="H241" s="981"/>
      <c r="I241" s="981"/>
      <c r="J241" s="981"/>
      <c r="K241" s="981"/>
    </row>
    <row r="242" spans="1:11" s="982" customFormat="1" hidden="1">
      <c r="A242" s="1029" t="s">
        <v>904</v>
      </c>
      <c r="B242" s="984"/>
      <c r="C242" s="984"/>
      <c r="D242" s="983"/>
      <c r="E242" s="980"/>
      <c r="F242" s="981"/>
      <c r="H242" s="981"/>
      <c r="I242" s="981"/>
      <c r="J242" s="981"/>
      <c r="K242" s="981"/>
    </row>
    <row r="243" spans="1:11" s="982" customFormat="1" hidden="1">
      <c r="A243" s="980"/>
      <c r="B243" s="980"/>
      <c r="C243" s="980"/>
      <c r="D243" s="980"/>
      <c r="E243" s="980"/>
      <c r="F243" s="981"/>
      <c r="H243" s="981"/>
      <c r="I243" s="981"/>
      <c r="J243" s="981"/>
      <c r="K243" s="981"/>
    </row>
    <row r="244" spans="1:11" s="982" customFormat="1" hidden="1">
      <c r="A244" s="986" t="s">
        <v>906</v>
      </c>
      <c r="B244" s="987"/>
      <c r="C244" s="984"/>
      <c r="D244" s="984"/>
      <c r="E244" s="984"/>
      <c r="F244" s="981"/>
      <c r="H244" s="981"/>
      <c r="I244" s="981"/>
      <c r="J244" s="981"/>
      <c r="K244" s="981"/>
    </row>
    <row r="245" spans="1:11" s="982" customFormat="1" ht="13.5" hidden="1" thickTop="1">
      <c r="A245" s="991" t="s">
        <v>814</v>
      </c>
      <c r="B245" s="992">
        <v>1</v>
      </c>
      <c r="C245" s="993" t="s">
        <v>815</v>
      </c>
      <c r="D245" s="994">
        <f>+D224</f>
        <v>500</v>
      </c>
      <c r="E245" s="995">
        <f>ROUND(B245*D245,2)</f>
        <v>500</v>
      </c>
      <c r="F245" s="981"/>
      <c r="H245" s="981"/>
      <c r="I245" s="981"/>
      <c r="J245" s="981"/>
      <c r="K245" s="981"/>
    </row>
    <row r="246" spans="1:11" s="982" customFormat="1" hidden="1">
      <c r="A246" s="996" t="s">
        <v>23</v>
      </c>
      <c r="B246" s="997"/>
      <c r="C246" s="998"/>
      <c r="D246" s="999"/>
      <c r="E246" s="1000"/>
      <c r="F246" s="981"/>
      <c r="H246" s="981"/>
      <c r="I246" s="981"/>
      <c r="J246" s="981"/>
      <c r="K246" s="981"/>
    </row>
    <row r="247" spans="1:11" s="982" customFormat="1" hidden="1">
      <c r="A247" s="1001" t="s">
        <v>335</v>
      </c>
      <c r="B247" s="1002">
        <f>1.5*1.5*2</f>
        <v>4.5</v>
      </c>
      <c r="C247" s="1003" t="s">
        <v>22</v>
      </c>
      <c r="D247" s="1025">
        <f>+D226</f>
        <v>300</v>
      </c>
      <c r="E247" s="1005">
        <f>ROUND(B247*D247,2)</f>
        <v>1350</v>
      </c>
      <c r="F247" s="981"/>
      <c r="H247" s="981"/>
      <c r="I247" s="981"/>
      <c r="J247" s="981"/>
      <c r="K247" s="981"/>
    </row>
    <row r="248" spans="1:11" hidden="1">
      <c r="A248" s="1006" t="s">
        <v>817</v>
      </c>
      <c r="B248" s="1007">
        <f>+B247*0.8</f>
        <v>3.6</v>
      </c>
      <c r="C248" s="1008" t="s">
        <v>22</v>
      </c>
      <c r="D248" s="1025">
        <f>+D227</f>
        <v>183.22</v>
      </c>
      <c r="E248" s="1010">
        <f t="shared" ref="E248:E253" si="13">ROUND(B248*D248,2)</f>
        <v>659.59</v>
      </c>
    </row>
    <row r="249" spans="1:11" hidden="1">
      <c r="A249" s="1006" t="s">
        <v>818</v>
      </c>
      <c r="B249" s="1007">
        <f>+B247*1.3</f>
        <v>5.8500000000000005</v>
      </c>
      <c r="C249" s="1008" t="s">
        <v>22</v>
      </c>
      <c r="D249" s="1025">
        <f>+D228</f>
        <v>276.33</v>
      </c>
      <c r="E249" s="1010">
        <f t="shared" si="13"/>
        <v>1616.53</v>
      </c>
    </row>
    <row r="250" spans="1:11" hidden="1">
      <c r="A250" s="996" t="s">
        <v>849</v>
      </c>
      <c r="B250" s="1012"/>
      <c r="C250" s="1013"/>
      <c r="D250" s="1013"/>
      <c r="E250" s="1000">
        <f t="shared" si="13"/>
        <v>0</v>
      </c>
    </row>
    <row r="251" spans="1:11" hidden="1">
      <c r="A251" s="1006" t="s">
        <v>850</v>
      </c>
      <c r="B251" s="1002">
        <f>1*1*0.2</f>
        <v>0.2</v>
      </c>
      <c r="C251" s="1008" t="s">
        <v>22</v>
      </c>
      <c r="D251" s="1009">
        <f>+D230</f>
        <v>11256.314838999999</v>
      </c>
      <c r="E251" s="1010">
        <f t="shared" si="13"/>
        <v>2251.2600000000002</v>
      </c>
    </row>
    <row r="252" spans="1:11" hidden="1">
      <c r="A252" s="1006" t="s">
        <v>900</v>
      </c>
      <c r="B252" s="1002">
        <v>2</v>
      </c>
      <c r="C252" s="1008" t="s">
        <v>38</v>
      </c>
      <c r="D252" s="1009">
        <f>+D231</f>
        <v>4500</v>
      </c>
      <c r="E252" s="1010">
        <f t="shared" si="13"/>
        <v>9000</v>
      </c>
    </row>
    <row r="253" spans="1:11" hidden="1">
      <c r="A253" s="1006" t="s">
        <v>852</v>
      </c>
      <c r="B253" s="1002">
        <v>0.15</v>
      </c>
      <c r="C253" s="1008" t="s">
        <v>22</v>
      </c>
      <c r="D253" s="1009">
        <f>+D232</f>
        <v>11760.263865666666</v>
      </c>
      <c r="E253" s="1010">
        <f t="shared" si="13"/>
        <v>1764.04</v>
      </c>
    </row>
    <row r="254" spans="1:11" hidden="1">
      <c r="A254" s="996" t="s">
        <v>830</v>
      </c>
      <c r="B254" s="997"/>
      <c r="C254" s="998"/>
      <c r="D254" s="999"/>
      <c r="E254" s="1000"/>
    </row>
    <row r="255" spans="1:11" hidden="1">
      <c r="A255" s="1015" t="s">
        <v>856</v>
      </c>
      <c r="B255" s="1016">
        <f>3*8</f>
        <v>24</v>
      </c>
      <c r="C255" s="1017" t="s">
        <v>202</v>
      </c>
      <c r="D255" s="1009" t="e">
        <f>+D234</f>
        <v>#REF!</v>
      </c>
      <c r="E255" s="1010" t="e">
        <f>ROUND(B255*D255,2)</f>
        <v>#REF!</v>
      </c>
    </row>
    <row r="256" spans="1:11" hidden="1">
      <c r="A256" s="1015" t="s">
        <v>907</v>
      </c>
      <c r="B256" s="1016">
        <v>10</v>
      </c>
      <c r="C256" s="1017" t="s">
        <v>908</v>
      </c>
      <c r="D256" s="1009">
        <f>+D235</f>
        <v>725.51</v>
      </c>
      <c r="E256" s="1010">
        <f>ROUND(B256*D256,2)</f>
        <v>7255.1</v>
      </c>
    </row>
    <row r="257" spans="1:13" hidden="1">
      <c r="A257" s="1015" t="s">
        <v>273</v>
      </c>
      <c r="B257" s="1016">
        <v>1</v>
      </c>
      <c r="C257" s="1017" t="s">
        <v>38</v>
      </c>
      <c r="D257" s="1018">
        <f>+D236</f>
        <v>15000</v>
      </c>
      <c r="E257" s="1010">
        <f>ROUND(B257*D257,2)</f>
        <v>15000</v>
      </c>
    </row>
    <row r="258" spans="1:13" ht="13.5" hidden="1" thickBot="1">
      <c r="A258" s="1020"/>
      <c r="B258" s="1021"/>
      <c r="C258" s="1624" t="s">
        <v>836</v>
      </c>
      <c r="D258" s="1624"/>
      <c r="E258" s="1028" t="e">
        <f>SUM(E245:E257)</f>
        <v>#REF!</v>
      </c>
    </row>
    <row r="259" spans="1:13" hidden="1">
      <c r="D259" s="982"/>
    </row>
    <row r="260" spans="1:13">
      <c r="A260" s="983" t="s">
        <v>837</v>
      </c>
      <c r="B260" s="984"/>
      <c r="C260" s="984"/>
      <c r="D260" s="984"/>
      <c r="E260" s="980"/>
    </row>
    <row r="261" spans="1:13">
      <c r="A261" s="980"/>
      <c r="B261" s="980"/>
      <c r="C261" s="980"/>
      <c r="D261" s="980"/>
      <c r="E261" s="980"/>
      <c r="I261" s="981" t="s">
        <v>805</v>
      </c>
    </row>
    <row r="262" spans="1:13">
      <c r="A262" s="986" t="s">
        <v>909</v>
      </c>
      <c r="B262" s="987"/>
      <c r="C262" s="984"/>
      <c r="D262" s="984"/>
      <c r="E262" s="984"/>
      <c r="H262" s="985" t="s">
        <v>807</v>
      </c>
      <c r="I262" s="985" t="s">
        <v>808</v>
      </c>
      <c r="J262" s="985" t="s">
        <v>809</v>
      </c>
      <c r="K262" s="985" t="s">
        <v>267</v>
      </c>
      <c r="L262" s="985" t="s">
        <v>810</v>
      </c>
      <c r="M262" s="985" t="s">
        <v>811</v>
      </c>
    </row>
    <row r="263" spans="1:13">
      <c r="A263" s="1023" t="s">
        <v>814</v>
      </c>
      <c r="B263" s="1007">
        <v>1</v>
      </c>
      <c r="C263" s="1008" t="s">
        <v>815</v>
      </c>
      <c r="D263" s="1009">
        <v>500</v>
      </c>
      <c r="E263" s="1024">
        <f>ROUND(B263*D263,2)</f>
        <v>500</v>
      </c>
      <c r="F263" s="1062"/>
    </row>
    <row r="264" spans="1:13">
      <c r="A264" s="996" t="s">
        <v>23</v>
      </c>
      <c r="B264" s="997"/>
      <c r="C264" s="998"/>
      <c r="D264" s="999"/>
      <c r="E264" s="1000"/>
      <c r="F264" s="1062"/>
      <c r="I264" s="981" t="s">
        <v>812</v>
      </c>
    </row>
    <row r="265" spans="1:13">
      <c r="A265" s="1001" t="s">
        <v>335</v>
      </c>
      <c r="B265" s="1002">
        <f>3*3*1.4</f>
        <v>12.6</v>
      </c>
      <c r="C265" s="1003" t="s">
        <v>22</v>
      </c>
      <c r="D265" s="1025">
        <f>+D31</f>
        <v>154.52000000000001</v>
      </c>
      <c r="E265" s="1005">
        <f>ROUND(B265*D265,2)</f>
        <v>1946.95</v>
      </c>
      <c r="F265" s="1062"/>
      <c r="H265" s="989">
        <f>(2.4/0.15+1)*2</f>
        <v>34</v>
      </c>
      <c r="I265" s="981">
        <v>1.4</v>
      </c>
      <c r="J265" s="981">
        <v>1.234E-2</v>
      </c>
      <c r="K265" s="981">
        <f>+J265*I265*H265</f>
        <v>0.58738400000000002</v>
      </c>
      <c r="L265" s="981">
        <f>+K265+K266</f>
        <v>1.1994480000000001</v>
      </c>
      <c r="M265" s="990">
        <f>+L265/0.67</f>
        <v>1.7902208955223882</v>
      </c>
    </row>
    <row r="266" spans="1:13">
      <c r="A266" s="1006" t="s">
        <v>817</v>
      </c>
      <c r="B266" s="1007">
        <f>12.6-(2*2*1.3)</f>
        <v>7.3999999999999995</v>
      </c>
      <c r="C266" s="1008" t="s">
        <v>22</v>
      </c>
      <c r="D266" s="1025">
        <f>+D32</f>
        <v>183.22</v>
      </c>
      <c r="E266" s="1010">
        <f>ROUND(B266*D266,2)</f>
        <v>1355.83</v>
      </c>
      <c r="F266" s="1062"/>
      <c r="H266" s="989">
        <f>(1.4/0.15+1)*2</f>
        <v>20.666666666666668</v>
      </c>
      <c r="I266" s="981">
        <v>2.4</v>
      </c>
      <c r="J266" s="981">
        <v>1.234E-2</v>
      </c>
      <c r="K266" s="981">
        <f>+J266*I266*H266</f>
        <v>0.61206400000000005</v>
      </c>
    </row>
    <row r="267" spans="1:13">
      <c r="A267" s="1006" t="s">
        <v>818</v>
      </c>
      <c r="B267" s="1007">
        <f>+(12.6-7.4)*1.3</f>
        <v>6.7599999999999989</v>
      </c>
      <c r="C267" s="1008" t="s">
        <v>22</v>
      </c>
      <c r="D267" s="1025">
        <f>+D33</f>
        <v>165</v>
      </c>
      <c r="E267" s="1010">
        <f>ROUND(B267*D267,2)</f>
        <v>1115.4000000000001</v>
      </c>
      <c r="F267" s="1062"/>
    </row>
    <row r="268" spans="1:13">
      <c r="A268" s="1006" t="s">
        <v>819</v>
      </c>
      <c r="B268" s="1002">
        <f>2.3* 2.3*0.05</f>
        <v>0.26449999999999996</v>
      </c>
      <c r="C268" s="1008" t="s">
        <v>22</v>
      </c>
      <c r="D268" s="1025">
        <f>+D34</f>
        <v>4408.7160000000003</v>
      </c>
      <c r="E268" s="1010">
        <f>B268*D268</f>
        <v>1166.105382</v>
      </c>
      <c r="F268" s="1062"/>
      <c r="I268" s="981" t="s">
        <v>816</v>
      </c>
    </row>
    <row r="269" spans="1:13">
      <c r="A269" s="996" t="s">
        <v>820</v>
      </c>
      <c r="B269" s="1012"/>
      <c r="C269" s="1013"/>
      <c r="D269" s="1013"/>
      <c r="E269" s="1000">
        <f>ROUND(B269*D269,2)</f>
        <v>0</v>
      </c>
      <c r="F269" s="1062"/>
      <c r="H269" s="989">
        <f>(2.4/0.15+1)</f>
        <v>17</v>
      </c>
      <c r="I269" s="981">
        <v>1.4</v>
      </c>
      <c r="J269" s="981">
        <v>1.234E-2</v>
      </c>
      <c r="K269" s="981">
        <f>+J269*I269*H269</f>
        <v>0.29369200000000001</v>
      </c>
      <c r="L269" s="981">
        <f>+K269+K270</f>
        <v>0.59972400000000003</v>
      </c>
      <c r="M269" s="990">
        <f>+L269/0.43</f>
        <v>1.3947069767441862</v>
      </c>
    </row>
    <row r="270" spans="1:13">
      <c r="A270" s="1006" t="s">
        <v>839</v>
      </c>
      <c r="B270" s="1002">
        <f>2*2*0.2</f>
        <v>0.8</v>
      </c>
      <c r="C270" s="1008" t="s">
        <v>22</v>
      </c>
      <c r="D270" s="1009">
        <f>+D36</f>
        <v>11256.314838999999</v>
      </c>
      <c r="E270" s="1010">
        <f>ROUND(B270*D270,2)</f>
        <v>9005.0499999999993</v>
      </c>
      <c r="F270" s="1062"/>
      <c r="H270" s="989">
        <f>(1.4/0.15+1)</f>
        <v>10.333333333333334</v>
      </c>
      <c r="I270" s="981">
        <v>2.4</v>
      </c>
      <c r="J270" s="981">
        <v>1.234E-2</v>
      </c>
      <c r="K270" s="981">
        <f>+J270*I270*H270</f>
        <v>0.30603200000000003</v>
      </c>
    </row>
    <row r="271" spans="1:13">
      <c r="A271" s="1006" t="s">
        <v>840</v>
      </c>
      <c r="B271" s="1002">
        <f>(2*2+1.6*2)*1.3*0.2</f>
        <v>1.8720000000000003</v>
      </c>
      <c r="C271" s="1008" t="s">
        <v>22</v>
      </c>
      <c r="D271" s="1009">
        <f>+D37</f>
        <v>15227.403972</v>
      </c>
      <c r="E271" s="1010">
        <f>ROUND(B271*D271,2)</f>
        <v>28505.7</v>
      </c>
      <c r="F271" s="1062"/>
    </row>
    <row r="272" spans="1:13">
      <c r="A272" s="1006" t="s">
        <v>841</v>
      </c>
      <c r="B272" s="1002">
        <f>2*2*0.15-(0.5*0.15)</f>
        <v>0.52500000000000002</v>
      </c>
      <c r="C272" s="1008" t="s">
        <v>22</v>
      </c>
      <c r="D272" s="1009">
        <f>+D38</f>
        <v>11760.263865666666</v>
      </c>
      <c r="E272" s="1010">
        <f>ROUND(B272*D272,2)</f>
        <v>6174.14</v>
      </c>
      <c r="F272" s="1062"/>
      <c r="I272" s="981" t="s">
        <v>821</v>
      </c>
    </row>
    <row r="273" spans="1:14">
      <c r="A273" s="996" t="s">
        <v>827</v>
      </c>
      <c r="B273" s="997"/>
      <c r="C273" s="998"/>
      <c r="D273" s="999"/>
      <c r="E273" s="1000"/>
      <c r="F273" s="1062"/>
      <c r="H273" s="989">
        <f>(2.4/0.15+1)</f>
        <v>17</v>
      </c>
      <c r="I273" s="981">
        <v>2.2000000000000002</v>
      </c>
      <c r="J273" s="981">
        <v>1.234E-2</v>
      </c>
      <c r="K273" s="981">
        <f>+J273*I273*H273</f>
        <v>0.46151600000000004</v>
      </c>
      <c r="L273" s="981">
        <f>+K273+K274</f>
        <v>0.92426600000000014</v>
      </c>
      <c r="M273" s="990">
        <f>+L273/1.008</f>
        <v>0.91693055555555569</v>
      </c>
      <c r="N273" s="981">
        <f>2.4*2.1*0.2</f>
        <v>1.008</v>
      </c>
    </row>
    <row r="274" spans="1:14">
      <c r="A274" s="1006" t="s">
        <v>828</v>
      </c>
      <c r="B274" s="1002">
        <f>+(1.6*4)*1.3</f>
        <v>8.32</v>
      </c>
      <c r="C274" s="1008" t="s">
        <v>20</v>
      </c>
      <c r="D274" s="1009">
        <f>+D17</f>
        <v>292.65432320000002</v>
      </c>
      <c r="E274" s="1010">
        <f>B274*D274</f>
        <v>2434.8839690240002</v>
      </c>
      <c r="F274" s="1062"/>
      <c r="H274" s="989">
        <f>(2.1/0.15+1)</f>
        <v>15.000000000000002</v>
      </c>
      <c r="I274" s="981">
        <v>2.5</v>
      </c>
      <c r="J274" s="981">
        <v>1.234E-2</v>
      </c>
      <c r="K274" s="981">
        <f>+J274*I274*H274</f>
        <v>0.46275000000000011</v>
      </c>
    </row>
    <row r="275" spans="1:14">
      <c r="A275" s="1006" t="s">
        <v>829</v>
      </c>
      <c r="B275" s="1002">
        <f>1.6*1.6</f>
        <v>2.5600000000000005</v>
      </c>
      <c r="C275" s="1008" t="s">
        <v>20</v>
      </c>
      <c r="D275" s="1009">
        <f>+D41</f>
        <v>487.14775800000001</v>
      </c>
      <c r="E275" s="1010">
        <f>B275*D275</f>
        <v>1247.0982604800004</v>
      </c>
      <c r="F275" s="1062"/>
    </row>
    <row r="276" spans="1:14">
      <c r="A276" s="996" t="s">
        <v>830</v>
      </c>
      <c r="B276" s="997"/>
      <c r="C276" s="998"/>
      <c r="D276" s="999"/>
      <c r="E276" s="1000"/>
      <c r="F276" s="1062"/>
    </row>
    <row r="277" spans="1:14">
      <c r="A277" s="1006" t="s">
        <v>842</v>
      </c>
      <c r="B277" s="1007">
        <v>1</v>
      </c>
      <c r="C277" s="1008" t="s">
        <v>43</v>
      </c>
      <c r="D277" s="1011">
        <v>8500</v>
      </c>
      <c r="E277" s="1010">
        <f>ROUND(B277*D277,2)</f>
        <v>8500</v>
      </c>
      <c r="F277" s="1062"/>
      <c r="G277" s="982">
        <f>6500*1.18</f>
        <v>7670</v>
      </c>
      <c r="H277" s="989">
        <f>+G277+500</f>
        <v>8170</v>
      </c>
      <c r="M277" s="990"/>
    </row>
    <row r="278" spans="1:14">
      <c r="A278" s="1015" t="s">
        <v>833</v>
      </c>
      <c r="B278" s="1016">
        <f>2.51*2</f>
        <v>5.0199999999999996</v>
      </c>
      <c r="C278" s="1017" t="s">
        <v>18</v>
      </c>
      <c r="D278" s="1018">
        <f>+D44</f>
        <v>70.192972800000007</v>
      </c>
      <c r="E278" s="1010">
        <f>B278*D278</f>
        <v>352.368723456</v>
      </c>
      <c r="F278" s="1062"/>
    </row>
    <row r="279" spans="1:14">
      <c r="A279" s="1015" t="s">
        <v>835</v>
      </c>
      <c r="B279" s="1016">
        <v>1</v>
      </c>
      <c r="C279" s="1017" t="s">
        <v>43</v>
      </c>
      <c r="D279" s="1018">
        <v>3500</v>
      </c>
      <c r="E279" s="1010">
        <f>ROUND(B279*D279,2)</f>
        <v>3500</v>
      </c>
      <c r="F279" s="1062"/>
    </row>
    <row r="280" spans="1:14" ht="13.5" thickBot="1">
      <c r="A280" s="1020"/>
      <c r="B280" s="1021"/>
      <c r="C280" s="1624" t="s">
        <v>836</v>
      </c>
      <c r="D280" s="1624"/>
      <c r="E280" s="1028">
        <f>SUM(E263:E279)</f>
        <v>65803.526334959999</v>
      </c>
      <c r="F280" s="1062"/>
    </row>
    <row r="281" spans="1:14" ht="13.5" thickTop="1"/>
    <row r="282" spans="1:14">
      <c r="D282" s="982"/>
    </row>
    <row r="283" spans="1:14" s="1060" customFormat="1" ht="18">
      <c r="A283" s="1063" t="s">
        <v>910</v>
      </c>
      <c r="B283" s="984"/>
      <c r="C283" s="984"/>
      <c r="D283" s="983"/>
      <c r="E283" s="980"/>
      <c r="F283" s="984"/>
      <c r="G283" s="1064"/>
      <c r="H283" s="984"/>
    </row>
    <row r="284" spans="1:14" s="1060" customFormat="1">
      <c r="A284" s="983" t="s">
        <v>911</v>
      </c>
      <c r="B284" s="984"/>
      <c r="C284" s="984"/>
      <c r="D284" s="984"/>
      <c r="E284" s="980"/>
      <c r="F284" s="984"/>
      <c r="G284" s="1064"/>
      <c r="H284" s="984"/>
    </row>
    <row r="285" spans="1:14" s="1060" customFormat="1" ht="13.5" thickBot="1">
      <c r="A285" s="983" t="s">
        <v>912</v>
      </c>
      <c r="B285" s="984"/>
      <c r="C285" s="984"/>
      <c r="D285" s="983" t="s">
        <v>913</v>
      </c>
      <c r="E285" s="980"/>
      <c r="F285" s="984"/>
      <c r="G285" s="1064"/>
      <c r="H285" s="984"/>
    </row>
    <row r="286" spans="1:14" s="1060" customFormat="1" ht="14.25" thickTop="1" thickBot="1">
      <c r="A286" s="1040" t="s">
        <v>877</v>
      </c>
      <c r="B286" s="1040" t="s">
        <v>878</v>
      </c>
      <c r="C286" s="1040" t="s">
        <v>879</v>
      </c>
      <c r="D286" s="1040" t="s">
        <v>11</v>
      </c>
      <c r="E286" s="1040" t="s">
        <v>803</v>
      </c>
      <c r="F286" s="984"/>
      <c r="G286" s="1064"/>
      <c r="H286" s="984"/>
    </row>
    <row r="287" spans="1:14" s="1060" customFormat="1" ht="13.5" thickTop="1">
      <c r="A287" s="1065"/>
      <c r="B287" s="1065"/>
      <c r="C287" s="1065"/>
      <c r="D287" s="1065"/>
      <c r="E287" s="1065"/>
      <c r="F287" s="984"/>
      <c r="G287" s="1064"/>
      <c r="H287" s="984"/>
    </row>
    <row r="288" spans="1:14" s="1060" customFormat="1" ht="13.5" thickBot="1">
      <c r="A288" s="1629" t="s">
        <v>914</v>
      </c>
      <c r="B288" s="1629"/>
      <c r="C288" s="1629"/>
      <c r="D288" s="1629"/>
      <c r="E288" s="1629"/>
      <c r="F288" s="984"/>
      <c r="G288" s="1064"/>
      <c r="H288" s="984"/>
    </row>
    <row r="289" spans="1:8" s="1060" customFormat="1" ht="14.25" thickTop="1" thickBot="1">
      <c r="A289" s="1066" t="s">
        <v>492</v>
      </c>
      <c r="B289" s="1067">
        <v>1</v>
      </c>
      <c r="C289" s="1068" t="s">
        <v>272</v>
      </c>
      <c r="D289" s="1069">
        <v>3</v>
      </c>
      <c r="E289" s="1069">
        <f t="shared" ref="E289:E297" si="14">ROUND(B289*D289,2)</f>
        <v>3</v>
      </c>
      <c r="F289" s="984"/>
      <c r="G289" s="1064"/>
      <c r="H289" s="984"/>
    </row>
    <row r="290" spans="1:8" s="1060" customFormat="1" ht="14.25" thickTop="1" thickBot="1">
      <c r="A290" s="1066" t="s">
        <v>915</v>
      </c>
      <c r="B290" s="1067">
        <v>1</v>
      </c>
      <c r="C290" s="1068" t="s">
        <v>289</v>
      </c>
      <c r="D290" s="1069">
        <v>320</v>
      </c>
      <c r="E290" s="1069">
        <f t="shared" si="14"/>
        <v>320</v>
      </c>
      <c r="F290" s="984"/>
      <c r="G290" s="1064"/>
      <c r="H290" s="984"/>
    </row>
    <row r="291" spans="1:8" s="1060" customFormat="1" ht="14.25" thickTop="1" thickBot="1">
      <c r="A291" s="1066" t="s">
        <v>373</v>
      </c>
      <c r="B291" s="1067">
        <v>1</v>
      </c>
      <c r="C291" s="1068" t="s">
        <v>22</v>
      </c>
      <c r="D291" s="1070">
        <v>100</v>
      </c>
      <c r="E291" s="1069">
        <f t="shared" si="14"/>
        <v>100</v>
      </c>
      <c r="F291" s="984"/>
      <c r="G291" s="1064"/>
      <c r="H291" s="984"/>
    </row>
    <row r="292" spans="1:8" s="1060" customFormat="1" ht="14.25" thickTop="1" thickBot="1">
      <c r="A292" s="1066" t="s">
        <v>916</v>
      </c>
      <c r="B292" s="1067">
        <v>1</v>
      </c>
      <c r="C292" s="1068" t="s">
        <v>22</v>
      </c>
      <c r="D292" s="1069">
        <v>1100</v>
      </c>
      <c r="E292" s="1069">
        <f t="shared" si="14"/>
        <v>1100</v>
      </c>
      <c r="F292" s="984"/>
      <c r="G292" s="1064"/>
      <c r="H292" s="984"/>
    </row>
    <row r="293" spans="1:8" s="1060" customFormat="1" ht="14.25" thickTop="1" thickBot="1">
      <c r="A293" s="1066" t="s">
        <v>917</v>
      </c>
      <c r="B293" s="1067">
        <v>1</v>
      </c>
      <c r="C293" s="1068" t="s">
        <v>22</v>
      </c>
      <c r="D293" s="1069">
        <v>900</v>
      </c>
      <c r="E293" s="1069">
        <f t="shared" si="14"/>
        <v>900</v>
      </c>
      <c r="F293" s="984"/>
      <c r="G293" s="1064"/>
      <c r="H293" s="984"/>
    </row>
    <row r="294" spans="1:8" s="1060" customFormat="1" ht="14.25" thickTop="1" thickBot="1">
      <c r="A294" s="1066" t="s">
        <v>918</v>
      </c>
      <c r="B294" s="1067">
        <v>1</v>
      </c>
      <c r="C294" s="1068" t="s">
        <v>22</v>
      </c>
      <c r="D294" s="1069">
        <v>950</v>
      </c>
      <c r="E294" s="1069">
        <f t="shared" si="14"/>
        <v>950</v>
      </c>
      <c r="F294" s="984"/>
      <c r="G294" s="1064"/>
      <c r="H294" s="984"/>
    </row>
    <row r="295" spans="1:8" s="1060" customFormat="1" ht="14.25" thickTop="1" thickBot="1">
      <c r="A295" s="1066" t="s">
        <v>919</v>
      </c>
      <c r="B295" s="1067">
        <v>1</v>
      </c>
      <c r="C295" s="1068" t="s">
        <v>290</v>
      </c>
      <c r="D295" s="1070">
        <v>2300</v>
      </c>
      <c r="E295" s="1069">
        <f>+B295*D295</f>
        <v>2300</v>
      </c>
      <c r="F295" s="984"/>
      <c r="G295" s="1071"/>
      <c r="H295" s="984"/>
    </row>
    <row r="296" spans="1:8" s="1060" customFormat="1" ht="14.25" thickTop="1" thickBot="1">
      <c r="A296" s="1066" t="s">
        <v>230</v>
      </c>
      <c r="B296" s="1067">
        <v>1</v>
      </c>
      <c r="C296" s="1068" t="s">
        <v>920</v>
      </c>
      <c r="D296" s="1069">
        <v>21.34</v>
      </c>
      <c r="E296" s="1069">
        <f t="shared" si="14"/>
        <v>21.34</v>
      </c>
      <c r="F296" s="984"/>
      <c r="G296" s="1064"/>
      <c r="H296" s="984"/>
    </row>
    <row r="297" spans="1:8" s="1060" customFormat="1" ht="14.25" thickTop="1" thickBot="1">
      <c r="A297" s="1066" t="s">
        <v>921</v>
      </c>
      <c r="B297" s="1067">
        <v>92</v>
      </c>
      <c r="C297" s="1068" t="s">
        <v>920</v>
      </c>
      <c r="D297" s="1069">
        <v>1</v>
      </c>
      <c r="E297" s="1069">
        <f t="shared" si="14"/>
        <v>92</v>
      </c>
      <c r="F297" s="984"/>
      <c r="G297" s="1064"/>
      <c r="H297" s="984"/>
    </row>
    <row r="298" spans="1:8" s="1060" customFormat="1" ht="13.5" thickTop="1">
      <c r="A298" s="1072"/>
      <c r="B298" s="1073"/>
      <c r="C298" s="1074"/>
      <c r="D298" s="1075"/>
      <c r="E298" s="1075"/>
      <c r="F298" s="984"/>
      <c r="G298" s="1064"/>
      <c r="H298" s="984"/>
    </row>
    <row r="299" spans="1:8" s="1060" customFormat="1" ht="13.5" thickBot="1">
      <c r="A299" s="1076" t="s">
        <v>922</v>
      </c>
      <c r="B299" s="1077"/>
      <c r="C299" s="1078"/>
      <c r="D299" s="1078"/>
      <c r="E299" s="1078"/>
      <c r="F299" s="984"/>
      <c r="G299" s="1064"/>
      <c r="H299" s="984"/>
    </row>
    <row r="300" spans="1:8" s="1060" customFormat="1" ht="13.5" thickTop="1">
      <c r="A300" s="1079" t="s">
        <v>268</v>
      </c>
      <c r="B300" s="1080">
        <v>1</v>
      </c>
      <c r="C300" s="1081" t="s">
        <v>22</v>
      </c>
      <c r="D300" s="1082">
        <f>+D292</f>
        <v>1100</v>
      </c>
      <c r="E300" s="1083">
        <f>ROUND(B300*D300,2)</f>
        <v>1100</v>
      </c>
      <c r="F300" s="984"/>
      <c r="G300" s="1064"/>
      <c r="H300" s="984"/>
    </row>
    <row r="301" spans="1:8" s="1060" customFormat="1">
      <c r="A301" s="1084" t="s">
        <v>230</v>
      </c>
      <c r="B301" s="1085"/>
      <c r="C301" s="1086"/>
      <c r="D301" s="1024"/>
      <c r="E301" s="1010"/>
      <c r="F301" s="984"/>
      <c r="G301" s="1064"/>
      <c r="H301" s="984"/>
    </row>
    <row r="302" spans="1:8" s="1060" customFormat="1">
      <c r="A302" s="1084" t="s">
        <v>923</v>
      </c>
      <c r="B302" s="1085">
        <v>1</v>
      </c>
      <c r="C302" s="1086" t="s">
        <v>22</v>
      </c>
      <c r="D302" s="1024">
        <v>12</v>
      </c>
      <c r="E302" s="1010">
        <f>ROUND(B302*D302,2)</f>
        <v>12</v>
      </c>
      <c r="F302" s="984"/>
      <c r="G302" s="1064"/>
      <c r="H302" s="984"/>
    </row>
    <row r="303" spans="1:8" s="1060" customFormat="1" ht="13.5" thickBot="1">
      <c r="A303" s="1087"/>
      <c r="B303" s="1088"/>
      <c r="C303" s="1628" t="s">
        <v>924</v>
      </c>
      <c r="D303" s="1628"/>
      <c r="E303" s="1089">
        <f>SUM(E300:E302)</f>
        <v>1112</v>
      </c>
      <c r="F303" s="984"/>
      <c r="G303" s="1064"/>
      <c r="H303" s="984"/>
    </row>
    <row r="304" spans="1:8" s="1060" customFormat="1" ht="13.5" thickTop="1">
      <c r="A304" s="1090"/>
      <c r="B304" s="1091"/>
      <c r="C304" s="1075"/>
      <c r="D304" s="1075"/>
      <c r="E304" s="1092"/>
      <c r="F304" s="984"/>
      <c r="G304" s="1064"/>
      <c r="H304" s="984"/>
    </row>
    <row r="305" spans="1:8" s="1060" customFormat="1" ht="13.5" thickBot="1">
      <c r="A305" s="1076" t="s">
        <v>925</v>
      </c>
      <c r="B305" s="1077"/>
      <c r="C305" s="1078"/>
      <c r="D305" s="1078"/>
      <c r="E305" s="1078"/>
      <c r="F305" s="984"/>
      <c r="G305" s="1064"/>
      <c r="H305" s="984"/>
    </row>
    <row r="306" spans="1:8" s="1060" customFormat="1" ht="13.5" thickTop="1">
      <c r="A306" s="1079" t="s">
        <v>268</v>
      </c>
      <c r="B306" s="1080">
        <v>1</v>
      </c>
      <c r="C306" s="1081" t="s">
        <v>22</v>
      </c>
      <c r="D306" s="1082">
        <f>+D294</f>
        <v>950</v>
      </c>
      <c r="E306" s="1083">
        <f>ROUND(B306*D306,2)</f>
        <v>950</v>
      </c>
      <c r="F306" s="984"/>
      <c r="G306" s="1064"/>
      <c r="H306" s="984"/>
    </row>
    <row r="307" spans="1:8" s="1060" customFormat="1">
      <c r="A307" s="1084"/>
      <c r="B307" s="1085"/>
      <c r="C307" s="1086"/>
      <c r="D307" s="1024"/>
      <c r="E307" s="1010"/>
      <c r="F307" s="984"/>
      <c r="G307" s="1064"/>
      <c r="H307" s="984"/>
    </row>
    <row r="308" spans="1:8" s="1060" customFormat="1">
      <c r="A308" s="1084" t="s">
        <v>923</v>
      </c>
      <c r="B308" s="1085">
        <v>1</v>
      </c>
      <c r="C308" s="1086" t="s">
        <v>22</v>
      </c>
      <c r="D308" s="1024">
        <v>12</v>
      </c>
      <c r="E308" s="1010">
        <f>ROUND(B308*D308,2)</f>
        <v>12</v>
      </c>
      <c r="F308" s="984"/>
      <c r="G308" s="1064"/>
      <c r="H308" s="984"/>
    </row>
    <row r="309" spans="1:8" s="1060" customFormat="1" ht="13.5" thickBot="1">
      <c r="A309" s="1093"/>
      <c r="B309" s="1094"/>
      <c r="C309" s="1628" t="s">
        <v>924</v>
      </c>
      <c r="D309" s="1628"/>
      <c r="E309" s="1095">
        <f>SUM(E306:E308)</f>
        <v>962</v>
      </c>
      <c r="F309" s="984"/>
      <c r="G309" s="1064"/>
      <c r="H309" s="984"/>
    </row>
    <row r="310" spans="1:8" s="1060" customFormat="1" ht="13.5" thickTop="1">
      <c r="A310" s="1072"/>
      <c r="B310" s="1091"/>
      <c r="C310" s="1075"/>
      <c r="D310" s="1075"/>
      <c r="E310" s="1096"/>
      <c r="F310" s="984"/>
      <c r="G310" s="1064"/>
      <c r="H310" s="984"/>
    </row>
    <row r="311" spans="1:8" s="1060" customFormat="1" hidden="1">
      <c r="A311" s="1097" t="s">
        <v>926</v>
      </c>
      <c r="B311" s="1077"/>
      <c r="C311" s="1078"/>
      <c r="D311" s="1078"/>
      <c r="E311" s="1078"/>
      <c r="F311" s="984"/>
      <c r="G311" s="1064"/>
      <c r="H311" s="984"/>
    </row>
    <row r="312" spans="1:8" s="1060" customFormat="1" ht="13.5" hidden="1" thickTop="1">
      <c r="A312" s="1079" t="s">
        <v>916</v>
      </c>
      <c r="B312" s="1080">
        <v>0.45</v>
      </c>
      <c r="C312" s="1098" t="s">
        <v>22</v>
      </c>
      <c r="D312" s="1099">
        <f>E303</f>
        <v>1112</v>
      </c>
      <c r="E312" s="1083">
        <f>ROUND(B312*D312,2)</f>
        <v>500.4</v>
      </c>
      <c r="F312" s="984"/>
      <c r="G312" s="1064"/>
      <c r="H312" s="984"/>
    </row>
    <row r="313" spans="1:8" s="1060" customFormat="1" hidden="1">
      <c r="A313" s="1084" t="s">
        <v>918</v>
      </c>
      <c r="B313" s="1085">
        <v>0.9</v>
      </c>
      <c r="C313" s="1100" t="s">
        <v>22</v>
      </c>
      <c r="D313" s="1024">
        <f>E309</f>
        <v>962</v>
      </c>
      <c r="E313" s="1010">
        <f>ROUND(B313*D313,2)</f>
        <v>865.8</v>
      </c>
      <c r="F313" s="984"/>
      <c r="G313" s="1064"/>
      <c r="H313" s="984"/>
    </row>
    <row r="314" spans="1:8" s="1060" customFormat="1" hidden="1">
      <c r="A314" s="1084" t="s">
        <v>927</v>
      </c>
      <c r="B314" s="1085">
        <v>13</v>
      </c>
      <c r="C314" s="1100" t="s">
        <v>928</v>
      </c>
      <c r="D314" s="1024">
        <f>E290</f>
        <v>320</v>
      </c>
      <c r="E314" s="1010">
        <f>ROUND(B314*D314,2)</f>
        <v>4160</v>
      </c>
      <c r="F314" s="984"/>
      <c r="G314" s="1064"/>
      <c r="H314" s="984"/>
    </row>
    <row r="315" spans="1:8" s="1060" customFormat="1" hidden="1">
      <c r="A315" s="1084" t="s">
        <v>929</v>
      </c>
      <c r="B315" s="1085">
        <v>60</v>
      </c>
      <c r="C315" s="1100" t="s">
        <v>930</v>
      </c>
      <c r="D315" s="1024">
        <f>E289</f>
        <v>3</v>
      </c>
      <c r="E315" s="1010">
        <f>ROUND(B315*D315,2)</f>
        <v>180</v>
      </c>
      <c r="F315" s="984"/>
      <c r="G315" s="1064"/>
      <c r="H315" s="984"/>
    </row>
    <row r="316" spans="1:8" s="1060" customFormat="1" hidden="1">
      <c r="A316" s="1084" t="s">
        <v>931</v>
      </c>
      <c r="B316" s="1085">
        <v>1</v>
      </c>
      <c r="C316" s="1100" t="s">
        <v>22</v>
      </c>
      <c r="D316" s="1024">
        <v>750</v>
      </c>
      <c r="E316" s="1010">
        <f>ROUND(B316*D316,2)</f>
        <v>750</v>
      </c>
      <c r="F316" s="984"/>
      <c r="G316" s="1064"/>
      <c r="H316" s="984"/>
    </row>
    <row r="317" spans="1:8" s="1060" customFormat="1" hidden="1">
      <c r="A317" s="1084" t="s">
        <v>932</v>
      </c>
      <c r="B317" s="1101"/>
      <c r="C317" s="1024"/>
      <c r="D317" s="1024"/>
      <c r="E317" s="1010">
        <f>SUM(E312+E313+E314+E315)*0.02</f>
        <v>114.124</v>
      </c>
      <c r="F317" s="984"/>
      <c r="G317" s="1064"/>
      <c r="H317" s="984"/>
    </row>
    <row r="318" spans="1:8" s="1060" customFormat="1" ht="13.5" hidden="1" thickBot="1">
      <c r="A318" s="1093"/>
      <c r="B318" s="1102"/>
      <c r="C318" s="1628" t="s">
        <v>924</v>
      </c>
      <c r="D318" s="1628"/>
      <c r="E318" s="1095">
        <f>SUM(E312:E317)</f>
        <v>6570.3239999999996</v>
      </c>
      <c r="F318" s="984"/>
      <c r="G318" s="1064"/>
      <c r="H318" s="984"/>
    </row>
    <row r="319" spans="1:8" s="1060" customFormat="1">
      <c r="A319" s="1090"/>
      <c r="B319" s="1077"/>
      <c r="C319" s="1078"/>
      <c r="D319" s="1103"/>
      <c r="E319" s="1104"/>
      <c r="F319" s="984"/>
      <c r="G319" s="1064"/>
      <c r="H319" s="984"/>
    </row>
    <row r="320" spans="1:8" s="1060" customFormat="1" ht="13.5" thickBot="1">
      <c r="A320" s="1105" t="s">
        <v>933</v>
      </c>
      <c r="B320" s="1106"/>
      <c r="C320" s="1107"/>
      <c r="D320" s="1107"/>
      <c r="E320" s="1107"/>
      <c r="F320" s="984"/>
      <c r="G320" s="1064"/>
      <c r="H320" s="984"/>
    </row>
    <row r="321" spans="1:8" s="1060" customFormat="1" ht="13.5" thickTop="1">
      <c r="A321" s="1108" t="s">
        <v>916</v>
      </c>
      <c r="B321" s="1109">
        <v>0.45</v>
      </c>
      <c r="C321" s="1110" t="s">
        <v>22</v>
      </c>
      <c r="D321" s="1111">
        <f>SUM(E303)</f>
        <v>1112</v>
      </c>
      <c r="E321" s="1112">
        <f>ROUND(B321*D321,2)</f>
        <v>500.4</v>
      </c>
      <c r="F321" s="984"/>
      <c r="G321" s="1064"/>
      <c r="H321" s="984"/>
    </row>
    <row r="322" spans="1:8" s="1060" customFormat="1">
      <c r="A322" s="1113" t="s">
        <v>918</v>
      </c>
      <c r="B322" s="1114">
        <v>0.9</v>
      </c>
      <c r="C322" s="1115" t="s">
        <v>22</v>
      </c>
      <c r="D322" s="1116">
        <v>1050</v>
      </c>
      <c r="E322" s="1117">
        <f>ROUND(B322*D322,2)</f>
        <v>945</v>
      </c>
      <c r="F322" s="984"/>
      <c r="G322" s="1064"/>
      <c r="H322" s="984"/>
    </row>
    <row r="323" spans="1:8" s="1060" customFormat="1">
      <c r="A323" s="1113" t="s">
        <v>934</v>
      </c>
      <c r="B323" s="1114">
        <v>9</v>
      </c>
      <c r="C323" s="1115" t="s">
        <v>289</v>
      </c>
      <c r="D323" s="1116">
        <f>SUM(E290)</f>
        <v>320</v>
      </c>
      <c r="E323" s="1117">
        <f>ROUND(B323*D323,2)</f>
        <v>2880</v>
      </c>
      <c r="F323" s="984"/>
      <c r="G323" s="1064"/>
      <c r="H323" s="984"/>
    </row>
    <row r="324" spans="1:8" s="1060" customFormat="1">
      <c r="A324" s="1113" t="s">
        <v>492</v>
      </c>
      <c r="B324" s="1114">
        <v>60</v>
      </c>
      <c r="C324" s="1115" t="s">
        <v>930</v>
      </c>
      <c r="D324" s="1116">
        <v>2.5</v>
      </c>
      <c r="E324" s="1117">
        <f>ROUND(B324*D324,2)</f>
        <v>150</v>
      </c>
      <c r="F324" s="984"/>
      <c r="G324" s="1064"/>
      <c r="H324" s="984"/>
    </row>
    <row r="325" spans="1:8" s="1060" customFormat="1">
      <c r="A325" s="1113" t="s">
        <v>931</v>
      </c>
      <c r="B325" s="1114">
        <v>1</v>
      </c>
      <c r="C325" s="1115" t="s">
        <v>22</v>
      </c>
      <c r="D325" s="1116">
        <v>1200</v>
      </c>
      <c r="E325" s="1117">
        <f>ROUND(B325*D325,2)</f>
        <v>1200</v>
      </c>
      <c r="F325" s="984"/>
      <c r="G325" s="1064"/>
      <c r="H325" s="984"/>
    </row>
    <row r="326" spans="1:8" s="1060" customFormat="1">
      <c r="A326" s="1113" t="s">
        <v>932</v>
      </c>
      <c r="B326" s="1118"/>
      <c r="C326" s="1116"/>
      <c r="D326" s="1116"/>
      <c r="E326" s="1117">
        <f>SUM(E321+E322+E323+E324)*0.02</f>
        <v>89.507999999999996</v>
      </c>
      <c r="F326" s="984"/>
      <c r="G326" s="1064"/>
      <c r="H326" s="984"/>
    </row>
    <row r="327" spans="1:8" s="1060" customFormat="1" ht="13.5" thickBot="1">
      <c r="A327" s="1119"/>
      <c r="B327" s="1120"/>
      <c r="C327" s="1630" t="s">
        <v>924</v>
      </c>
      <c r="D327" s="1630"/>
      <c r="E327" s="1121">
        <f>SUM(E321:E326)</f>
        <v>5764.9079999999994</v>
      </c>
      <c r="F327" s="984"/>
      <c r="G327" s="1064"/>
      <c r="H327" s="984"/>
    </row>
    <row r="328" spans="1:8" s="1060" customFormat="1" ht="13.5" thickTop="1">
      <c r="A328" s="1090"/>
      <c r="B328" s="1077"/>
      <c r="C328" s="1078"/>
      <c r="D328" s="1078"/>
      <c r="E328" s="1078"/>
      <c r="F328" s="984"/>
      <c r="G328" s="1064"/>
      <c r="H328" s="984"/>
    </row>
    <row r="329" spans="1:8" s="1060" customFormat="1" ht="13.5" thickBot="1">
      <c r="A329" s="1105" t="s">
        <v>935</v>
      </c>
      <c r="B329" s="1106"/>
      <c r="C329" s="1107"/>
      <c r="D329" s="1107"/>
      <c r="E329" s="1107"/>
      <c r="F329" s="984"/>
      <c r="G329" s="1064"/>
      <c r="H329" s="984"/>
    </row>
    <row r="330" spans="1:8" s="1060" customFormat="1" ht="13.5" thickTop="1">
      <c r="A330" s="1108" t="s">
        <v>916</v>
      </c>
      <c r="B330" s="1109">
        <v>0.85</v>
      </c>
      <c r="C330" s="1122" t="s">
        <v>22</v>
      </c>
      <c r="D330" s="1111">
        <v>1100</v>
      </c>
      <c r="E330" s="1112">
        <f>ROUND(B330*D330,2)</f>
        <v>935</v>
      </c>
      <c r="F330" s="984"/>
      <c r="G330" s="1064"/>
      <c r="H330" s="984"/>
    </row>
    <row r="331" spans="1:8" s="1060" customFormat="1">
      <c r="A331" s="1113" t="s">
        <v>918</v>
      </c>
      <c r="B331" s="1114"/>
      <c r="C331" s="1123" t="s">
        <v>22</v>
      </c>
      <c r="D331" s="1116">
        <f>SUM(E309)</f>
        <v>962</v>
      </c>
      <c r="E331" s="1117">
        <f>ROUND(B331*D331,2)</f>
        <v>0</v>
      </c>
      <c r="F331" s="984"/>
      <c r="G331" s="1064"/>
      <c r="H331" s="984"/>
    </row>
    <row r="332" spans="1:8" s="1060" customFormat="1">
      <c r="A332" s="1113" t="s">
        <v>927</v>
      </c>
      <c r="B332" s="1114">
        <v>6.44</v>
      </c>
      <c r="C332" s="1123" t="s">
        <v>936</v>
      </c>
      <c r="D332" s="1116">
        <v>320</v>
      </c>
      <c r="E332" s="1117">
        <f>ROUND(B332*D332,2)</f>
        <v>2060.8000000000002</v>
      </c>
      <c r="F332" s="984"/>
      <c r="G332" s="1064"/>
      <c r="H332" s="984"/>
    </row>
    <row r="333" spans="1:8" s="1060" customFormat="1">
      <c r="A333" s="1113" t="s">
        <v>492</v>
      </c>
      <c r="B333" s="1114">
        <v>60</v>
      </c>
      <c r="C333" s="1123" t="s">
        <v>930</v>
      </c>
      <c r="D333" s="1116">
        <v>2.5</v>
      </c>
      <c r="E333" s="1117">
        <f>ROUND(B333*D333,2)</f>
        <v>150</v>
      </c>
      <c r="F333" s="984"/>
      <c r="G333" s="1064"/>
      <c r="H333" s="984"/>
    </row>
    <row r="334" spans="1:8" s="1060" customFormat="1">
      <c r="A334" s="1113" t="s">
        <v>931</v>
      </c>
      <c r="B334" s="1114">
        <v>1</v>
      </c>
      <c r="C334" s="1123" t="s">
        <v>22</v>
      </c>
      <c r="D334" s="1116">
        <v>1200</v>
      </c>
      <c r="E334" s="1117">
        <f>ROUND(B334*D334,2)</f>
        <v>1200</v>
      </c>
      <c r="F334" s="984"/>
      <c r="G334" s="1064"/>
      <c r="H334" s="984"/>
    </row>
    <row r="335" spans="1:8" s="1060" customFormat="1">
      <c r="A335" s="1113" t="s">
        <v>932</v>
      </c>
      <c r="B335" s="1118"/>
      <c r="C335" s="1123"/>
      <c r="D335" s="1116"/>
      <c r="E335" s="1117">
        <f>SUM(E330+E331+E332+E333)*0.02</f>
        <v>62.916000000000004</v>
      </c>
      <c r="F335" s="984"/>
      <c r="G335" s="1064"/>
      <c r="H335" s="984"/>
    </row>
    <row r="336" spans="1:8" s="1060" customFormat="1" ht="13.5" thickBot="1">
      <c r="A336" s="1119"/>
      <c r="B336" s="1120"/>
      <c r="C336" s="1630" t="s">
        <v>924</v>
      </c>
      <c r="D336" s="1630"/>
      <c r="E336" s="1121">
        <f>SUM(E330:E335)</f>
        <v>4408.7160000000003</v>
      </c>
      <c r="F336" s="984"/>
      <c r="G336" s="1064"/>
      <c r="H336" s="984"/>
    </row>
    <row r="337" spans="1:8" s="1060" customFormat="1" ht="13.5" thickTop="1">
      <c r="A337" s="1090"/>
      <c r="B337" s="1077"/>
      <c r="C337" s="1124"/>
      <c r="D337" s="1078"/>
      <c r="E337" s="1078"/>
      <c r="F337" s="984"/>
      <c r="G337" s="1064"/>
      <c r="H337" s="984"/>
    </row>
    <row r="338" spans="1:8" s="1060" customFormat="1" ht="13.5" thickBot="1">
      <c r="A338" s="1097" t="s">
        <v>917</v>
      </c>
      <c r="B338" s="1077"/>
      <c r="C338" s="1124"/>
      <c r="D338" s="1078"/>
      <c r="E338" s="1078"/>
      <c r="F338" s="984"/>
      <c r="G338" s="1064"/>
      <c r="H338" s="984"/>
    </row>
    <row r="339" spans="1:8" s="1060" customFormat="1" ht="13.5" thickTop="1">
      <c r="A339" s="1079" t="s">
        <v>937</v>
      </c>
      <c r="B339" s="1080">
        <v>1</v>
      </c>
      <c r="C339" s="1098" t="s">
        <v>22</v>
      </c>
      <c r="D339" s="1099">
        <v>1100</v>
      </c>
      <c r="E339" s="1083">
        <f>B339*D339</f>
        <v>1100</v>
      </c>
      <c r="F339" s="984"/>
      <c r="G339" s="1064"/>
      <c r="H339" s="984"/>
    </row>
    <row r="340" spans="1:8" s="1060" customFormat="1">
      <c r="A340" s="1084"/>
      <c r="B340" s="1085"/>
      <c r="C340" s="1100"/>
      <c r="D340" s="1024"/>
      <c r="E340" s="1010"/>
      <c r="F340" s="984"/>
      <c r="G340" s="1064"/>
      <c r="H340" s="984"/>
    </row>
    <row r="341" spans="1:8" s="1060" customFormat="1">
      <c r="A341" s="1084" t="s">
        <v>923</v>
      </c>
      <c r="B341" s="1085">
        <v>1</v>
      </c>
      <c r="C341" s="1100" t="s">
        <v>22</v>
      </c>
      <c r="D341" s="1024">
        <v>12</v>
      </c>
      <c r="E341" s="1010">
        <f>B341*D341</f>
        <v>12</v>
      </c>
      <c r="F341" s="984"/>
      <c r="G341" s="1064"/>
      <c r="H341" s="984"/>
    </row>
    <row r="342" spans="1:8" s="1060" customFormat="1" ht="13.5" thickBot="1">
      <c r="A342" s="1093"/>
      <c r="B342" s="1102"/>
      <c r="C342" s="1628" t="s">
        <v>924</v>
      </c>
      <c r="D342" s="1628"/>
      <c r="E342" s="1095">
        <f>SUM(E339:E341)</f>
        <v>1112</v>
      </c>
      <c r="F342" s="984"/>
      <c r="G342" s="1064"/>
      <c r="H342" s="984"/>
    </row>
    <row r="343" spans="1:8" s="1060" customFormat="1" ht="13.5" thickTop="1">
      <c r="A343" s="1090"/>
      <c r="B343" s="1077"/>
      <c r="C343" s="1078"/>
      <c r="D343" s="1078"/>
      <c r="E343" s="1078"/>
      <c r="F343" s="984"/>
      <c r="G343" s="1064"/>
      <c r="H343" s="984"/>
    </row>
    <row r="344" spans="1:8" s="1060" customFormat="1" ht="13.5" thickBot="1">
      <c r="A344" s="1076" t="s">
        <v>938</v>
      </c>
      <c r="B344" s="1077"/>
      <c r="C344" s="1078"/>
      <c r="D344" s="1078"/>
      <c r="E344" s="1078"/>
      <c r="F344" s="984"/>
      <c r="G344" s="1064"/>
      <c r="H344" s="984"/>
    </row>
    <row r="345" spans="1:8" s="1060" customFormat="1" ht="13.5" thickTop="1">
      <c r="A345" s="1079" t="s">
        <v>916</v>
      </c>
      <c r="B345" s="1080">
        <v>1.02</v>
      </c>
      <c r="C345" s="1098" t="s">
        <v>22</v>
      </c>
      <c r="D345" s="1125">
        <f>SUM(E342)</f>
        <v>1112</v>
      </c>
      <c r="E345" s="1083">
        <f>B345*D345</f>
        <v>1134.24</v>
      </c>
      <c r="F345" s="984"/>
      <c r="G345" s="1064"/>
      <c r="H345" s="984"/>
    </row>
    <row r="346" spans="1:8" s="1060" customFormat="1">
      <c r="A346" s="1084" t="s">
        <v>927</v>
      </c>
      <c r="B346" s="1126">
        <v>9.4600000000000009</v>
      </c>
      <c r="C346" s="1100" t="s">
        <v>936</v>
      </c>
      <c r="D346" s="1126">
        <f>SUM(E290)</f>
        <v>320</v>
      </c>
      <c r="E346" s="1010">
        <f>B346*D346</f>
        <v>3027.2000000000003</v>
      </c>
      <c r="F346" s="984"/>
      <c r="G346" s="1064"/>
      <c r="H346" s="984"/>
    </row>
    <row r="347" spans="1:8" s="1060" customFormat="1">
      <c r="A347" s="1084" t="s">
        <v>492</v>
      </c>
      <c r="B347" s="1085">
        <v>50</v>
      </c>
      <c r="C347" s="1100" t="s">
        <v>930</v>
      </c>
      <c r="D347" s="1126">
        <v>2.5</v>
      </c>
      <c r="E347" s="1010">
        <f>B347*D347</f>
        <v>125</v>
      </c>
      <c r="F347" s="984"/>
      <c r="G347" s="1064"/>
      <c r="H347" s="984"/>
    </row>
    <row r="348" spans="1:8" s="1060" customFormat="1">
      <c r="A348" s="1084" t="s">
        <v>373</v>
      </c>
      <c r="B348" s="1126">
        <v>3.07</v>
      </c>
      <c r="C348" s="1100" t="s">
        <v>936</v>
      </c>
      <c r="D348" s="1126">
        <f>+D291</f>
        <v>100</v>
      </c>
      <c r="E348" s="1010">
        <f>B348*D348</f>
        <v>307</v>
      </c>
      <c r="F348" s="984"/>
      <c r="G348" s="1064"/>
      <c r="H348" s="984"/>
    </row>
    <row r="349" spans="1:8" s="1060" customFormat="1">
      <c r="A349" s="1084" t="s">
        <v>939</v>
      </c>
      <c r="B349" s="1085">
        <v>0.5</v>
      </c>
      <c r="C349" s="1100" t="s">
        <v>275</v>
      </c>
      <c r="D349" s="1126">
        <v>659</v>
      </c>
      <c r="E349" s="1010">
        <f>B349*D349</f>
        <v>329.5</v>
      </c>
      <c r="F349" s="984"/>
      <c r="G349" s="1064"/>
      <c r="H349" s="984"/>
    </row>
    <row r="350" spans="1:8" s="1060" customFormat="1">
      <c r="A350" s="1084" t="s">
        <v>940</v>
      </c>
      <c r="B350" s="1101"/>
      <c r="C350" s="1100"/>
      <c r="D350" s="1024"/>
      <c r="E350" s="1010">
        <f>SUM(E346+E347+E345+E348)*0.03</f>
        <v>137.8032</v>
      </c>
      <c r="F350" s="984"/>
      <c r="G350" s="1064"/>
      <c r="H350" s="984"/>
    </row>
    <row r="351" spans="1:8" s="1060" customFormat="1" ht="13.5" thickBot="1">
      <c r="A351" s="1093" t="s">
        <v>247</v>
      </c>
      <c r="B351" s="1102"/>
      <c r="C351" s="1628" t="s">
        <v>924</v>
      </c>
      <c r="D351" s="1628"/>
      <c r="E351" s="1095">
        <f>SUM(E345:E350)</f>
        <v>5060.7432000000008</v>
      </c>
      <c r="F351" s="984"/>
      <c r="G351" s="1064"/>
      <c r="H351" s="984"/>
    </row>
    <row r="352" spans="1:8" s="1060" customFormat="1" ht="13.5" thickTop="1">
      <c r="A352" s="1090"/>
      <c r="B352" s="1077"/>
      <c r="C352" s="1124"/>
      <c r="D352" s="1103"/>
      <c r="E352" s="1103"/>
      <c r="F352" s="984"/>
      <c r="G352" s="1064"/>
      <c r="H352" s="984"/>
    </row>
    <row r="353" spans="1:8" s="1060" customFormat="1" ht="13.5" thickBot="1">
      <c r="A353" s="1076" t="s">
        <v>941</v>
      </c>
      <c r="B353" s="1077"/>
      <c r="C353" s="1124"/>
      <c r="D353" s="1078"/>
      <c r="E353" s="1078"/>
      <c r="F353" s="984"/>
      <c r="G353" s="1064"/>
      <c r="H353" s="984"/>
    </row>
    <row r="354" spans="1:8" s="1060" customFormat="1" ht="13.5" thickTop="1">
      <c r="A354" s="1079" t="s">
        <v>942</v>
      </c>
      <c r="B354" s="1080">
        <v>1</v>
      </c>
      <c r="C354" s="1098" t="s">
        <v>22</v>
      </c>
      <c r="D354" s="1125">
        <f>SUM(E303)</f>
        <v>1112</v>
      </c>
      <c r="E354" s="1083">
        <f>B354*D354</f>
        <v>1112</v>
      </c>
      <c r="F354" s="984"/>
      <c r="G354" s="1064"/>
      <c r="H354" s="984"/>
    </row>
    <row r="355" spans="1:8" s="1060" customFormat="1">
      <c r="A355" s="1084" t="s">
        <v>492</v>
      </c>
      <c r="B355" s="1085">
        <v>69</v>
      </c>
      <c r="C355" s="1100" t="s">
        <v>930</v>
      </c>
      <c r="D355" s="1126">
        <f>E289</f>
        <v>3</v>
      </c>
      <c r="E355" s="1010">
        <f>B355*D355</f>
        <v>207</v>
      </c>
      <c r="F355" s="984"/>
      <c r="G355" s="1064"/>
      <c r="H355" s="984"/>
    </row>
    <row r="356" spans="1:8" s="1060" customFormat="1">
      <c r="A356" s="1084" t="s">
        <v>927</v>
      </c>
      <c r="B356" s="1085">
        <v>11.51</v>
      </c>
      <c r="C356" s="1100" t="s">
        <v>936</v>
      </c>
      <c r="D356" s="1126">
        <f>SUM(E290)</f>
        <v>320</v>
      </c>
      <c r="E356" s="1010">
        <f>B356*D356</f>
        <v>3683.2</v>
      </c>
      <c r="F356" s="984"/>
      <c r="G356" s="1064"/>
      <c r="H356" s="984"/>
    </row>
    <row r="357" spans="1:8" s="1060" customFormat="1">
      <c r="A357" s="1084" t="s">
        <v>939</v>
      </c>
      <c r="B357" s="1085">
        <v>0.5</v>
      </c>
      <c r="C357" s="1100" t="s">
        <v>275</v>
      </c>
      <c r="D357" s="1126">
        <v>650</v>
      </c>
      <c r="E357" s="1010">
        <f>B357*D357</f>
        <v>325</v>
      </c>
      <c r="F357" s="984"/>
      <c r="G357" s="1064"/>
      <c r="H357" s="984"/>
    </row>
    <row r="358" spans="1:8" s="1060" customFormat="1">
      <c r="A358" s="1084" t="s">
        <v>940</v>
      </c>
      <c r="B358" s="1101"/>
      <c r="C358" s="1100"/>
      <c r="D358" s="1024"/>
      <c r="E358" s="1010">
        <f>SUM(E354+E355+E356)*0.03</f>
        <v>150.066</v>
      </c>
      <c r="F358" s="984"/>
      <c r="G358" s="1064"/>
      <c r="H358" s="984"/>
    </row>
    <row r="359" spans="1:8" s="1060" customFormat="1" ht="13.5" thickBot="1">
      <c r="A359" s="1093"/>
      <c r="B359" s="1102"/>
      <c r="C359" s="1628" t="s">
        <v>924</v>
      </c>
      <c r="D359" s="1628"/>
      <c r="E359" s="1095">
        <f>SUM(E354:E358)</f>
        <v>5477.2659999999996</v>
      </c>
      <c r="F359" s="984"/>
      <c r="G359" s="1064"/>
      <c r="H359" s="984"/>
    </row>
    <row r="360" spans="1:8" s="1060" customFormat="1" ht="13.5" thickTop="1">
      <c r="A360" s="1072"/>
      <c r="B360" s="1073"/>
      <c r="C360" s="1075"/>
      <c r="D360" s="1096"/>
      <c r="E360" s="1096"/>
      <c r="F360" s="984"/>
      <c r="G360" s="1064"/>
      <c r="H360" s="984"/>
    </row>
    <row r="361" spans="1:8" s="1060" customFormat="1" ht="13.5" thickBot="1">
      <c r="A361" s="1076" t="s">
        <v>943</v>
      </c>
      <c r="B361" s="1077"/>
      <c r="C361" s="1078"/>
      <c r="D361" s="1078"/>
      <c r="E361" s="1078"/>
      <c r="F361" s="984"/>
      <c r="G361" s="1064"/>
      <c r="H361" s="984"/>
    </row>
    <row r="362" spans="1:8" s="1060" customFormat="1" ht="13.5" thickTop="1">
      <c r="A362" s="1079" t="s">
        <v>944</v>
      </c>
      <c r="B362" s="1127">
        <v>2.5999999999999999E-2</v>
      </c>
      <c r="C362" s="1098" t="s">
        <v>22</v>
      </c>
      <c r="D362" s="1125">
        <f>SUM(E351)</f>
        <v>5060.7432000000008</v>
      </c>
      <c r="E362" s="1083">
        <f>B362*D362</f>
        <v>131.5793232</v>
      </c>
      <c r="F362" s="984"/>
      <c r="G362" s="1064"/>
      <c r="H362" s="984"/>
    </row>
    <row r="363" spans="1:8" s="1060" customFormat="1">
      <c r="A363" s="1084" t="s">
        <v>945</v>
      </c>
      <c r="B363" s="1101">
        <v>3.3000000000000002E-2</v>
      </c>
      <c r="C363" s="1100" t="s">
        <v>946</v>
      </c>
      <c r="D363" s="1126">
        <v>45</v>
      </c>
      <c r="E363" s="1010">
        <f>B363*D363</f>
        <v>1.4850000000000001</v>
      </c>
      <c r="F363" s="984"/>
      <c r="G363" s="1064"/>
      <c r="H363" s="984"/>
    </row>
    <row r="364" spans="1:8" s="1060" customFormat="1">
      <c r="A364" s="1084" t="s">
        <v>947</v>
      </c>
      <c r="B364" s="1085">
        <v>1</v>
      </c>
      <c r="C364" s="1100" t="s">
        <v>135</v>
      </c>
      <c r="D364" s="1128">
        <v>6</v>
      </c>
      <c r="E364" s="1010">
        <f>B364*D364</f>
        <v>6</v>
      </c>
      <c r="F364" s="984"/>
      <c r="G364" s="1064"/>
      <c r="H364" s="984"/>
    </row>
    <row r="365" spans="1:8" s="1060" customFormat="1">
      <c r="A365" s="1084" t="s">
        <v>273</v>
      </c>
      <c r="B365" s="1085">
        <v>1</v>
      </c>
      <c r="C365" s="1100" t="s">
        <v>20</v>
      </c>
      <c r="D365" s="1128">
        <v>146.26</v>
      </c>
      <c r="E365" s="1010">
        <f>B365*D365</f>
        <v>146.26</v>
      </c>
      <c r="F365" s="984"/>
      <c r="G365" s="1064"/>
      <c r="H365" s="984"/>
    </row>
    <row r="366" spans="1:8" s="1060" customFormat="1" ht="13.5" thickBot="1">
      <c r="A366" s="1093"/>
      <c r="B366" s="1102"/>
      <c r="C366" s="1628" t="s">
        <v>948</v>
      </c>
      <c r="D366" s="1628"/>
      <c r="E366" s="1095">
        <f>SUM(E362:E365)</f>
        <v>285.32432319999998</v>
      </c>
      <c r="F366" s="984"/>
      <c r="G366" s="1064"/>
      <c r="H366" s="984"/>
    </row>
    <row r="367" spans="1:8" s="1060" customFormat="1" ht="13.5" thickTop="1">
      <c r="A367" s="1072"/>
      <c r="B367" s="1073"/>
      <c r="C367" s="1129"/>
      <c r="D367" s="1129"/>
      <c r="E367" s="1096"/>
      <c r="F367" s="984"/>
      <c r="G367" s="1064"/>
      <c r="H367" s="984"/>
    </row>
    <row r="368" spans="1:8" s="1060" customFormat="1" ht="13.5" thickBot="1">
      <c r="A368" s="1130" t="s">
        <v>949</v>
      </c>
      <c r="B368" s="1131"/>
      <c r="C368" s="1132"/>
      <c r="D368" s="1131"/>
      <c r="E368" s="1131"/>
      <c r="F368" s="984"/>
      <c r="G368" s="1064"/>
      <c r="H368" s="984"/>
    </row>
    <row r="369" spans="1:8" s="1060" customFormat="1" ht="14.25" thickTop="1" thickBot="1">
      <c r="A369" s="1133" t="s">
        <v>950</v>
      </c>
      <c r="B369" s="1133">
        <v>2.5999999999999999E-2</v>
      </c>
      <c r="C369" s="1134" t="s">
        <v>951</v>
      </c>
      <c r="D369" s="1135">
        <f>E351</f>
        <v>5060.7432000000008</v>
      </c>
      <c r="E369" s="1136">
        <f>B369*D369</f>
        <v>131.5793232</v>
      </c>
      <c r="F369" s="984"/>
      <c r="G369" s="1064"/>
      <c r="H369" s="984"/>
    </row>
    <row r="370" spans="1:8" s="1060" customFormat="1" ht="14.25" thickTop="1" thickBot="1">
      <c r="A370" s="1133" t="s">
        <v>945</v>
      </c>
      <c r="B370" s="1133">
        <v>3.3000000000000002E-2</v>
      </c>
      <c r="C370" s="1134" t="s">
        <v>952</v>
      </c>
      <c r="D370" s="1137">
        <v>45</v>
      </c>
      <c r="E370" s="1136">
        <f>B370*D370</f>
        <v>1.4850000000000001</v>
      </c>
      <c r="F370" s="984"/>
      <c r="G370" s="1064"/>
      <c r="H370" s="984"/>
    </row>
    <row r="371" spans="1:8" s="1060" customFormat="1" ht="14.25" thickTop="1" thickBot="1">
      <c r="A371" s="1133" t="s">
        <v>947</v>
      </c>
      <c r="B371" s="1138">
        <v>1</v>
      </c>
      <c r="C371" s="1134" t="s">
        <v>815</v>
      </c>
      <c r="D371" s="1139">
        <v>6</v>
      </c>
      <c r="E371" s="1136">
        <f>B371*D371</f>
        <v>6</v>
      </c>
      <c r="F371" s="984"/>
      <c r="G371" s="1064"/>
      <c r="H371" s="984"/>
    </row>
    <row r="372" spans="1:8" s="1060" customFormat="1" ht="14.25" thickTop="1" thickBot="1">
      <c r="A372" s="1133" t="s">
        <v>953</v>
      </c>
      <c r="B372" s="1138">
        <v>1</v>
      </c>
      <c r="C372" s="1134" t="s">
        <v>954</v>
      </c>
      <c r="D372" s="1139">
        <v>136.63</v>
      </c>
      <c r="E372" s="1136">
        <f>B372*D372</f>
        <v>136.63</v>
      </c>
      <c r="F372" s="984"/>
      <c r="G372" s="1064"/>
      <c r="H372" s="984"/>
    </row>
    <row r="373" spans="1:8" s="1060" customFormat="1" ht="14.25" thickTop="1" thickBot="1">
      <c r="A373" s="1133"/>
      <c r="B373" s="1133"/>
      <c r="C373" s="1631" t="s">
        <v>955</v>
      </c>
      <c r="D373" s="1631"/>
      <c r="E373" s="1140">
        <f>SUM(E369:E372)</f>
        <v>275.69432319999999</v>
      </c>
      <c r="F373" s="984"/>
      <c r="G373" s="1064"/>
      <c r="H373" s="984"/>
    </row>
    <row r="374" spans="1:8" s="1060" customFormat="1" ht="13.5" thickTop="1">
      <c r="A374" s="1090"/>
      <c r="B374" s="1077"/>
      <c r="C374" s="1078"/>
      <c r="D374" s="1103"/>
      <c r="E374" s="1103"/>
      <c r="F374" s="984"/>
      <c r="G374" s="1064"/>
      <c r="H374" s="984"/>
    </row>
    <row r="375" spans="1:8" s="1060" customFormat="1" ht="13.5" thickBot="1">
      <c r="A375" s="1097" t="s">
        <v>956</v>
      </c>
      <c r="B375" s="1077"/>
      <c r="C375" s="1078"/>
      <c r="D375" s="1078"/>
      <c r="E375" s="1078"/>
      <c r="F375" s="984"/>
      <c r="G375" s="1064"/>
      <c r="H375" s="984"/>
    </row>
    <row r="376" spans="1:8" s="1060" customFormat="1" ht="13.5" thickTop="1">
      <c r="A376" s="1079" t="s">
        <v>957</v>
      </c>
      <c r="B376" s="1141">
        <v>2.5999999999999999E-2</v>
      </c>
      <c r="C376" s="1098" t="s">
        <v>22</v>
      </c>
      <c r="D376" s="1125">
        <f>SUM(E351)</f>
        <v>5060.7432000000008</v>
      </c>
      <c r="E376" s="1083">
        <f>B376*D376</f>
        <v>131.5793232</v>
      </c>
      <c r="F376" s="984"/>
      <c r="G376" s="1064"/>
      <c r="H376" s="984"/>
    </row>
    <row r="377" spans="1:8" s="1060" customFormat="1">
      <c r="A377" s="1084" t="s">
        <v>945</v>
      </c>
      <c r="B377" s="1142">
        <v>3.3000000000000002E-2</v>
      </c>
      <c r="C377" s="1100" t="s">
        <v>946</v>
      </c>
      <c r="D377" s="1126">
        <v>45</v>
      </c>
      <c r="E377" s="1010">
        <f>B377*D377</f>
        <v>1.4850000000000001</v>
      </c>
      <c r="F377" s="984"/>
      <c r="G377" s="1064"/>
      <c r="H377" s="984"/>
    </row>
    <row r="378" spans="1:8" s="1060" customFormat="1">
      <c r="A378" s="1084" t="s">
        <v>947</v>
      </c>
      <c r="B378" s="1085">
        <v>1</v>
      </c>
      <c r="C378" s="1100" t="s">
        <v>135</v>
      </c>
      <c r="D378" s="1128">
        <v>6</v>
      </c>
      <c r="E378" s="1010">
        <f>B378*D378</f>
        <v>6</v>
      </c>
      <c r="F378" s="984"/>
      <c r="G378" s="1064"/>
      <c r="H378" s="984"/>
    </row>
    <row r="379" spans="1:8" s="1060" customFormat="1">
      <c r="A379" s="1084" t="s">
        <v>958</v>
      </c>
      <c r="B379" s="1142">
        <v>5.2999999999999999E-2</v>
      </c>
      <c r="C379" s="1100" t="s">
        <v>289</v>
      </c>
      <c r="D379" s="1126">
        <f>SUM(E290)</f>
        <v>320</v>
      </c>
      <c r="E379" s="1010">
        <f>B379*D379</f>
        <v>16.96</v>
      </c>
      <c r="F379" s="984"/>
      <c r="G379" s="1064"/>
      <c r="H379" s="984"/>
    </row>
    <row r="380" spans="1:8" s="1060" customFormat="1">
      <c r="A380" s="1084" t="s">
        <v>953</v>
      </c>
      <c r="B380" s="1085">
        <v>1</v>
      </c>
      <c r="C380" s="1100" t="s">
        <v>20</v>
      </c>
      <c r="D380" s="1126">
        <v>136.63</v>
      </c>
      <c r="E380" s="1010">
        <f>B380*D380</f>
        <v>136.63</v>
      </c>
      <c r="F380" s="984"/>
      <c r="G380" s="1064"/>
      <c r="H380" s="984"/>
    </row>
    <row r="381" spans="1:8" s="1060" customFormat="1" ht="13.5" thickBot="1">
      <c r="A381" s="1093"/>
      <c r="B381" s="1102"/>
      <c r="C381" s="1628" t="s">
        <v>948</v>
      </c>
      <c r="D381" s="1628"/>
      <c r="E381" s="1095">
        <f>SUM(E376:E380)</f>
        <v>292.65432320000002</v>
      </c>
      <c r="F381" s="984"/>
      <c r="G381" s="1064"/>
      <c r="H381" s="984"/>
    </row>
    <row r="382" spans="1:8" s="1060" customFormat="1" ht="12.75" customHeight="1" thickTop="1">
      <c r="A382" s="1090"/>
      <c r="B382" s="1077"/>
      <c r="C382" s="1078"/>
      <c r="D382" s="1103"/>
      <c r="E382" s="1104"/>
      <c r="F382" s="984"/>
      <c r="G382" s="1064"/>
      <c r="H382" s="984"/>
    </row>
    <row r="383" spans="1:8" s="1060" customFormat="1" ht="12.75" customHeight="1" thickBot="1">
      <c r="A383" s="1097" t="s">
        <v>959</v>
      </c>
      <c r="B383" s="1077"/>
      <c r="C383" s="1078"/>
      <c r="D383" s="1078"/>
      <c r="E383" s="1078"/>
      <c r="F383" s="984"/>
      <c r="G383" s="1064"/>
      <c r="H383" s="984"/>
    </row>
    <row r="384" spans="1:8" s="1060" customFormat="1" ht="12.75" customHeight="1" thickTop="1">
      <c r="A384" s="1079" t="s">
        <v>957</v>
      </c>
      <c r="B384" s="1141">
        <v>2.5999999999999999E-2</v>
      </c>
      <c r="C384" s="1098" t="s">
        <v>22</v>
      </c>
      <c r="D384" s="1125">
        <f>SUM(E351)</f>
        <v>5060.7432000000008</v>
      </c>
      <c r="E384" s="1083">
        <f>+B384*D384</f>
        <v>131.5793232</v>
      </c>
      <c r="F384" s="984"/>
      <c r="G384" s="1064"/>
      <c r="H384" s="984"/>
    </row>
    <row r="385" spans="1:8" s="1060" customFormat="1" ht="12.75" customHeight="1">
      <c r="A385" s="1084" t="s">
        <v>945</v>
      </c>
      <c r="B385" s="1142">
        <v>3.3000000000000002E-2</v>
      </c>
      <c r="C385" s="1100" t="s">
        <v>946</v>
      </c>
      <c r="D385" s="1126">
        <v>45</v>
      </c>
      <c r="E385" s="1010">
        <f>B385*D385</f>
        <v>1.4850000000000001</v>
      </c>
      <c r="F385" s="984"/>
      <c r="G385" s="1064"/>
      <c r="H385" s="984"/>
    </row>
    <row r="386" spans="1:8" s="1060" customFormat="1" ht="12.75" customHeight="1">
      <c r="A386" s="1084" t="s">
        <v>947</v>
      </c>
      <c r="B386" s="1085">
        <v>1</v>
      </c>
      <c r="C386" s="1100" t="s">
        <v>135</v>
      </c>
      <c r="D386" s="1128">
        <v>6</v>
      </c>
      <c r="E386" s="1010">
        <f>B386*D386</f>
        <v>6</v>
      </c>
      <c r="F386" s="984"/>
      <c r="G386" s="1064"/>
      <c r="H386" s="984"/>
    </row>
    <row r="387" spans="1:8" s="1060" customFormat="1" ht="12.75" customHeight="1">
      <c r="A387" s="1084" t="s">
        <v>958</v>
      </c>
      <c r="B387" s="1142">
        <v>5.2999999999999999E-2</v>
      </c>
      <c r="C387" s="1100" t="s">
        <v>289</v>
      </c>
      <c r="D387" s="1126">
        <f>SUM(E290)</f>
        <v>320</v>
      </c>
      <c r="E387" s="1010">
        <f>B387*D387</f>
        <v>16.96</v>
      </c>
      <c r="F387" s="984"/>
      <c r="G387" s="1064"/>
      <c r="H387" s="984"/>
    </row>
    <row r="388" spans="1:8" s="1060" customFormat="1" ht="12.75" customHeight="1">
      <c r="A388" s="1084" t="s">
        <v>960</v>
      </c>
      <c r="B388" s="1142">
        <v>1.4999999999999999E-2</v>
      </c>
      <c r="C388" s="1100" t="s">
        <v>930</v>
      </c>
      <c r="D388" s="1126">
        <v>900</v>
      </c>
      <c r="E388" s="1010">
        <f>B388*D388</f>
        <v>13.5</v>
      </c>
      <c r="F388" s="984"/>
      <c r="G388" s="1064"/>
      <c r="H388" s="984"/>
    </row>
    <row r="389" spans="1:8" s="1060" customFormat="1" ht="12.75" customHeight="1">
      <c r="A389" s="1084" t="s">
        <v>953</v>
      </c>
      <c r="B389" s="1085">
        <v>1</v>
      </c>
      <c r="C389" s="1100" t="s">
        <v>20</v>
      </c>
      <c r="D389" s="1126">
        <v>136.63</v>
      </c>
      <c r="E389" s="1010">
        <f>B389*D389</f>
        <v>136.63</v>
      </c>
      <c r="F389" s="984"/>
      <c r="G389" s="1064"/>
      <c r="H389" s="984"/>
    </row>
    <row r="390" spans="1:8" s="1060" customFormat="1" ht="12.75" customHeight="1" thickBot="1">
      <c r="A390" s="1093"/>
      <c r="B390" s="1102"/>
      <c r="C390" s="1628" t="s">
        <v>948</v>
      </c>
      <c r="D390" s="1628"/>
      <c r="E390" s="1095">
        <f>SUM(E384:E389)</f>
        <v>306.15432320000002</v>
      </c>
      <c r="F390" s="984"/>
      <c r="G390" s="1064"/>
      <c r="H390" s="984"/>
    </row>
    <row r="391" spans="1:8" s="1060" customFormat="1" ht="12.75" customHeight="1" thickTop="1">
      <c r="A391" s="1090"/>
      <c r="B391" s="1077"/>
      <c r="C391" s="1078"/>
      <c r="D391" s="1103"/>
      <c r="E391" s="1104"/>
      <c r="F391" s="984"/>
      <c r="G391" s="1064"/>
      <c r="H391" s="984"/>
    </row>
    <row r="392" spans="1:8" s="1060" customFormat="1" ht="13.5" thickBot="1">
      <c r="A392" s="1097" t="s">
        <v>961</v>
      </c>
      <c r="B392" s="1077"/>
      <c r="C392" s="1078"/>
      <c r="D392" s="1078"/>
      <c r="E392" s="1078"/>
      <c r="F392" s="984"/>
      <c r="G392" s="1064"/>
      <c r="H392" s="984"/>
    </row>
    <row r="393" spans="1:8" s="1060" customFormat="1" ht="13.5" thickTop="1">
      <c r="A393" s="1079" t="s">
        <v>962</v>
      </c>
      <c r="B393" s="1141">
        <v>6.3E-2</v>
      </c>
      <c r="C393" s="1098" t="s">
        <v>22</v>
      </c>
      <c r="D393" s="1125">
        <f>SUM(E359)</f>
        <v>5477.2659999999996</v>
      </c>
      <c r="E393" s="1083">
        <f>B393*D393</f>
        <v>345.06775799999997</v>
      </c>
      <c r="F393" s="984"/>
      <c r="G393" s="1064"/>
      <c r="H393" s="984"/>
    </row>
    <row r="394" spans="1:8" s="1060" customFormat="1">
      <c r="A394" s="1084" t="s">
        <v>945</v>
      </c>
      <c r="B394" s="1085">
        <v>0.33</v>
      </c>
      <c r="C394" s="1100" t="s">
        <v>946</v>
      </c>
      <c r="D394" s="1126">
        <v>45</v>
      </c>
      <c r="E394" s="1010">
        <f>B394*D394</f>
        <v>14.850000000000001</v>
      </c>
      <c r="F394" s="984"/>
      <c r="G394" s="1064"/>
      <c r="H394" s="984"/>
    </row>
    <row r="395" spans="1:8" s="1060" customFormat="1">
      <c r="A395" s="1084" t="s">
        <v>947</v>
      </c>
      <c r="B395" s="1085">
        <v>1</v>
      </c>
      <c r="C395" s="1100" t="s">
        <v>135</v>
      </c>
      <c r="D395" s="1126">
        <v>6</v>
      </c>
      <c r="E395" s="1010">
        <f>B395*D395</f>
        <v>6</v>
      </c>
      <c r="F395" s="984"/>
      <c r="G395" s="1064"/>
      <c r="H395" s="984"/>
    </row>
    <row r="396" spans="1:8" s="1060" customFormat="1">
      <c r="A396" s="1084" t="s">
        <v>963</v>
      </c>
      <c r="B396" s="1085">
        <v>1</v>
      </c>
      <c r="C396" s="1100" t="s">
        <v>135</v>
      </c>
      <c r="D396" s="1126">
        <v>6</v>
      </c>
      <c r="E396" s="1010">
        <f>B396*D396</f>
        <v>6</v>
      </c>
      <c r="F396" s="984"/>
      <c r="G396" s="1064"/>
      <c r="H396" s="984"/>
    </row>
    <row r="397" spans="1:8" s="1060" customFormat="1">
      <c r="A397" s="1084" t="s">
        <v>273</v>
      </c>
      <c r="B397" s="1085">
        <v>1</v>
      </c>
      <c r="C397" s="1100" t="s">
        <v>20</v>
      </c>
      <c r="D397" s="1126">
        <v>115.23</v>
      </c>
      <c r="E397" s="1010">
        <f>B397*D397</f>
        <v>115.23</v>
      </c>
      <c r="F397" s="984"/>
      <c r="G397" s="1064"/>
      <c r="H397" s="984"/>
    </row>
    <row r="398" spans="1:8" s="1060" customFormat="1" ht="13.5" thickBot="1">
      <c r="A398" s="1093"/>
      <c r="B398" s="1102"/>
      <c r="C398" s="1628" t="s">
        <v>948</v>
      </c>
      <c r="D398" s="1628"/>
      <c r="E398" s="1095">
        <f>SUM(E393:E397)</f>
        <v>487.14775800000001</v>
      </c>
      <c r="F398" s="984"/>
      <c r="G398" s="1064"/>
      <c r="H398" s="984"/>
    </row>
    <row r="399" spans="1:8" s="1060" customFormat="1" ht="12.75" customHeight="1" thickTop="1">
      <c r="A399" s="1090"/>
      <c r="B399" s="1077"/>
      <c r="C399" s="1078"/>
      <c r="D399" s="1103"/>
      <c r="E399" s="1104"/>
      <c r="F399" s="984"/>
      <c r="G399" s="1064"/>
      <c r="H399" s="984"/>
    </row>
    <row r="400" spans="1:8" s="1060" customFormat="1" ht="12.75" customHeight="1" thickBot="1">
      <c r="A400" s="1097" t="s">
        <v>964</v>
      </c>
      <c r="B400" s="1077"/>
      <c r="C400" s="1078"/>
      <c r="D400" s="1078"/>
      <c r="E400" s="1078"/>
      <c r="F400" s="984"/>
      <c r="G400" s="1064"/>
      <c r="H400" s="984"/>
    </row>
    <row r="401" spans="1:8" s="1060" customFormat="1" ht="12.75" customHeight="1" thickTop="1">
      <c r="A401" s="1079" t="s">
        <v>962</v>
      </c>
      <c r="B401" s="1141">
        <v>6.3E-2</v>
      </c>
      <c r="C401" s="1098" t="s">
        <v>22</v>
      </c>
      <c r="D401" s="1125">
        <f>SUM(E359)</f>
        <v>5477.2659999999996</v>
      </c>
      <c r="E401" s="1083">
        <f t="shared" ref="E401:E406" si="15">B401*D401</f>
        <v>345.06775799999997</v>
      </c>
      <c r="F401" s="984"/>
      <c r="G401" s="1064"/>
      <c r="H401" s="984"/>
    </row>
    <row r="402" spans="1:8" s="1060" customFormat="1" ht="12.75" customHeight="1">
      <c r="A402" s="1084" t="s">
        <v>945</v>
      </c>
      <c r="B402" s="1085">
        <v>0.33</v>
      </c>
      <c r="C402" s="1100" t="s">
        <v>946</v>
      </c>
      <c r="D402" s="1126">
        <v>45</v>
      </c>
      <c r="E402" s="1010">
        <f t="shared" si="15"/>
        <v>14.850000000000001</v>
      </c>
      <c r="F402" s="984"/>
      <c r="G402" s="1064"/>
      <c r="H402" s="984"/>
    </row>
    <row r="403" spans="1:8" s="1060" customFormat="1" ht="12.75" customHeight="1">
      <c r="A403" s="1084" t="s">
        <v>947</v>
      </c>
      <c r="B403" s="1085">
        <v>1</v>
      </c>
      <c r="C403" s="1100" t="s">
        <v>135</v>
      </c>
      <c r="D403" s="1126">
        <v>6</v>
      </c>
      <c r="E403" s="1010">
        <f t="shared" si="15"/>
        <v>6</v>
      </c>
      <c r="F403" s="984"/>
      <c r="G403" s="1064"/>
      <c r="H403" s="984"/>
    </row>
    <row r="404" spans="1:8" s="1060" customFormat="1" ht="12.75" customHeight="1">
      <c r="A404" s="1084" t="s">
        <v>963</v>
      </c>
      <c r="B404" s="1085">
        <v>1</v>
      </c>
      <c r="C404" s="1100" t="s">
        <v>135</v>
      </c>
      <c r="D404" s="1126">
        <v>6</v>
      </c>
      <c r="E404" s="1010">
        <f t="shared" si="15"/>
        <v>6</v>
      </c>
      <c r="F404" s="984"/>
      <c r="G404" s="1064"/>
      <c r="H404" s="984"/>
    </row>
    <row r="405" spans="1:8" s="1060" customFormat="1" ht="12.75" customHeight="1">
      <c r="A405" s="1084" t="s">
        <v>960</v>
      </c>
      <c r="B405" s="1142">
        <v>4.4999999999999998E-2</v>
      </c>
      <c r="C405" s="1100" t="s">
        <v>930</v>
      </c>
      <c r="D405" s="1128">
        <v>900</v>
      </c>
      <c r="E405" s="1010">
        <f t="shared" si="15"/>
        <v>40.5</v>
      </c>
      <c r="F405" s="984"/>
      <c r="G405" s="1064"/>
      <c r="H405" s="984"/>
    </row>
    <row r="406" spans="1:8" s="1060" customFormat="1" ht="12.75" customHeight="1">
      <c r="A406" s="1084" t="s">
        <v>273</v>
      </c>
      <c r="B406" s="1085">
        <v>1</v>
      </c>
      <c r="C406" s="1100" t="s">
        <v>20</v>
      </c>
      <c r="D406" s="1126">
        <f>+D397</f>
        <v>115.23</v>
      </c>
      <c r="E406" s="1010">
        <f t="shared" si="15"/>
        <v>115.23</v>
      </c>
      <c r="F406" s="984"/>
      <c r="G406" s="1064"/>
      <c r="H406" s="984"/>
    </row>
    <row r="407" spans="1:8" s="1060" customFormat="1" ht="12.75" customHeight="1" thickBot="1">
      <c r="A407" s="1093"/>
      <c r="B407" s="1102"/>
      <c r="C407" s="1628" t="s">
        <v>948</v>
      </c>
      <c r="D407" s="1628"/>
      <c r="E407" s="1095">
        <f>SUM(E401:E406)</f>
        <v>527.64775799999995</v>
      </c>
      <c r="F407" s="984"/>
      <c r="G407" s="1064"/>
      <c r="H407" s="984"/>
    </row>
    <row r="408" spans="1:8" s="1060" customFormat="1" ht="12.75" customHeight="1" thickTop="1">
      <c r="A408" s="1090"/>
      <c r="B408" s="1077"/>
      <c r="C408" s="1078"/>
      <c r="D408" s="1103"/>
      <c r="E408" s="1104"/>
      <c r="F408" s="984"/>
      <c r="G408" s="1064"/>
      <c r="H408" s="984"/>
    </row>
    <row r="409" spans="1:8" s="1060" customFormat="1" ht="13.5" thickBot="1">
      <c r="A409" s="1097" t="s">
        <v>965</v>
      </c>
      <c r="B409" s="1077"/>
      <c r="C409" s="1078"/>
      <c r="D409" s="1078"/>
      <c r="E409" s="1078"/>
      <c r="F409" s="984"/>
      <c r="G409" s="1064"/>
      <c r="H409" s="984"/>
    </row>
    <row r="410" spans="1:8" s="1060" customFormat="1" ht="13.5" thickTop="1">
      <c r="A410" s="1079" t="s">
        <v>966</v>
      </c>
      <c r="B410" s="1080">
        <v>0.06</v>
      </c>
      <c r="C410" s="1098" t="s">
        <v>22</v>
      </c>
      <c r="D410" s="1099">
        <f>SUM(E359)</f>
        <v>5477.2659999999996</v>
      </c>
      <c r="E410" s="1083">
        <f>B410*D410</f>
        <v>328.63595999999995</v>
      </c>
      <c r="F410" s="984"/>
      <c r="G410" s="1064"/>
      <c r="H410" s="984"/>
    </row>
    <row r="411" spans="1:8" s="1060" customFormat="1">
      <c r="A411" s="1084" t="s">
        <v>945</v>
      </c>
      <c r="B411" s="1085">
        <v>0.33</v>
      </c>
      <c r="C411" s="1100" t="s">
        <v>946</v>
      </c>
      <c r="D411" s="1024">
        <v>45</v>
      </c>
      <c r="E411" s="1010">
        <f>B411*D411</f>
        <v>14.850000000000001</v>
      </c>
      <c r="F411" s="984"/>
      <c r="G411" s="1064"/>
      <c r="H411" s="984"/>
    </row>
    <row r="412" spans="1:8" s="1060" customFormat="1">
      <c r="A412" s="1084" t="s">
        <v>967</v>
      </c>
      <c r="B412" s="1085">
        <v>1</v>
      </c>
      <c r="C412" s="1100" t="s">
        <v>135</v>
      </c>
      <c r="D412" s="1100">
        <v>6</v>
      </c>
      <c r="E412" s="1010">
        <f>B412*D412</f>
        <v>6</v>
      </c>
      <c r="F412" s="984"/>
      <c r="G412" s="1064"/>
      <c r="H412" s="984"/>
    </row>
    <row r="413" spans="1:8" s="1060" customFormat="1">
      <c r="A413" s="1084" t="s">
        <v>273</v>
      </c>
      <c r="B413" s="1085">
        <v>1</v>
      </c>
      <c r="C413" s="1100" t="s">
        <v>20</v>
      </c>
      <c r="D413" s="1024">
        <v>100</v>
      </c>
      <c r="E413" s="1010">
        <f>B413*D413</f>
        <v>100</v>
      </c>
      <c r="F413" s="984"/>
      <c r="G413" s="1064"/>
      <c r="H413" s="984"/>
    </row>
    <row r="414" spans="1:8" s="1060" customFormat="1" ht="13.5" thickBot="1">
      <c r="A414" s="1093"/>
      <c r="B414" s="1102"/>
      <c r="C414" s="1628" t="s">
        <v>948</v>
      </c>
      <c r="D414" s="1628"/>
      <c r="E414" s="1095">
        <f>SUM(E410:E413)</f>
        <v>449.48595999999998</v>
      </c>
      <c r="F414" s="984"/>
      <c r="G414" s="1064"/>
      <c r="H414" s="984"/>
    </row>
    <row r="415" spans="1:8" s="1060" customFormat="1" ht="7.5" customHeight="1" thickTop="1">
      <c r="A415" s="1072"/>
      <c r="B415" s="1073"/>
      <c r="C415" s="1074"/>
      <c r="D415" s="1096"/>
      <c r="E415" s="1096"/>
      <c r="F415" s="984"/>
      <c r="G415" s="1064"/>
      <c r="H415" s="984"/>
    </row>
    <row r="416" spans="1:8" s="1060" customFormat="1" ht="13.5" thickBot="1">
      <c r="A416" s="1097" t="s">
        <v>833</v>
      </c>
      <c r="B416" s="1077"/>
      <c r="C416" s="1078"/>
      <c r="D416" s="1078"/>
      <c r="E416" s="1078"/>
      <c r="F416" s="984"/>
      <c r="G416" s="1064"/>
      <c r="H416" s="984"/>
    </row>
    <row r="417" spans="1:8" s="1060" customFormat="1" ht="13.5" thickTop="1">
      <c r="A417" s="1079" t="s">
        <v>968</v>
      </c>
      <c r="B417" s="1141">
        <v>4.0000000000000001E-3</v>
      </c>
      <c r="C417" s="1098" t="s">
        <v>22</v>
      </c>
      <c r="D417" s="1099">
        <f>SUM(E351)</f>
        <v>5060.7432000000008</v>
      </c>
      <c r="E417" s="1083">
        <f>B417*D417</f>
        <v>20.242972800000004</v>
      </c>
      <c r="F417" s="984"/>
      <c r="G417" s="1064"/>
      <c r="H417" s="984"/>
    </row>
    <row r="418" spans="1:8" s="1060" customFormat="1">
      <c r="A418" s="1084" t="s">
        <v>945</v>
      </c>
      <c r="B418" s="1143">
        <v>0.11</v>
      </c>
      <c r="C418" s="1100" t="s">
        <v>946</v>
      </c>
      <c r="D418" s="1024">
        <v>45</v>
      </c>
      <c r="E418" s="1010">
        <f>B418*D418</f>
        <v>4.95</v>
      </c>
      <c r="F418" s="984"/>
      <c r="G418" s="1064"/>
      <c r="H418" s="984"/>
    </row>
    <row r="419" spans="1:8" s="1060" customFormat="1">
      <c r="A419" s="1084" t="s">
        <v>273</v>
      </c>
      <c r="B419" s="1085">
        <v>1</v>
      </c>
      <c r="C419" s="1100" t="s">
        <v>18</v>
      </c>
      <c r="D419" s="1024">
        <v>45</v>
      </c>
      <c r="E419" s="1010">
        <f>B419*D419</f>
        <v>45</v>
      </c>
      <c r="F419" s="984"/>
      <c r="G419" s="1064"/>
      <c r="H419" s="984"/>
    </row>
    <row r="420" spans="1:8" s="1060" customFormat="1" ht="13.5" thickBot="1">
      <c r="A420" s="1093"/>
      <c r="B420" s="1102"/>
      <c r="C420" s="1628" t="s">
        <v>969</v>
      </c>
      <c r="D420" s="1628"/>
      <c r="E420" s="1095">
        <f>SUM(E417:E419)</f>
        <v>70.192972800000007</v>
      </c>
      <c r="F420" s="984"/>
      <c r="G420" s="1064"/>
      <c r="H420" s="984"/>
    </row>
    <row r="421" spans="1:8" s="1060" customFormat="1" ht="13.5" thickTop="1">
      <c r="A421" s="1072"/>
      <c r="B421" s="1073"/>
      <c r="C421" s="1074"/>
      <c r="D421" s="1096"/>
      <c r="E421" s="1096"/>
      <c r="F421" s="984"/>
      <c r="G421" s="1064"/>
      <c r="H421" s="984"/>
    </row>
    <row r="422" spans="1:8" s="1060" customFormat="1" ht="13.5" thickBot="1">
      <c r="A422" s="1144" t="s">
        <v>970</v>
      </c>
      <c r="B422" s="1145"/>
      <c r="C422" s="1146"/>
      <c r="D422" s="1147"/>
      <c r="E422" s="1147"/>
      <c r="F422" s="984"/>
      <c r="G422" s="1064"/>
      <c r="H422" s="984"/>
    </row>
    <row r="423" spans="1:8" s="1060" customFormat="1" ht="13.5" thickTop="1">
      <c r="A423" s="1108" t="s">
        <v>971</v>
      </c>
      <c r="B423" s="1109">
        <v>1</v>
      </c>
      <c r="C423" s="1122" t="s">
        <v>290</v>
      </c>
      <c r="D423" s="1111">
        <v>2300</v>
      </c>
      <c r="E423" s="1112">
        <f>B423*D423</f>
        <v>2300</v>
      </c>
      <c r="F423" s="984"/>
      <c r="G423" s="1064"/>
      <c r="H423" s="984"/>
    </row>
    <row r="424" spans="1:8" s="1060" customFormat="1">
      <c r="A424" s="1148" t="s">
        <v>273</v>
      </c>
      <c r="B424" s="1114">
        <v>1</v>
      </c>
      <c r="C424" s="1123" t="s">
        <v>290</v>
      </c>
      <c r="D424" s="1116">
        <v>336.63</v>
      </c>
      <c r="E424" s="1117">
        <f>B424*D424</f>
        <v>336.63</v>
      </c>
      <c r="F424" s="984"/>
      <c r="G424" s="1064"/>
      <c r="H424" s="984"/>
    </row>
    <row r="425" spans="1:8" s="1060" customFormat="1">
      <c r="A425" s="1113" t="s">
        <v>972</v>
      </c>
      <c r="B425" s="1114">
        <v>2</v>
      </c>
      <c r="C425" s="1123" t="s">
        <v>291</v>
      </c>
      <c r="D425" s="1116">
        <v>40</v>
      </c>
      <c r="E425" s="1117">
        <f>B425*D425</f>
        <v>80</v>
      </c>
      <c r="F425" s="984"/>
      <c r="G425" s="1064"/>
      <c r="H425" s="984"/>
    </row>
    <row r="426" spans="1:8" s="1060" customFormat="1" ht="13.5" thickBot="1">
      <c r="A426" s="1119"/>
      <c r="B426" s="1120"/>
      <c r="C426" s="1630" t="s">
        <v>973</v>
      </c>
      <c r="D426" s="1630"/>
      <c r="E426" s="1121">
        <f>SUM(E423:E425)</f>
        <v>2716.63</v>
      </c>
      <c r="F426" s="984"/>
      <c r="G426" s="1064"/>
      <c r="H426" s="984"/>
    </row>
    <row r="427" spans="1:8" s="1060" customFormat="1" ht="13.5" thickTop="1">
      <c r="A427" s="1072"/>
      <c r="B427" s="1073"/>
      <c r="C427" s="1074"/>
      <c r="D427" s="1096"/>
      <c r="E427" s="1096"/>
      <c r="F427" s="984"/>
      <c r="G427" s="1064"/>
      <c r="H427" s="984"/>
    </row>
    <row r="428" spans="1:8" s="1060" customFormat="1" hidden="1">
      <c r="A428" s="1149" t="s">
        <v>974</v>
      </c>
      <c r="B428" s="1073"/>
      <c r="C428" s="1074"/>
      <c r="D428" s="1096"/>
      <c r="E428" s="1096"/>
      <c r="F428" s="984"/>
      <c r="G428" s="1064"/>
      <c r="H428" s="984"/>
    </row>
    <row r="429" spans="1:8" s="1060" customFormat="1" ht="13.5" hidden="1" thickTop="1">
      <c r="A429" s="1079" t="s">
        <v>971</v>
      </c>
      <c r="B429" s="1080">
        <v>1</v>
      </c>
      <c r="C429" s="1098" t="s">
        <v>290</v>
      </c>
      <c r="D429" s="1099">
        <f>D295</f>
        <v>2300</v>
      </c>
      <c r="E429" s="1083">
        <f>B429*D429</f>
        <v>2300</v>
      </c>
      <c r="F429" s="984"/>
      <c r="G429" s="1064"/>
      <c r="H429" s="984"/>
    </row>
    <row r="430" spans="1:8" s="1060" customFormat="1" hidden="1">
      <c r="A430" s="1150" t="s">
        <v>273</v>
      </c>
      <c r="B430" s="1085">
        <v>1</v>
      </c>
      <c r="C430" s="1100" t="s">
        <v>290</v>
      </c>
      <c r="D430" s="1024">
        <f>+D424</f>
        <v>336.63</v>
      </c>
      <c r="E430" s="1010">
        <f>B430*D430</f>
        <v>336.63</v>
      </c>
      <c r="F430" s="984"/>
      <c r="G430" s="1064"/>
      <c r="H430" s="984"/>
    </row>
    <row r="431" spans="1:8" s="1060" customFormat="1" hidden="1">
      <c r="A431" s="1084" t="s">
        <v>972</v>
      </c>
      <c r="B431" s="1085">
        <v>2</v>
      </c>
      <c r="C431" s="1100" t="s">
        <v>291</v>
      </c>
      <c r="D431" s="1024">
        <v>30.2</v>
      </c>
      <c r="E431" s="1010">
        <f>B431*D431</f>
        <v>60.4</v>
      </c>
      <c r="F431" s="984"/>
      <c r="G431" s="1064"/>
      <c r="H431" s="984"/>
    </row>
    <row r="432" spans="1:8" s="1060" customFormat="1" ht="13.5" hidden="1" thickBot="1">
      <c r="A432" s="1093"/>
      <c r="B432" s="1102"/>
      <c r="C432" s="1628" t="s">
        <v>973</v>
      </c>
      <c r="D432" s="1628"/>
      <c r="E432" s="1095">
        <f>SUM(E429:E431)</f>
        <v>2697.03</v>
      </c>
      <c r="F432" s="984"/>
      <c r="G432" s="1064"/>
      <c r="H432" s="984"/>
    </row>
    <row r="433" spans="1:8" s="1060" customFormat="1" ht="13.5" thickBot="1">
      <c r="A433" s="986" t="s">
        <v>975</v>
      </c>
      <c r="B433" s="987"/>
      <c r="C433" s="984"/>
      <c r="D433" s="984"/>
      <c r="E433" s="984"/>
      <c r="F433" s="984"/>
      <c r="G433" s="1064"/>
      <c r="H433" s="984"/>
    </row>
    <row r="434" spans="1:8" s="1060" customFormat="1" ht="13.5" thickTop="1">
      <c r="A434" s="1151" t="s">
        <v>976</v>
      </c>
      <c r="B434" s="1152">
        <v>1.05</v>
      </c>
      <c r="C434" s="1153" t="s">
        <v>951</v>
      </c>
      <c r="D434" s="1154">
        <f>+E327</f>
        <v>5764.9079999999994</v>
      </c>
      <c r="E434" s="1155">
        <f>B434*D434</f>
        <v>6053.1533999999992</v>
      </c>
      <c r="F434" s="984"/>
      <c r="G434" s="1064"/>
      <c r="H434" s="984"/>
    </row>
    <row r="435" spans="1:8" s="1060" customFormat="1">
      <c r="A435" s="1156" t="s">
        <v>977</v>
      </c>
      <c r="B435" s="1157">
        <f>1.84*1.07</f>
        <v>1.9688000000000001</v>
      </c>
      <c r="C435" s="1158" t="s">
        <v>978</v>
      </c>
      <c r="D435" s="1159">
        <f>E426</f>
        <v>2716.63</v>
      </c>
      <c r="E435" s="1160">
        <f>B435*D435</f>
        <v>5348.5011440000007</v>
      </c>
      <c r="F435" s="984"/>
      <c r="G435" s="1064"/>
      <c r="H435" s="984"/>
    </row>
    <row r="436" spans="1:8" s="1060" customFormat="1" ht="13.5" thickBot="1">
      <c r="A436" s="1161"/>
      <c r="B436" s="1162"/>
      <c r="C436" s="1633" t="s">
        <v>979</v>
      </c>
      <c r="D436" s="1633"/>
      <c r="E436" s="1163">
        <f>SUM(E434:E435)</f>
        <v>11401.654544000001</v>
      </c>
      <c r="F436" s="984"/>
      <c r="G436" s="1064"/>
      <c r="H436" s="984"/>
    </row>
    <row r="437" spans="1:8" s="1060" customFormat="1" ht="13.5" thickTop="1">
      <c r="A437" s="984"/>
      <c r="B437" s="987"/>
      <c r="C437" s="984"/>
      <c r="D437" s="984"/>
      <c r="E437" s="984"/>
      <c r="F437" s="984"/>
      <c r="G437" s="1064"/>
      <c r="H437" s="984"/>
    </row>
    <row r="438" spans="1:8" s="1060" customFormat="1" ht="13.5" thickBot="1">
      <c r="A438" s="1130" t="s">
        <v>980</v>
      </c>
      <c r="B438" s="1131"/>
      <c r="C438" s="1132"/>
      <c r="D438" s="1131"/>
      <c r="E438" s="1131"/>
      <c r="F438" s="984"/>
      <c r="G438" s="1064"/>
      <c r="H438" s="984"/>
    </row>
    <row r="439" spans="1:8" s="1060" customFormat="1" ht="13.5" thickTop="1">
      <c r="A439" s="1151" t="s">
        <v>976</v>
      </c>
      <c r="B439" s="1152">
        <v>1.05</v>
      </c>
      <c r="C439" s="1153" t="s">
        <v>951</v>
      </c>
      <c r="D439" s="1154">
        <f>+D434</f>
        <v>5764.9079999999994</v>
      </c>
      <c r="E439" s="1155">
        <f>B439*D439</f>
        <v>6053.1533999999992</v>
      </c>
      <c r="F439" s="984"/>
      <c r="G439" s="1064"/>
      <c r="H439" s="984"/>
    </row>
    <row r="440" spans="1:8" s="1060" customFormat="1">
      <c r="A440" s="1156" t="s">
        <v>977</v>
      </c>
      <c r="B440" s="1157">
        <f>0.99*1.07</f>
        <v>1.0593000000000001</v>
      </c>
      <c r="C440" s="1158" t="s">
        <v>978</v>
      </c>
      <c r="D440" s="1159">
        <f>E426</f>
        <v>2716.63</v>
      </c>
      <c r="E440" s="1160">
        <f>B440*D440</f>
        <v>2877.7261590000003</v>
      </c>
      <c r="F440" s="1164">
        <f>+M12</f>
        <v>0.98509659090909119</v>
      </c>
      <c r="G440" s="1064"/>
      <c r="H440" s="984"/>
    </row>
    <row r="441" spans="1:8" s="1060" customFormat="1">
      <c r="A441" s="1156" t="s">
        <v>981</v>
      </c>
      <c r="B441" s="1157">
        <f>(1/0.2*2)</f>
        <v>10</v>
      </c>
      <c r="C441" s="1158" t="s">
        <v>954</v>
      </c>
      <c r="D441" s="1165">
        <f>+D453</f>
        <v>650</v>
      </c>
      <c r="E441" s="1160">
        <f>B441*D441</f>
        <v>6500</v>
      </c>
      <c r="F441" s="984"/>
      <c r="G441" s="1064"/>
      <c r="H441" s="984"/>
    </row>
    <row r="442" spans="1:8" s="1060" customFormat="1" ht="13.5" thickBot="1">
      <c r="A442" s="1161"/>
      <c r="B442" s="1162"/>
      <c r="C442" s="1633" t="s">
        <v>979</v>
      </c>
      <c r="D442" s="1633"/>
      <c r="E442" s="1163">
        <f>SUM(E439:E441)</f>
        <v>15430.879558999999</v>
      </c>
      <c r="F442" s="984"/>
      <c r="G442" s="1064"/>
      <c r="H442" s="984"/>
    </row>
    <row r="443" spans="1:8" s="1060" customFormat="1" ht="13.5" thickTop="1">
      <c r="A443" s="984"/>
      <c r="B443" s="987"/>
      <c r="C443" s="984"/>
      <c r="D443" s="984"/>
      <c r="E443" s="984"/>
      <c r="F443" s="984"/>
      <c r="G443" s="1064"/>
      <c r="H443" s="984"/>
    </row>
    <row r="444" spans="1:8" s="1060" customFormat="1" ht="13.5" thickBot="1">
      <c r="A444" s="1130" t="s">
        <v>982</v>
      </c>
      <c r="B444" s="1131"/>
      <c r="C444" s="1132"/>
      <c r="D444" s="1131"/>
      <c r="E444" s="1131"/>
      <c r="F444" s="984"/>
      <c r="G444" s="1064"/>
      <c r="H444" s="984"/>
    </row>
    <row r="445" spans="1:8" s="1060" customFormat="1" ht="13.5" thickTop="1">
      <c r="A445" s="1151" t="s">
        <v>976</v>
      </c>
      <c r="B445" s="1152">
        <v>1.05</v>
      </c>
      <c r="C445" s="1153" t="s">
        <v>951</v>
      </c>
      <c r="D445" s="1154">
        <f>+D439</f>
        <v>5764.9079999999994</v>
      </c>
      <c r="E445" s="1155">
        <f>B445*D445</f>
        <v>6053.1533999999992</v>
      </c>
      <c r="F445" s="984"/>
      <c r="G445" s="1064"/>
      <c r="H445" s="984"/>
    </row>
    <row r="446" spans="1:8" s="1060" customFormat="1">
      <c r="A446" s="1156" t="s">
        <v>977</v>
      </c>
      <c r="B446" s="1157">
        <f>1.73*1.07</f>
        <v>1.8511000000000002</v>
      </c>
      <c r="C446" s="1158" t="s">
        <v>978</v>
      </c>
      <c r="D446" s="1159">
        <f>E426</f>
        <v>2716.63</v>
      </c>
      <c r="E446" s="1160">
        <f>B446*D446</f>
        <v>5028.7537930000008</v>
      </c>
      <c r="F446" s="1164">
        <f>+M16</f>
        <v>1.7337700000000003</v>
      </c>
      <c r="G446" s="1064"/>
      <c r="H446" s="984"/>
    </row>
    <row r="447" spans="1:8" s="1060" customFormat="1">
      <c r="A447" s="1156" t="s">
        <v>981</v>
      </c>
      <c r="B447" s="1157">
        <f>(1/0.15)*2</f>
        <v>13.333333333333334</v>
      </c>
      <c r="C447" s="1158" t="s">
        <v>954</v>
      </c>
      <c r="D447" s="1165">
        <f>+D453</f>
        <v>650</v>
      </c>
      <c r="E447" s="1160">
        <f>B447*D447</f>
        <v>8666.6666666666679</v>
      </c>
      <c r="F447" s="984"/>
      <c r="G447" s="1064"/>
      <c r="H447" s="984"/>
    </row>
    <row r="448" spans="1:8" s="1060" customFormat="1" ht="13.5" thickBot="1">
      <c r="A448" s="1161"/>
      <c r="B448" s="1162"/>
      <c r="C448" s="1633" t="s">
        <v>979</v>
      </c>
      <c r="D448" s="1633"/>
      <c r="E448" s="1163">
        <f>SUM(E445:E447)</f>
        <v>19748.573859666667</v>
      </c>
      <c r="F448" s="984"/>
      <c r="G448" s="1064"/>
      <c r="H448" s="984"/>
    </row>
    <row r="449" spans="1:8" s="1060" customFormat="1" ht="13.5" thickTop="1">
      <c r="A449" s="984"/>
      <c r="B449" s="987"/>
      <c r="C449" s="984"/>
      <c r="D449" s="984"/>
      <c r="E449" s="984"/>
      <c r="F449" s="984"/>
      <c r="G449" s="1064"/>
      <c r="H449" s="984"/>
    </row>
    <row r="450" spans="1:8" s="1060" customFormat="1" ht="13.5" thickBot="1">
      <c r="A450" s="1130" t="s">
        <v>983</v>
      </c>
      <c r="B450" s="1131"/>
      <c r="C450" s="1132"/>
      <c r="D450" s="1131"/>
      <c r="E450" s="1131"/>
      <c r="F450" s="1164">
        <f>+M8</f>
        <v>1.69675</v>
      </c>
      <c r="G450" s="1064"/>
      <c r="H450" s="984"/>
    </row>
    <row r="451" spans="1:8" s="1060" customFormat="1" ht="13.5" thickTop="1">
      <c r="A451" s="1151" t="s">
        <v>976</v>
      </c>
      <c r="B451" s="1152">
        <v>1.05</v>
      </c>
      <c r="C451" s="1153" t="s">
        <v>951</v>
      </c>
      <c r="D451" s="1154">
        <f>E327</f>
        <v>5764.9079999999994</v>
      </c>
      <c r="E451" s="1155">
        <f>B451*D451</f>
        <v>6053.1533999999992</v>
      </c>
      <c r="F451" s="984"/>
      <c r="G451" s="1064"/>
      <c r="H451" s="984"/>
    </row>
    <row r="452" spans="1:8" s="1060" customFormat="1">
      <c r="A452" s="1156" t="s">
        <v>977</v>
      </c>
      <c r="B452" s="1157">
        <f>1.7*1.07</f>
        <v>1.819</v>
      </c>
      <c r="C452" s="1158" t="s">
        <v>978</v>
      </c>
      <c r="D452" s="1159">
        <f>E426</f>
        <v>2716.63</v>
      </c>
      <c r="E452" s="1160">
        <f>B452*D452</f>
        <v>4941.54997</v>
      </c>
      <c r="F452" s="984"/>
      <c r="G452" s="1064"/>
      <c r="H452" s="984"/>
    </row>
    <row r="453" spans="1:8" s="1060" customFormat="1">
      <c r="A453" s="1156" t="s">
        <v>981</v>
      </c>
      <c r="B453" s="1157">
        <f>1/0.15</f>
        <v>6.666666666666667</v>
      </c>
      <c r="C453" s="1158" t="s">
        <v>954</v>
      </c>
      <c r="D453" s="1166">
        <v>650</v>
      </c>
      <c r="E453" s="1160">
        <f>B453*D453</f>
        <v>4333.3333333333339</v>
      </c>
      <c r="F453" s="984"/>
      <c r="G453" s="1064"/>
      <c r="H453" s="984"/>
    </row>
    <row r="454" spans="1:8" s="1060" customFormat="1" ht="13.5" thickBot="1">
      <c r="A454" s="1161"/>
      <c r="B454" s="1162"/>
      <c r="C454" s="1633" t="s">
        <v>979</v>
      </c>
      <c r="D454" s="1633"/>
      <c r="E454" s="1163">
        <f>SUM(E451:E453)</f>
        <v>15328.036703333333</v>
      </c>
      <c r="F454" s="984"/>
      <c r="G454" s="1064"/>
      <c r="H454" s="984"/>
    </row>
    <row r="455" spans="1:8" s="1060" customFormat="1" ht="13.5" thickTop="1">
      <c r="A455" s="984"/>
      <c r="B455" s="987"/>
      <c r="C455" s="984"/>
      <c r="D455" s="984"/>
      <c r="E455" s="984"/>
      <c r="F455" s="984"/>
      <c r="G455" s="1064"/>
      <c r="H455" s="984"/>
    </row>
    <row r="456" spans="1:8" s="1060" customFormat="1">
      <c r="A456" s="1167"/>
      <c r="B456" s="1168"/>
      <c r="C456" s="1167"/>
      <c r="D456" s="1167"/>
      <c r="E456" s="1167"/>
      <c r="F456" s="984"/>
      <c r="G456" s="1064"/>
      <c r="H456" s="984"/>
    </row>
    <row r="457" spans="1:8" s="1060" customFormat="1" ht="13.5" thickBot="1">
      <c r="A457" s="1169" t="s">
        <v>984</v>
      </c>
      <c r="B457" s="1168"/>
      <c r="C457" s="1167"/>
      <c r="D457" s="1167"/>
      <c r="E457" s="1167"/>
      <c r="F457" s="984"/>
      <c r="G457" s="1064"/>
      <c r="H457" s="984"/>
    </row>
    <row r="458" spans="1:8" s="1060" customFormat="1" ht="13.5" thickTop="1">
      <c r="A458" s="1170" t="s">
        <v>976</v>
      </c>
      <c r="B458" s="1171">
        <v>1.05</v>
      </c>
      <c r="C458" s="1172" t="s">
        <v>951</v>
      </c>
      <c r="D458" s="1173">
        <f>+D451</f>
        <v>5764.9079999999994</v>
      </c>
      <c r="E458" s="1174">
        <f>B458*D458</f>
        <v>6053.1533999999992</v>
      </c>
      <c r="F458" s="1164">
        <f>+M31</f>
        <v>1.7902208955223882</v>
      </c>
      <c r="G458" s="1064"/>
      <c r="H458" s="984"/>
    </row>
    <row r="459" spans="1:8" s="1060" customFormat="1">
      <c r="A459" s="1175" t="s">
        <v>977</v>
      </c>
      <c r="B459" s="1166">
        <f>1.79*1.07</f>
        <v>1.9153000000000002</v>
      </c>
      <c r="C459" s="1176" t="s">
        <v>978</v>
      </c>
      <c r="D459" s="1177">
        <f>+D452</f>
        <v>2716.63</v>
      </c>
      <c r="E459" s="1178">
        <f>B459*D459</f>
        <v>5203.1614390000004</v>
      </c>
      <c r="F459" s="984"/>
      <c r="G459" s="1064"/>
      <c r="H459" s="984"/>
    </row>
    <row r="460" spans="1:8" s="1060" customFormat="1" ht="13.5" thickBot="1">
      <c r="A460" s="1179"/>
      <c r="B460" s="1180"/>
      <c r="C460" s="1632" t="s">
        <v>979</v>
      </c>
      <c r="D460" s="1632"/>
      <c r="E460" s="1022">
        <f>SUM(E458:E459)</f>
        <v>11256.314838999999</v>
      </c>
      <c r="F460" s="984"/>
      <c r="G460" s="1064"/>
      <c r="H460" s="984"/>
    </row>
    <row r="461" spans="1:8" s="1060" customFormat="1" ht="13.5" thickTop="1">
      <c r="A461" s="1167"/>
      <c r="B461" s="1168"/>
      <c r="C461" s="1167"/>
      <c r="D461" s="1167"/>
      <c r="E461" s="1167"/>
      <c r="F461" s="984"/>
      <c r="G461" s="1064"/>
      <c r="H461" s="984"/>
    </row>
    <row r="462" spans="1:8" s="1060" customFormat="1" ht="13.5" thickBot="1">
      <c r="A462" s="1181" t="s">
        <v>985</v>
      </c>
      <c r="B462" s="1182"/>
      <c r="C462" s="1183"/>
      <c r="D462" s="1182"/>
      <c r="E462" s="1182"/>
      <c r="F462" s="984"/>
      <c r="G462" s="1064"/>
      <c r="H462" s="984"/>
    </row>
    <row r="463" spans="1:8" s="1060" customFormat="1" ht="13.5" thickTop="1">
      <c r="A463" s="1170" t="s">
        <v>976</v>
      </c>
      <c r="B463" s="1171">
        <v>1.05</v>
      </c>
      <c r="C463" s="1172" t="s">
        <v>951</v>
      </c>
      <c r="D463" s="1173">
        <f>+D458</f>
        <v>5764.9079999999994</v>
      </c>
      <c r="E463" s="1174">
        <f>B463*D463</f>
        <v>6053.1533999999992</v>
      </c>
      <c r="F463" s="1164">
        <f>+M39</f>
        <v>0.91693055555555569</v>
      </c>
      <c r="G463" s="1064"/>
      <c r="H463" s="984"/>
    </row>
    <row r="464" spans="1:8" s="1060" customFormat="1">
      <c r="A464" s="1175" t="s">
        <v>977</v>
      </c>
      <c r="B464" s="1166">
        <f>0.92*1.07</f>
        <v>0.98440000000000005</v>
      </c>
      <c r="C464" s="1176" t="s">
        <v>978</v>
      </c>
      <c r="D464" s="1177">
        <f>+D459</f>
        <v>2716.63</v>
      </c>
      <c r="E464" s="1178">
        <f>B464*D464</f>
        <v>2674.2505720000004</v>
      </c>
      <c r="F464" s="1164"/>
      <c r="G464" s="1064"/>
      <c r="H464" s="984"/>
    </row>
    <row r="465" spans="1:8" s="1060" customFormat="1">
      <c r="A465" s="1175" t="s">
        <v>981</v>
      </c>
      <c r="B465" s="1166">
        <f>(1/0.2*2)</f>
        <v>10</v>
      </c>
      <c r="C465" s="1176" t="s">
        <v>954</v>
      </c>
      <c r="D465" s="1166">
        <v>650</v>
      </c>
      <c r="E465" s="1178">
        <f>B465*D465</f>
        <v>6500</v>
      </c>
      <c r="F465" s="984"/>
      <c r="G465" s="1064"/>
      <c r="H465" s="984"/>
    </row>
    <row r="466" spans="1:8" s="1060" customFormat="1" ht="13.5" thickBot="1">
      <c r="A466" s="1179"/>
      <c r="B466" s="1180"/>
      <c r="C466" s="1632" t="s">
        <v>979</v>
      </c>
      <c r="D466" s="1632"/>
      <c r="E466" s="1022">
        <f>SUM(E463:E465)</f>
        <v>15227.403972</v>
      </c>
      <c r="F466" s="984"/>
      <c r="G466" s="1064"/>
      <c r="H466" s="984"/>
    </row>
    <row r="467" spans="1:8" s="1060" customFormat="1" ht="13.5" thickTop="1">
      <c r="A467" s="1167"/>
      <c r="B467" s="1168"/>
      <c r="C467" s="1167"/>
      <c r="D467" s="1167"/>
      <c r="E467" s="1167"/>
      <c r="F467" s="984"/>
      <c r="G467" s="1064"/>
      <c r="H467" s="984"/>
    </row>
    <row r="468" spans="1:8" s="1060" customFormat="1" ht="13.5" thickBot="1">
      <c r="A468" s="1181" t="s">
        <v>986</v>
      </c>
      <c r="B468" s="1182"/>
      <c r="C468" s="1183"/>
      <c r="D468" s="1182"/>
      <c r="E468" s="1182"/>
      <c r="F468" s="1164"/>
      <c r="G468" s="1064"/>
      <c r="H468" s="984"/>
    </row>
    <row r="469" spans="1:8" s="1060" customFormat="1" ht="13.5" thickTop="1">
      <c r="A469" s="1170" t="s">
        <v>976</v>
      </c>
      <c r="B469" s="1171">
        <v>1.05</v>
      </c>
      <c r="C469" s="1172" t="s">
        <v>951</v>
      </c>
      <c r="D469" s="1173">
        <f>+D463</f>
        <v>5764.9079999999994</v>
      </c>
      <c r="E469" s="1174">
        <f>B469*D469</f>
        <v>6053.1533999999992</v>
      </c>
      <c r="F469" s="984"/>
      <c r="G469" s="1064"/>
      <c r="H469" s="984"/>
    </row>
    <row r="470" spans="1:8" s="1060" customFormat="1">
      <c r="A470" s="1175" t="s">
        <v>977</v>
      </c>
      <c r="B470" s="1166">
        <f>1.39*1.07</f>
        <v>1.4873000000000001</v>
      </c>
      <c r="C470" s="1176" t="s">
        <v>978</v>
      </c>
      <c r="D470" s="1177">
        <f>+D464</f>
        <v>2716.63</v>
      </c>
      <c r="E470" s="1178">
        <f>B470*D470</f>
        <v>4040.4437990000001</v>
      </c>
      <c r="F470" s="1164">
        <f>+M35</f>
        <v>1.3947069767441862</v>
      </c>
      <c r="G470" s="1064"/>
      <c r="H470" s="984"/>
    </row>
    <row r="471" spans="1:8" s="1060" customFormat="1">
      <c r="A471" s="1175" t="s">
        <v>981</v>
      </c>
      <c r="B471" s="1166">
        <f>1/0.15</f>
        <v>6.666666666666667</v>
      </c>
      <c r="C471" s="1176" t="s">
        <v>954</v>
      </c>
      <c r="D471" s="1166">
        <v>250</v>
      </c>
      <c r="E471" s="1178">
        <f>B471*D471</f>
        <v>1666.6666666666667</v>
      </c>
      <c r="F471" s="984"/>
      <c r="G471" s="1064"/>
      <c r="H471" s="984"/>
    </row>
    <row r="472" spans="1:8" s="1060" customFormat="1" ht="13.5" thickBot="1">
      <c r="A472" s="1179"/>
      <c r="B472" s="1180"/>
      <c r="C472" s="1632" t="s">
        <v>979</v>
      </c>
      <c r="D472" s="1632"/>
      <c r="E472" s="1022">
        <f>SUM(E469:E471)</f>
        <v>11760.263865666666</v>
      </c>
      <c r="F472" s="984"/>
      <c r="G472" s="1064"/>
      <c r="H472" s="984"/>
    </row>
    <row r="473" spans="1:8" s="1060" customFormat="1" ht="13.5" thickTop="1">
      <c r="A473" s="984"/>
      <c r="B473" s="987"/>
      <c r="C473" s="984"/>
      <c r="D473" s="984"/>
      <c r="E473" s="984"/>
      <c r="F473" s="984"/>
      <c r="G473" s="1064"/>
      <c r="H473" s="984"/>
    </row>
    <row r="474" spans="1:8" s="1060" customFormat="1">
      <c r="A474" s="984"/>
      <c r="B474" s="987"/>
      <c r="C474" s="984"/>
      <c r="D474" s="984"/>
      <c r="E474" s="984"/>
      <c r="F474" s="984"/>
      <c r="G474" s="1064"/>
      <c r="H474" s="984"/>
    </row>
    <row r="475" spans="1:8" s="1060" customFormat="1">
      <c r="A475" s="984"/>
      <c r="B475" s="987"/>
      <c r="C475" s="984"/>
      <c r="D475" s="984"/>
      <c r="E475" s="984"/>
      <c r="F475" s="984"/>
      <c r="G475" s="1064"/>
      <c r="H475" s="984"/>
    </row>
    <row r="476" spans="1:8" s="1060" customFormat="1">
      <c r="A476" s="984"/>
      <c r="B476" s="987"/>
      <c r="C476" s="984"/>
      <c r="D476" s="984"/>
      <c r="E476" s="984"/>
      <c r="F476" s="984"/>
      <c r="G476" s="1064"/>
      <c r="H476" s="984"/>
    </row>
    <row r="477" spans="1:8" s="1060" customFormat="1">
      <c r="A477" s="984"/>
      <c r="B477" s="987"/>
      <c r="C477" s="984"/>
      <c r="D477" s="984"/>
      <c r="E477" s="984"/>
      <c r="F477" s="984"/>
      <c r="G477" s="1064"/>
      <c r="H477" s="984"/>
    </row>
    <row r="478" spans="1:8" s="1060" customFormat="1">
      <c r="A478" s="984"/>
      <c r="B478" s="987"/>
      <c r="C478" s="984"/>
      <c r="D478" s="984"/>
      <c r="E478" s="984"/>
      <c r="F478" s="984"/>
      <c r="G478" s="1064"/>
      <c r="H478" s="984"/>
    </row>
    <row r="479" spans="1:8" s="1060" customFormat="1">
      <c r="A479" s="984"/>
      <c r="B479" s="987"/>
      <c r="C479" s="984"/>
      <c r="D479" s="984"/>
      <c r="E479" s="984"/>
      <c r="F479" s="984"/>
      <c r="G479" s="1064"/>
      <c r="H479" s="984"/>
    </row>
    <row r="480" spans="1:8" s="1060" customFormat="1">
      <c r="A480" s="984"/>
      <c r="B480" s="987"/>
      <c r="C480" s="984"/>
      <c r="D480" s="984"/>
      <c r="E480" s="984"/>
      <c r="F480" s="984"/>
      <c r="G480" s="1064"/>
      <c r="H480" s="984"/>
    </row>
    <row r="481" spans="1:8" s="1060" customFormat="1">
      <c r="A481" s="984"/>
      <c r="B481" s="987"/>
      <c r="C481" s="984"/>
      <c r="D481" s="984"/>
      <c r="E481" s="984"/>
      <c r="F481" s="984"/>
      <c r="G481" s="1064"/>
      <c r="H481" s="984"/>
    </row>
    <row r="482" spans="1:8" s="1060" customFormat="1">
      <c r="A482" s="984"/>
      <c r="B482" s="987"/>
      <c r="C482" s="984"/>
      <c r="D482" s="984"/>
      <c r="E482" s="984"/>
      <c r="F482" s="984"/>
      <c r="G482" s="1064"/>
      <c r="H482" s="984"/>
    </row>
    <row r="483" spans="1:8" s="1060" customFormat="1">
      <c r="A483" s="984"/>
      <c r="B483" s="987"/>
      <c r="C483" s="984"/>
      <c r="D483" s="984"/>
      <c r="E483" s="984"/>
      <c r="F483" s="984"/>
      <c r="G483" s="1064"/>
      <c r="H483" s="984"/>
    </row>
    <row r="484" spans="1:8" s="1060" customFormat="1">
      <c r="A484" s="984"/>
      <c r="B484" s="987"/>
      <c r="C484" s="984"/>
      <c r="D484" s="984"/>
      <c r="E484" s="984"/>
      <c r="F484" s="984"/>
      <c r="G484" s="1064"/>
      <c r="H484" s="984"/>
    </row>
    <row r="485" spans="1:8" s="1060" customFormat="1">
      <c r="A485" s="984"/>
      <c r="B485" s="987"/>
      <c r="C485" s="984"/>
      <c r="D485" s="984"/>
      <c r="E485" s="984"/>
      <c r="F485" s="984"/>
      <c r="G485" s="1064"/>
      <c r="H485" s="984"/>
    </row>
    <row r="486" spans="1:8" s="1060" customFormat="1">
      <c r="A486" s="984"/>
      <c r="B486" s="987"/>
      <c r="C486" s="984"/>
      <c r="D486" s="984"/>
      <c r="E486" s="984"/>
      <c r="F486" s="984"/>
      <c r="G486" s="1064"/>
      <c r="H486" s="984"/>
    </row>
    <row r="487" spans="1:8" s="1060" customFormat="1">
      <c r="A487" s="984"/>
      <c r="B487" s="987"/>
      <c r="C487" s="984"/>
      <c r="D487" s="984"/>
      <c r="E487" s="984"/>
      <c r="F487" s="984"/>
      <c r="G487" s="1064"/>
      <c r="H487" s="984"/>
    </row>
    <row r="488" spans="1:8" s="1060" customFormat="1">
      <c r="A488" s="984"/>
      <c r="B488" s="987"/>
      <c r="C488" s="984"/>
      <c r="D488" s="984"/>
      <c r="E488" s="984"/>
      <c r="F488" s="984"/>
      <c r="G488" s="1064"/>
      <c r="H488" s="984"/>
    </row>
    <row r="489" spans="1:8" s="1060" customFormat="1">
      <c r="A489" s="984"/>
      <c r="B489" s="987"/>
      <c r="C489" s="984"/>
      <c r="D489" s="984"/>
      <c r="E489" s="984"/>
      <c r="F489" s="984"/>
      <c r="G489" s="1064"/>
      <c r="H489" s="984"/>
    </row>
  </sheetData>
  <mergeCells count="37">
    <mergeCell ref="C472:D472"/>
    <mergeCell ref="C436:D436"/>
    <mergeCell ref="C442:D442"/>
    <mergeCell ref="C448:D448"/>
    <mergeCell ref="C454:D454"/>
    <mergeCell ref="C460:D460"/>
    <mergeCell ref="C466:D466"/>
    <mergeCell ref="C432:D432"/>
    <mergeCell ref="C351:D351"/>
    <mergeCell ref="C359:D359"/>
    <mergeCell ref="C366:D366"/>
    <mergeCell ref="C373:D373"/>
    <mergeCell ref="C381:D381"/>
    <mergeCell ref="C390:D390"/>
    <mergeCell ref="C398:D398"/>
    <mergeCell ref="C407:D407"/>
    <mergeCell ref="C414:D414"/>
    <mergeCell ref="C420:D420"/>
    <mergeCell ref="C426:D426"/>
    <mergeCell ref="C342:D342"/>
    <mergeCell ref="C197:D197"/>
    <mergeCell ref="C217:D217"/>
    <mergeCell ref="C237:D237"/>
    <mergeCell ref="C258:D258"/>
    <mergeCell ref="C280:D280"/>
    <mergeCell ref="A288:E288"/>
    <mergeCell ref="C303:D303"/>
    <mergeCell ref="C309:D309"/>
    <mergeCell ref="C318:D318"/>
    <mergeCell ref="C327:D327"/>
    <mergeCell ref="C336:D336"/>
    <mergeCell ref="C172:D172"/>
    <mergeCell ref="C24:D24"/>
    <mergeCell ref="C46:D46"/>
    <mergeCell ref="C75:D75"/>
    <mergeCell ref="A106:E106"/>
    <mergeCell ref="C146:D146"/>
  </mergeCells>
  <pageMargins left="0.7" right="0.7" top="0.75" bottom="0.75" header="0.3" footer="0.3"/>
  <pageSetup orientation="portrait" r:id="rId1"/>
  <rowBreaks count="10" manualBreakCount="10">
    <brk id="24" max="4" man="1"/>
    <brk id="47" max="4" man="1"/>
    <brk id="76" max="4" man="1"/>
    <brk id="119" max="4" man="1"/>
    <brk id="173" max="4" man="1"/>
    <brk id="198" max="16383" man="1"/>
    <brk id="239" max="4" man="1"/>
    <brk id="309" max="4" man="1"/>
    <brk id="359" max="4" man="1"/>
    <brk id="408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Q77"/>
  <sheetViews>
    <sheetView workbookViewId="0">
      <selection activeCell="B14" sqref="B13:B14"/>
    </sheetView>
  </sheetViews>
  <sheetFormatPr baseColWidth="10" defaultRowHeight="12.75"/>
  <cols>
    <col min="1" max="2" width="11.42578125" style="482"/>
    <col min="3" max="3" width="16.140625" style="482" customWidth="1"/>
    <col min="4" max="5" width="11.42578125" style="482"/>
    <col min="6" max="6" width="13" style="482" bestFit="1" customWidth="1"/>
    <col min="7" max="8" width="11.42578125" style="482"/>
    <col min="9" max="9" width="12.85546875" style="482" bestFit="1" customWidth="1"/>
    <col min="10" max="16384" width="11.42578125" style="482"/>
  </cols>
  <sheetData>
    <row r="3" spans="1:17" ht="20.25">
      <c r="A3" s="881"/>
      <c r="B3" s="881"/>
      <c r="C3" s="881"/>
      <c r="D3" s="881"/>
      <c r="E3" s="881"/>
      <c r="F3" s="881"/>
      <c r="G3" s="881"/>
      <c r="H3" s="882"/>
      <c r="I3" s="882"/>
      <c r="J3" s="883"/>
      <c r="K3" s="883"/>
      <c r="L3" s="884"/>
      <c r="M3" s="884"/>
      <c r="N3" s="884"/>
      <c r="O3" s="884"/>
      <c r="P3" s="884"/>
      <c r="Q3" s="884"/>
    </row>
    <row r="4" spans="1:17" ht="18.75" thickBot="1">
      <c r="A4" s="885"/>
      <c r="B4" s="886"/>
      <c r="C4" s="887"/>
      <c r="D4" s="886"/>
      <c r="E4" s="886"/>
      <c r="F4" s="886"/>
      <c r="G4" s="886"/>
      <c r="H4" s="886"/>
      <c r="I4" s="886"/>
      <c r="J4" s="886"/>
      <c r="K4" s="886"/>
      <c r="L4" s="886"/>
      <c r="M4" s="886"/>
      <c r="N4" s="886"/>
      <c r="O4" s="886"/>
      <c r="P4" s="885"/>
      <c r="Q4" s="885"/>
    </row>
    <row r="5" spans="1:17" ht="13.5" thickBot="1">
      <c r="A5" s="888"/>
      <c r="B5" s="886"/>
      <c r="C5" s="886"/>
      <c r="D5" s="886"/>
      <c r="E5" s="1621" t="s">
        <v>581</v>
      </c>
      <c r="F5" s="1622"/>
      <c r="G5" s="889"/>
      <c r="H5" s="1621" t="s">
        <v>582</v>
      </c>
      <c r="I5" s="1622"/>
      <c r="J5" s="889"/>
      <c r="K5" s="1621" t="s">
        <v>583</v>
      </c>
      <c r="L5" s="1622"/>
      <c r="M5" s="889"/>
      <c r="N5" s="1621" t="s">
        <v>584</v>
      </c>
      <c r="O5" s="1622"/>
      <c r="P5" s="890"/>
      <c r="Q5" s="885"/>
    </row>
    <row r="6" spans="1:17" ht="13.5" thickBot="1">
      <c r="A6" s="888"/>
      <c r="B6" s="886"/>
      <c r="C6" s="891" t="s">
        <v>585</v>
      </c>
      <c r="D6" s="886"/>
      <c r="E6" s="892" t="s">
        <v>586</v>
      </c>
      <c r="F6" s="893" t="s">
        <v>587</v>
      </c>
      <c r="G6" s="889"/>
      <c r="H6" s="892" t="s">
        <v>586</v>
      </c>
      <c r="I6" s="893" t="s">
        <v>587</v>
      </c>
      <c r="J6" s="889"/>
      <c r="K6" s="892" t="s">
        <v>586</v>
      </c>
      <c r="L6" s="893" t="s">
        <v>587</v>
      </c>
      <c r="M6" s="889"/>
      <c r="N6" s="892" t="s">
        <v>586</v>
      </c>
      <c r="O6" s="893" t="s">
        <v>588</v>
      </c>
      <c r="P6" s="890"/>
      <c r="Q6" s="885"/>
    </row>
    <row r="7" spans="1:17">
      <c r="A7" s="894"/>
      <c r="B7" s="895" t="s">
        <v>589</v>
      </c>
      <c r="C7" s="896"/>
      <c r="D7" s="897"/>
      <c r="E7" s="898">
        <v>0.63</v>
      </c>
      <c r="F7" s="899">
        <f t="shared" ref="F7:F23" si="0">+E7*C7</f>
        <v>0</v>
      </c>
      <c r="G7" s="897"/>
      <c r="H7" s="900">
        <v>0.06</v>
      </c>
      <c r="I7" s="899">
        <f t="shared" ref="I7:I23" si="1">+H7*C7</f>
        <v>0</v>
      </c>
      <c r="J7" s="897"/>
      <c r="K7" s="901">
        <v>2E-3</v>
      </c>
      <c r="L7" s="899">
        <f t="shared" ref="L7:L23" si="2">+K7*C7</f>
        <v>0</v>
      </c>
      <c r="M7" s="897"/>
      <c r="N7" s="902">
        <v>1.388E-2</v>
      </c>
      <c r="O7" s="899">
        <f t="shared" ref="O7:O23" si="3">+N7*C7</f>
        <v>0</v>
      </c>
      <c r="P7" s="903"/>
      <c r="Q7" s="885"/>
    </row>
    <row r="8" spans="1:17">
      <c r="A8" s="894"/>
      <c r="B8" s="895" t="s">
        <v>590</v>
      </c>
      <c r="C8" s="21">
        <v>3650</v>
      </c>
      <c r="D8" s="897"/>
      <c r="E8" s="898">
        <f>0.8*1.08</f>
        <v>0.8640000000000001</v>
      </c>
      <c r="F8" s="904">
        <f t="shared" si="0"/>
        <v>3153.6000000000004</v>
      </c>
      <c r="G8" s="897"/>
      <c r="H8" s="905">
        <f t="shared" ref="H8:H13" si="4">0.85*0.1</f>
        <v>8.5000000000000006E-2</v>
      </c>
      <c r="I8" s="904">
        <f t="shared" si="1"/>
        <v>310.25</v>
      </c>
      <c r="J8" s="897"/>
      <c r="K8" s="906">
        <v>4.5999999999999999E-3</v>
      </c>
      <c r="L8" s="904">
        <f t="shared" si="2"/>
        <v>16.79</v>
      </c>
      <c r="M8" s="897"/>
      <c r="N8" s="907">
        <v>1.7860000000000001E-2</v>
      </c>
      <c r="O8" s="904">
        <f t="shared" si="3"/>
        <v>65.189000000000007</v>
      </c>
      <c r="P8" s="903"/>
      <c r="Q8" s="885"/>
    </row>
    <row r="9" spans="1:17">
      <c r="A9" s="894"/>
      <c r="B9" s="895" t="s">
        <v>591</v>
      </c>
      <c r="C9" s="908">
        <v>1150</v>
      </c>
      <c r="D9" s="897"/>
      <c r="E9" s="898">
        <f>0.8*1.1</f>
        <v>0.88000000000000012</v>
      </c>
      <c r="F9" s="904">
        <f t="shared" si="0"/>
        <v>1012.0000000000001</v>
      </c>
      <c r="G9" s="897"/>
      <c r="H9" s="905">
        <f t="shared" si="4"/>
        <v>8.5000000000000006E-2</v>
      </c>
      <c r="I9" s="904">
        <f t="shared" si="1"/>
        <v>97.75</v>
      </c>
      <c r="J9" s="897"/>
      <c r="K9" s="906">
        <v>8.0999999999999996E-3</v>
      </c>
      <c r="L9" s="904">
        <f t="shared" si="2"/>
        <v>9.3149999999999995</v>
      </c>
      <c r="M9" s="897"/>
      <c r="N9" s="907">
        <v>2.5000000000000001E-2</v>
      </c>
      <c r="O9" s="904">
        <f t="shared" si="3"/>
        <v>28.75</v>
      </c>
      <c r="P9" s="903"/>
      <c r="Q9" s="885"/>
    </row>
    <row r="10" spans="1:17">
      <c r="A10" s="894"/>
      <c r="B10" s="895" t="s">
        <v>592</v>
      </c>
      <c r="C10" s="895"/>
      <c r="D10" s="897"/>
      <c r="E10" s="898">
        <f>0.8*1.15</f>
        <v>0.91999999999999993</v>
      </c>
      <c r="F10" s="904">
        <f t="shared" si="0"/>
        <v>0</v>
      </c>
      <c r="G10" s="897"/>
      <c r="H10" s="905">
        <f t="shared" si="4"/>
        <v>8.5000000000000006E-2</v>
      </c>
      <c r="I10" s="904">
        <f t="shared" si="1"/>
        <v>0</v>
      </c>
      <c r="J10" s="897"/>
      <c r="K10" s="906">
        <v>1.8200000000000001E-2</v>
      </c>
      <c r="L10" s="904">
        <f t="shared" si="2"/>
        <v>0</v>
      </c>
      <c r="M10" s="897"/>
      <c r="N10" s="907">
        <v>7.8100000000000003E-2</v>
      </c>
      <c r="O10" s="904">
        <f t="shared" si="3"/>
        <v>0</v>
      </c>
      <c r="P10" s="903"/>
      <c r="Q10" s="885"/>
    </row>
    <row r="11" spans="1:17">
      <c r="A11" s="894"/>
      <c r="B11" s="895" t="s">
        <v>593</v>
      </c>
      <c r="C11" s="895"/>
      <c r="D11" s="897"/>
      <c r="E11" s="898">
        <f>0.8*1.2</f>
        <v>0.96</v>
      </c>
      <c r="F11" s="904">
        <f t="shared" si="0"/>
        <v>0</v>
      </c>
      <c r="G11" s="897"/>
      <c r="H11" s="905">
        <f t="shared" si="4"/>
        <v>8.5000000000000006E-2</v>
      </c>
      <c r="I11" s="904">
        <f t="shared" si="1"/>
        <v>0</v>
      </c>
      <c r="J11" s="897"/>
      <c r="K11" s="906">
        <v>3.2399999999999998E-2</v>
      </c>
      <c r="L11" s="904">
        <f t="shared" si="2"/>
        <v>0</v>
      </c>
      <c r="M11" s="897"/>
      <c r="N11" s="907">
        <v>0.156</v>
      </c>
      <c r="O11" s="904">
        <f t="shared" si="3"/>
        <v>0</v>
      </c>
      <c r="P11" s="903"/>
      <c r="Q11" s="885"/>
    </row>
    <row r="12" spans="1:17">
      <c r="A12" s="894"/>
      <c r="B12" s="895" t="s">
        <v>594</v>
      </c>
      <c r="C12" s="895"/>
      <c r="D12" s="897"/>
      <c r="E12" s="898">
        <v>1</v>
      </c>
      <c r="F12" s="904">
        <f t="shared" si="0"/>
        <v>0</v>
      </c>
      <c r="G12" s="897"/>
      <c r="H12" s="905">
        <f t="shared" si="4"/>
        <v>8.5000000000000006E-2</v>
      </c>
      <c r="I12" s="904">
        <f t="shared" si="1"/>
        <v>0</v>
      </c>
      <c r="J12" s="897"/>
      <c r="K12" s="906">
        <v>5.0700000000000002E-2</v>
      </c>
      <c r="L12" s="904">
        <f t="shared" si="2"/>
        <v>0</v>
      </c>
      <c r="M12" s="897"/>
      <c r="N12" s="907">
        <v>0.23430000000000001</v>
      </c>
      <c r="O12" s="904">
        <f t="shared" si="3"/>
        <v>0</v>
      </c>
      <c r="P12" s="903"/>
      <c r="Q12" s="885"/>
    </row>
    <row r="13" spans="1:17">
      <c r="A13" s="894"/>
      <c r="B13" s="895" t="s">
        <v>595</v>
      </c>
      <c r="C13" s="895"/>
      <c r="D13" s="897"/>
      <c r="E13" s="898">
        <v>1.1100000000000001</v>
      </c>
      <c r="F13" s="904">
        <f t="shared" si="0"/>
        <v>0</v>
      </c>
      <c r="G13" s="897"/>
      <c r="H13" s="905">
        <f t="shared" si="4"/>
        <v>8.5000000000000006E-2</v>
      </c>
      <c r="I13" s="904">
        <f t="shared" si="1"/>
        <v>0</v>
      </c>
      <c r="J13" s="897"/>
      <c r="K13" s="906">
        <v>7.2999999999999995E-2</v>
      </c>
      <c r="L13" s="904">
        <f t="shared" si="2"/>
        <v>0</v>
      </c>
      <c r="M13" s="897"/>
      <c r="N13" s="907">
        <v>0.3125</v>
      </c>
      <c r="O13" s="904">
        <f t="shared" si="3"/>
        <v>0</v>
      </c>
      <c r="P13" s="903"/>
      <c r="Q13" s="885"/>
    </row>
    <row r="14" spans="1:17">
      <c r="A14" s="894"/>
      <c r="B14" s="895" t="s">
        <v>596</v>
      </c>
      <c r="C14" s="895"/>
      <c r="D14" s="897"/>
      <c r="E14" s="898">
        <v>1.22</v>
      </c>
      <c r="F14" s="904">
        <f t="shared" si="0"/>
        <v>0</v>
      </c>
      <c r="G14" s="897"/>
      <c r="H14" s="905">
        <v>0.09</v>
      </c>
      <c r="I14" s="904">
        <f t="shared" si="1"/>
        <v>0</v>
      </c>
      <c r="J14" s="897"/>
      <c r="K14" s="906">
        <v>9.9299999999999999E-2</v>
      </c>
      <c r="L14" s="904">
        <f t="shared" si="2"/>
        <v>0</v>
      </c>
      <c r="M14" s="897"/>
      <c r="N14" s="907"/>
      <c r="O14" s="904">
        <f t="shared" si="3"/>
        <v>0</v>
      </c>
      <c r="P14" s="903"/>
      <c r="Q14" s="885"/>
    </row>
    <row r="15" spans="1:17">
      <c r="A15" s="894"/>
      <c r="B15" s="895" t="s">
        <v>597</v>
      </c>
      <c r="C15" s="895"/>
      <c r="D15" s="897"/>
      <c r="E15" s="898">
        <v>1.4</v>
      </c>
      <c r="F15" s="904">
        <f t="shared" si="0"/>
        <v>0</v>
      </c>
      <c r="G15" s="897"/>
      <c r="H15" s="905">
        <v>0.1</v>
      </c>
      <c r="I15" s="904">
        <f t="shared" si="1"/>
        <v>0</v>
      </c>
      <c r="J15" s="897"/>
      <c r="K15" s="906">
        <v>0.12970000000000001</v>
      </c>
      <c r="L15" s="904">
        <f t="shared" si="2"/>
        <v>0</v>
      </c>
      <c r="M15" s="897"/>
      <c r="N15" s="907">
        <v>0.41660000000000003</v>
      </c>
      <c r="O15" s="904">
        <f t="shared" si="3"/>
        <v>0</v>
      </c>
      <c r="P15" s="903"/>
      <c r="Q15" s="885"/>
    </row>
    <row r="16" spans="1:17">
      <c r="A16" s="894"/>
      <c r="B16" s="895" t="s">
        <v>598</v>
      </c>
      <c r="C16" s="895"/>
      <c r="D16" s="897"/>
      <c r="E16" s="898">
        <v>1.67</v>
      </c>
      <c r="F16" s="904">
        <f t="shared" si="0"/>
        <v>0</v>
      </c>
      <c r="G16" s="897"/>
      <c r="H16" s="905">
        <v>0.115</v>
      </c>
      <c r="I16" s="904">
        <f t="shared" si="1"/>
        <v>0</v>
      </c>
      <c r="J16" s="897"/>
      <c r="K16" s="906">
        <v>0.16420000000000001</v>
      </c>
      <c r="L16" s="904">
        <f t="shared" si="2"/>
        <v>0</v>
      </c>
      <c r="M16" s="897"/>
      <c r="N16" s="907"/>
      <c r="O16" s="904">
        <f t="shared" si="3"/>
        <v>0</v>
      </c>
      <c r="P16" s="903"/>
      <c r="Q16" s="885"/>
    </row>
    <row r="17" spans="1:17">
      <c r="A17" s="894"/>
      <c r="B17" s="895" t="s">
        <v>599</v>
      </c>
      <c r="C17" s="895"/>
      <c r="D17" s="897"/>
      <c r="E17" s="898">
        <v>1.8</v>
      </c>
      <c r="F17" s="904">
        <f t="shared" si="0"/>
        <v>0</v>
      </c>
      <c r="G17" s="897"/>
      <c r="H17" s="905">
        <v>0.12</v>
      </c>
      <c r="I17" s="904">
        <f t="shared" si="1"/>
        <v>0</v>
      </c>
      <c r="J17" s="897"/>
      <c r="K17" s="906">
        <v>0.20269999999999999</v>
      </c>
      <c r="L17" s="904">
        <f t="shared" si="2"/>
        <v>0</v>
      </c>
      <c r="M17" s="897"/>
      <c r="N17" s="907"/>
      <c r="O17" s="904">
        <f t="shared" si="3"/>
        <v>0</v>
      </c>
      <c r="P17" s="903"/>
      <c r="Q17" s="885"/>
    </row>
    <row r="18" spans="1:17">
      <c r="A18" s="894"/>
      <c r="B18" s="895" t="s">
        <v>600</v>
      </c>
      <c r="C18" s="895"/>
      <c r="D18" s="897"/>
      <c r="E18" s="898">
        <v>2.15</v>
      </c>
      <c r="F18" s="904">
        <f t="shared" si="0"/>
        <v>0</v>
      </c>
      <c r="G18" s="897"/>
      <c r="H18" s="905"/>
      <c r="I18" s="904">
        <f t="shared" si="1"/>
        <v>0</v>
      </c>
      <c r="J18" s="897"/>
      <c r="K18" s="906">
        <v>0.29189999999999999</v>
      </c>
      <c r="L18" s="904">
        <f t="shared" si="2"/>
        <v>0</v>
      </c>
      <c r="M18" s="897"/>
      <c r="N18" s="907"/>
      <c r="O18" s="904">
        <f t="shared" si="3"/>
        <v>0</v>
      </c>
      <c r="P18" s="903"/>
      <c r="Q18" s="885"/>
    </row>
    <row r="19" spans="1:17">
      <c r="A19" s="894"/>
      <c r="B19" s="895" t="s">
        <v>601</v>
      </c>
      <c r="C19" s="895"/>
      <c r="D19" s="897"/>
      <c r="E19" s="898">
        <v>2.78</v>
      </c>
      <c r="F19" s="904">
        <f t="shared" si="0"/>
        <v>0</v>
      </c>
      <c r="G19" s="897"/>
      <c r="H19" s="905"/>
      <c r="I19" s="904">
        <f t="shared" si="1"/>
        <v>0</v>
      </c>
      <c r="J19" s="897"/>
      <c r="K19" s="906">
        <v>0.45600000000000002</v>
      </c>
      <c r="L19" s="904">
        <f t="shared" si="2"/>
        <v>0</v>
      </c>
      <c r="M19" s="897"/>
      <c r="N19" s="907"/>
      <c r="O19" s="904">
        <f t="shared" si="3"/>
        <v>0</v>
      </c>
      <c r="P19" s="903"/>
      <c r="Q19" s="885"/>
    </row>
    <row r="20" spans="1:17">
      <c r="A20" s="894"/>
      <c r="B20" s="895" t="s">
        <v>602</v>
      </c>
      <c r="C20" s="895"/>
      <c r="D20" s="897"/>
      <c r="E20" s="898">
        <v>3.72</v>
      </c>
      <c r="F20" s="904">
        <f t="shared" si="0"/>
        <v>0</v>
      </c>
      <c r="G20" s="897"/>
      <c r="H20" s="905"/>
      <c r="I20" s="904">
        <f t="shared" si="1"/>
        <v>0</v>
      </c>
      <c r="J20" s="897"/>
      <c r="K20" s="906">
        <v>0.65669999999999995</v>
      </c>
      <c r="L20" s="904">
        <f t="shared" si="2"/>
        <v>0</v>
      </c>
      <c r="M20" s="897"/>
      <c r="N20" s="907"/>
      <c r="O20" s="904">
        <f t="shared" si="3"/>
        <v>0</v>
      </c>
      <c r="P20" s="903"/>
      <c r="Q20" s="885"/>
    </row>
    <row r="21" spans="1:17">
      <c r="A21" s="894"/>
      <c r="B21" s="895" t="s">
        <v>603</v>
      </c>
      <c r="C21" s="895"/>
      <c r="D21" s="897"/>
      <c r="E21" s="898">
        <v>3.95</v>
      </c>
      <c r="F21" s="904">
        <f t="shared" si="0"/>
        <v>0</v>
      </c>
      <c r="G21" s="897"/>
      <c r="H21" s="905"/>
      <c r="I21" s="904">
        <f t="shared" si="1"/>
        <v>0</v>
      </c>
      <c r="J21" s="897"/>
      <c r="K21" s="906">
        <v>0.73170000000000002</v>
      </c>
      <c r="L21" s="904">
        <f t="shared" si="2"/>
        <v>0</v>
      </c>
      <c r="M21" s="897"/>
      <c r="N21" s="907"/>
      <c r="O21" s="904">
        <f t="shared" si="3"/>
        <v>0</v>
      </c>
      <c r="P21" s="903"/>
      <c r="Q21" s="885"/>
    </row>
    <row r="22" spans="1:17">
      <c r="A22" s="894"/>
      <c r="B22" s="895" t="s">
        <v>604</v>
      </c>
      <c r="C22" s="895"/>
      <c r="D22" s="897"/>
      <c r="E22" s="898">
        <v>4.16</v>
      </c>
      <c r="F22" s="904">
        <f t="shared" si="0"/>
        <v>0</v>
      </c>
      <c r="G22" s="897"/>
      <c r="H22" s="905"/>
      <c r="I22" s="904">
        <f t="shared" si="1"/>
        <v>0</v>
      </c>
      <c r="J22" s="897"/>
      <c r="K22" s="906">
        <v>0.81069999999999998</v>
      </c>
      <c r="L22" s="904">
        <f t="shared" si="2"/>
        <v>0</v>
      </c>
      <c r="M22" s="897"/>
      <c r="N22" s="907"/>
      <c r="O22" s="904">
        <f t="shared" si="3"/>
        <v>0</v>
      </c>
      <c r="P22" s="903"/>
      <c r="Q22" s="885"/>
    </row>
    <row r="23" spans="1:17" ht="13.5" thickBot="1">
      <c r="A23" s="894"/>
      <c r="B23" s="909" t="s">
        <v>605</v>
      </c>
      <c r="C23" s="909"/>
      <c r="D23" s="897"/>
      <c r="E23" s="898">
        <v>4.3600000000000003</v>
      </c>
      <c r="F23" s="904">
        <f t="shared" si="0"/>
        <v>0</v>
      </c>
      <c r="G23" s="897"/>
      <c r="H23" s="905"/>
      <c r="I23" s="904">
        <f t="shared" si="1"/>
        <v>0</v>
      </c>
      <c r="J23" s="897"/>
      <c r="K23" s="906">
        <v>0.89380000000000004</v>
      </c>
      <c r="L23" s="904">
        <f t="shared" si="2"/>
        <v>0</v>
      </c>
      <c r="M23" s="897"/>
      <c r="N23" s="907"/>
      <c r="O23" s="904">
        <f t="shared" si="3"/>
        <v>0</v>
      </c>
      <c r="P23" s="903"/>
      <c r="Q23" s="885"/>
    </row>
    <row r="24" spans="1:17" ht="16.5" thickBot="1">
      <c r="A24" s="910" t="s">
        <v>606</v>
      </c>
      <c r="B24" s="911"/>
      <c r="C24" s="912">
        <f>SUM(C7:C23)</f>
        <v>4800</v>
      </c>
      <c r="D24" s="897"/>
      <c r="E24" s="897"/>
      <c r="F24" s="897"/>
      <c r="G24" s="897"/>
      <c r="H24" s="897"/>
      <c r="I24" s="897"/>
      <c r="J24" s="897"/>
      <c r="K24" s="897"/>
      <c r="L24" s="897"/>
      <c r="M24" s="897"/>
      <c r="N24" s="897"/>
      <c r="O24" s="897"/>
      <c r="P24" s="903"/>
      <c r="Q24" s="885"/>
    </row>
    <row r="25" spans="1:17" ht="13.5" thickBot="1">
      <c r="A25" s="913"/>
      <c r="B25" s="897"/>
      <c r="C25" s="914"/>
      <c r="D25" s="897"/>
      <c r="E25" s="897"/>
      <c r="F25" s="897"/>
      <c r="G25" s="897"/>
      <c r="H25" s="897"/>
      <c r="I25" s="897"/>
      <c r="J25" s="897"/>
      <c r="K25" s="897"/>
      <c r="L25" s="897"/>
      <c r="M25" s="897"/>
      <c r="N25" s="897"/>
      <c r="O25" s="897"/>
      <c r="P25" s="903"/>
      <c r="Q25" s="885"/>
    </row>
    <row r="26" spans="1:17" ht="16.5" thickBot="1">
      <c r="A26" s="903"/>
      <c r="B26" s="897"/>
      <c r="C26" s="915" t="s">
        <v>607</v>
      </c>
      <c r="D26" s="894"/>
      <c r="E26" s="916" t="s">
        <v>608</v>
      </c>
      <c r="F26" s="912">
        <f>SUM(F7:F23)</f>
        <v>4165.6000000000004</v>
      </c>
      <c r="G26" s="917"/>
      <c r="H26" s="918" t="s">
        <v>609</v>
      </c>
      <c r="I26" s="912">
        <f>SUM(I7:I23)</f>
        <v>408</v>
      </c>
      <c r="J26" s="917"/>
      <c r="K26" s="916" t="s">
        <v>610</v>
      </c>
      <c r="L26" s="912">
        <f>SUM(L7:L23)</f>
        <v>26.104999999999997</v>
      </c>
      <c r="M26" s="917"/>
      <c r="N26" s="916" t="s">
        <v>611</v>
      </c>
      <c r="O26" s="912">
        <f>(SUM(O7:O23)/6)*0.25</f>
        <v>3.9141250000000003</v>
      </c>
      <c r="P26" s="903"/>
      <c r="Q26" s="885"/>
    </row>
    <row r="27" spans="1:17" ht="13.5" thickBot="1">
      <c r="A27" s="903"/>
      <c r="B27" s="897"/>
      <c r="C27" s="897"/>
      <c r="D27" s="897"/>
      <c r="E27" s="897"/>
      <c r="F27" s="919"/>
      <c r="G27" s="903"/>
      <c r="H27" s="903"/>
      <c r="I27" s="903"/>
      <c r="J27" s="897"/>
      <c r="K27" s="897"/>
      <c r="L27" s="897"/>
      <c r="M27" s="897"/>
      <c r="N27" s="897"/>
      <c r="O27" s="897"/>
      <c r="P27" s="903"/>
      <c r="Q27" s="885"/>
    </row>
    <row r="28" spans="1:17" ht="16.5" thickBot="1">
      <c r="A28" s="903"/>
      <c r="B28" s="897"/>
      <c r="C28" s="920" t="s">
        <v>612</v>
      </c>
      <c r="D28" s="921"/>
      <c r="E28" s="921"/>
      <c r="F28" s="921"/>
      <c r="G28" s="921"/>
      <c r="H28" s="922"/>
      <c r="I28" s="923">
        <f>(F26-I26-L26)*0.95</f>
        <v>3544.9202500000001</v>
      </c>
      <c r="J28" s="897"/>
      <c r="K28" s="897"/>
      <c r="L28" s="897"/>
      <c r="M28" s="897"/>
      <c r="N28" s="897"/>
      <c r="O28" s="897"/>
      <c r="P28" s="903"/>
      <c r="Q28" s="885"/>
    </row>
    <row r="29" spans="1:17" ht="13.5" thickBot="1">
      <c r="A29" s="903"/>
      <c r="B29" s="897"/>
      <c r="C29" s="897"/>
      <c r="D29" s="897"/>
      <c r="E29" s="897"/>
      <c r="F29" s="919"/>
      <c r="G29" s="903"/>
      <c r="H29" s="903"/>
      <c r="I29" s="903"/>
      <c r="J29" s="897"/>
      <c r="K29" s="897"/>
      <c r="L29" s="897"/>
      <c r="M29" s="897"/>
      <c r="N29" s="897"/>
      <c r="O29" s="897"/>
      <c r="P29" s="903"/>
      <c r="Q29" s="885"/>
    </row>
    <row r="30" spans="1:17" ht="16.5" thickBot="1">
      <c r="A30" s="903"/>
      <c r="B30" s="897"/>
      <c r="C30" s="920" t="s">
        <v>613</v>
      </c>
      <c r="D30" s="924"/>
      <c r="E30" s="924"/>
      <c r="F30" s="924"/>
      <c r="G30" s="924"/>
      <c r="H30" s="925"/>
      <c r="I30" s="926">
        <f>((F26-I28)*1.2)</f>
        <v>744.81570000000022</v>
      </c>
      <c r="J30" s="897"/>
      <c r="K30" s="897"/>
      <c r="L30" s="897"/>
      <c r="M30" s="897"/>
      <c r="N30" s="897"/>
      <c r="O30" s="897"/>
      <c r="P30" s="903"/>
      <c r="Q30" s="885"/>
    </row>
    <row r="31" spans="1:17">
      <c r="A31" s="886"/>
      <c r="B31" s="897"/>
      <c r="C31" s="897"/>
      <c r="D31" s="897"/>
      <c r="E31" s="897"/>
      <c r="F31" s="897"/>
      <c r="G31" s="897"/>
      <c r="H31" s="897"/>
      <c r="I31" s="897"/>
      <c r="J31" s="897"/>
      <c r="K31" s="897"/>
      <c r="L31" s="897"/>
      <c r="M31" s="897"/>
      <c r="N31" s="897"/>
      <c r="O31" s="897"/>
      <c r="P31" s="903"/>
      <c r="Q31" s="885"/>
    </row>
    <row r="32" spans="1:17" ht="18">
      <c r="A32" s="903"/>
      <c r="B32" s="897"/>
      <c r="C32" s="1623" t="s">
        <v>614</v>
      </c>
      <c r="D32" s="1623"/>
      <c r="E32" s="1623"/>
      <c r="F32" s="1623"/>
      <c r="G32" s="897"/>
      <c r="H32" s="897"/>
      <c r="I32" s="897"/>
      <c r="J32" s="897"/>
      <c r="K32" s="897"/>
      <c r="L32" s="897"/>
      <c r="M32" s="897"/>
      <c r="N32" s="897"/>
      <c r="O32" s="897"/>
      <c r="P32" s="903"/>
      <c r="Q32" s="885"/>
    </row>
    <row r="33" spans="1:17" ht="13.5" thickBot="1">
      <c r="A33" s="903"/>
      <c r="B33" s="897"/>
      <c r="C33" s="897"/>
      <c r="D33" s="897"/>
      <c r="E33" s="897"/>
      <c r="F33" s="897"/>
      <c r="G33" s="897"/>
      <c r="H33" s="897"/>
      <c r="I33" s="897"/>
      <c r="J33" s="897"/>
      <c r="K33" s="897"/>
      <c r="L33" s="897"/>
      <c r="M33" s="897"/>
      <c r="N33" s="897"/>
      <c r="O33" s="897"/>
      <c r="P33" s="903"/>
      <c r="Q33" s="885"/>
    </row>
    <row r="34" spans="1:17" ht="13.5" thickBot="1">
      <c r="A34" s="903"/>
      <c r="B34" s="919"/>
      <c r="C34" s="927" t="s">
        <v>615</v>
      </c>
      <c r="D34" s="919"/>
      <c r="E34" s="927" t="s">
        <v>616</v>
      </c>
      <c r="F34" s="928" t="s">
        <v>617</v>
      </c>
      <c r="G34" s="897"/>
      <c r="H34" s="897"/>
      <c r="I34" s="897"/>
      <c r="J34" s="897"/>
      <c r="K34" s="897"/>
      <c r="L34" s="897"/>
      <c r="M34" s="897"/>
      <c r="N34" s="897"/>
      <c r="O34" s="897"/>
      <c r="P34" s="903"/>
      <c r="Q34" s="885"/>
    </row>
    <row r="35" spans="1:17">
      <c r="A35" s="903"/>
      <c r="B35" s="895" t="s">
        <v>589</v>
      </c>
      <c r="C35" s="899">
        <f t="shared" ref="C35:C44" si="5">C7</f>
        <v>0</v>
      </c>
      <c r="D35" s="919"/>
      <c r="E35" s="929">
        <v>0.02</v>
      </c>
      <c r="F35" s="930">
        <f t="shared" ref="F35:F51" si="6">(E35*C35)+C35</f>
        <v>0</v>
      </c>
      <c r="G35" s="897"/>
      <c r="H35" s="897"/>
      <c r="I35" s="897"/>
      <c r="J35" s="897"/>
      <c r="K35" s="897"/>
      <c r="L35" s="897"/>
      <c r="M35" s="897"/>
      <c r="N35" s="897"/>
      <c r="O35" s="897"/>
      <c r="P35" s="903"/>
      <c r="Q35" s="885"/>
    </row>
    <row r="36" spans="1:17">
      <c r="A36" s="903"/>
      <c r="B36" s="895" t="s">
        <v>590</v>
      </c>
      <c r="C36" s="899">
        <f t="shared" si="5"/>
        <v>3650</v>
      </c>
      <c r="D36" s="919"/>
      <c r="E36" s="931">
        <v>0.02</v>
      </c>
      <c r="F36" s="932">
        <f t="shared" si="6"/>
        <v>3723</v>
      </c>
      <c r="G36" s="897"/>
      <c r="H36" s="897"/>
      <c r="I36" s="897"/>
      <c r="J36" s="897"/>
      <c r="K36" s="897"/>
      <c r="L36" s="897"/>
      <c r="M36" s="897"/>
      <c r="N36" s="897"/>
      <c r="O36" s="897"/>
      <c r="P36" s="903"/>
      <c r="Q36" s="885"/>
    </row>
    <row r="37" spans="1:17">
      <c r="A37" s="903"/>
      <c r="B37" s="895" t="s">
        <v>591</v>
      </c>
      <c r="C37" s="899">
        <f t="shared" si="5"/>
        <v>1150</v>
      </c>
      <c r="D37" s="919"/>
      <c r="E37" s="931">
        <v>0.02</v>
      </c>
      <c r="F37" s="932">
        <f t="shared" si="6"/>
        <v>1173</v>
      </c>
      <c r="G37" s="897"/>
      <c r="H37" s="897"/>
      <c r="I37" s="897"/>
      <c r="J37" s="897"/>
      <c r="K37" s="897"/>
      <c r="L37" s="897"/>
      <c r="M37" s="897"/>
      <c r="N37" s="897"/>
      <c r="O37" s="897"/>
      <c r="P37" s="903"/>
      <c r="Q37" s="885"/>
    </row>
    <row r="38" spans="1:17">
      <c r="A38" s="903"/>
      <c r="B38" s="895" t="s">
        <v>592</v>
      </c>
      <c r="C38" s="899">
        <f t="shared" si="5"/>
        <v>0</v>
      </c>
      <c r="D38" s="919"/>
      <c r="E38" s="931">
        <v>0.03</v>
      </c>
      <c r="F38" s="932">
        <f t="shared" si="6"/>
        <v>0</v>
      </c>
      <c r="G38" s="897"/>
      <c r="H38" s="897"/>
      <c r="I38" s="897"/>
      <c r="J38" s="897"/>
      <c r="K38" s="897"/>
      <c r="L38" s="897"/>
      <c r="M38" s="897"/>
      <c r="N38" s="897"/>
      <c r="O38" s="897"/>
      <c r="P38" s="903"/>
      <c r="Q38" s="885"/>
    </row>
    <row r="39" spans="1:17">
      <c r="A39" s="903"/>
      <c r="B39" s="895" t="s">
        <v>593</v>
      </c>
      <c r="C39" s="899">
        <f t="shared" si="5"/>
        <v>0</v>
      </c>
      <c r="D39" s="919"/>
      <c r="E39" s="931">
        <v>0.03</v>
      </c>
      <c r="F39" s="932">
        <f t="shared" si="6"/>
        <v>0</v>
      </c>
      <c r="G39" s="897"/>
      <c r="H39" s="897"/>
      <c r="I39" s="897"/>
      <c r="J39" s="897"/>
      <c r="K39" s="897"/>
      <c r="L39" s="897"/>
      <c r="M39" s="897"/>
      <c r="N39" s="897"/>
      <c r="O39" s="897"/>
      <c r="P39" s="903"/>
      <c r="Q39" s="885"/>
    </row>
    <row r="40" spans="1:17">
      <c r="A40" s="903"/>
      <c r="B40" s="895" t="s">
        <v>594</v>
      </c>
      <c r="C40" s="899">
        <f t="shared" si="5"/>
        <v>0</v>
      </c>
      <c r="D40" s="919"/>
      <c r="E40" s="931">
        <v>0.04</v>
      </c>
      <c r="F40" s="932">
        <f t="shared" si="6"/>
        <v>0</v>
      </c>
      <c r="G40" s="897"/>
      <c r="H40" s="897"/>
      <c r="I40" s="897"/>
      <c r="J40" s="897"/>
      <c r="K40" s="897"/>
      <c r="L40" s="897"/>
      <c r="M40" s="897"/>
      <c r="N40" s="897"/>
      <c r="O40" s="897"/>
      <c r="P40" s="903"/>
      <c r="Q40" s="885"/>
    </row>
    <row r="41" spans="1:17">
      <c r="A41" s="903"/>
      <c r="B41" s="895" t="s">
        <v>595</v>
      </c>
      <c r="C41" s="899">
        <f t="shared" si="5"/>
        <v>0</v>
      </c>
      <c r="D41" s="919"/>
      <c r="E41" s="931">
        <v>0.04</v>
      </c>
      <c r="F41" s="932">
        <f t="shared" si="6"/>
        <v>0</v>
      </c>
      <c r="G41" s="897"/>
      <c r="H41" s="897"/>
      <c r="I41" s="897"/>
      <c r="J41" s="897"/>
      <c r="K41" s="897"/>
      <c r="L41" s="897"/>
      <c r="M41" s="897"/>
      <c r="N41" s="897"/>
      <c r="O41" s="897"/>
      <c r="P41" s="903"/>
      <c r="Q41" s="885"/>
    </row>
    <row r="42" spans="1:17">
      <c r="A42" s="903"/>
      <c r="B42" s="895" t="s">
        <v>596</v>
      </c>
      <c r="C42" s="899">
        <f t="shared" si="5"/>
        <v>0</v>
      </c>
      <c r="D42" s="919"/>
      <c r="E42" s="931">
        <v>0.04</v>
      </c>
      <c r="F42" s="932">
        <f t="shared" si="6"/>
        <v>0</v>
      </c>
      <c r="G42" s="897"/>
      <c r="H42" s="897"/>
      <c r="I42" s="897"/>
      <c r="J42" s="897"/>
      <c r="K42" s="897"/>
      <c r="L42" s="897"/>
      <c r="M42" s="897"/>
      <c r="N42" s="897"/>
      <c r="O42" s="897"/>
      <c r="P42" s="903"/>
      <c r="Q42" s="885"/>
    </row>
    <row r="43" spans="1:17">
      <c r="A43" s="903"/>
      <c r="B43" s="895" t="s">
        <v>597</v>
      </c>
      <c r="C43" s="899">
        <f t="shared" si="5"/>
        <v>0</v>
      </c>
      <c r="D43" s="919"/>
      <c r="E43" s="931">
        <v>0.05</v>
      </c>
      <c r="F43" s="932">
        <f t="shared" si="6"/>
        <v>0</v>
      </c>
      <c r="G43" s="897"/>
      <c r="H43" s="897"/>
      <c r="I43" s="897"/>
      <c r="J43" s="897"/>
      <c r="K43" s="897"/>
      <c r="L43" s="897"/>
      <c r="M43" s="897"/>
      <c r="N43" s="897"/>
      <c r="O43" s="897"/>
      <c r="P43" s="903"/>
      <c r="Q43" s="885"/>
    </row>
    <row r="44" spans="1:17">
      <c r="A44" s="903"/>
      <c r="B44" s="895" t="s">
        <v>598</v>
      </c>
      <c r="C44" s="899">
        <f t="shared" si="5"/>
        <v>0</v>
      </c>
      <c r="D44" s="919"/>
      <c r="E44" s="931">
        <v>0.05</v>
      </c>
      <c r="F44" s="932">
        <f t="shared" si="6"/>
        <v>0</v>
      </c>
      <c r="G44" s="897"/>
      <c r="H44" s="897"/>
      <c r="I44" s="897"/>
      <c r="J44" s="897"/>
      <c r="K44" s="897"/>
      <c r="L44" s="897"/>
      <c r="M44" s="897"/>
      <c r="N44" s="897"/>
      <c r="O44" s="897"/>
      <c r="P44" s="903"/>
      <c r="Q44" s="885"/>
    </row>
    <row r="45" spans="1:17">
      <c r="A45" s="903"/>
      <c r="B45" s="895" t="s">
        <v>599</v>
      </c>
      <c r="C45" s="899">
        <f>+C17</f>
        <v>0</v>
      </c>
      <c r="D45" s="919"/>
      <c r="E45" s="931">
        <v>0.06</v>
      </c>
      <c r="F45" s="932">
        <f t="shared" si="6"/>
        <v>0</v>
      </c>
      <c r="G45" s="897"/>
      <c r="H45" s="897"/>
      <c r="I45" s="897"/>
      <c r="J45" s="897"/>
      <c r="K45" s="897"/>
      <c r="L45" s="897"/>
      <c r="M45" s="897"/>
      <c r="N45" s="897"/>
      <c r="O45" s="897"/>
      <c r="P45" s="903"/>
      <c r="Q45" s="885"/>
    </row>
    <row r="46" spans="1:17">
      <c r="A46" s="903"/>
      <c r="B46" s="895" t="s">
        <v>600</v>
      </c>
      <c r="C46" s="899">
        <f t="shared" ref="C46:C51" si="7">C18</f>
        <v>0</v>
      </c>
      <c r="D46" s="919"/>
      <c r="E46" s="931">
        <v>7.0000000000000007E-2</v>
      </c>
      <c r="F46" s="932">
        <f t="shared" si="6"/>
        <v>0</v>
      </c>
      <c r="G46" s="897"/>
      <c r="H46" s="897"/>
      <c r="I46" s="897"/>
      <c r="J46" s="897"/>
      <c r="K46" s="897"/>
      <c r="L46" s="897"/>
      <c r="M46" s="897"/>
      <c r="N46" s="897"/>
      <c r="O46" s="897"/>
      <c r="P46" s="903"/>
      <c r="Q46" s="885"/>
    </row>
    <row r="47" spans="1:17">
      <c r="A47" s="903"/>
      <c r="B47" s="895" t="s">
        <v>601</v>
      </c>
      <c r="C47" s="899">
        <f t="shared" si="7"/>
        <v>0</v>
      </c>
      <c r="D47" s="919"/>
      <c r="E47" s="931"/>
      <c r="F47" s="932">
        <f t="shared" si="6"/>
        <v>0</v>
      </c>
      <c r="G47" s="897"/>
      <c r="H47" s="897"/>
      <c r="I47" s="897"/>
      <c r="J47" s="897"/>
      <c r="K47" s="897"/>
      <c r="L47" s="897"/>
      <c r="M47" s="897"/>
      <c r="N47" s="897"/>
      <c r="O47" s="897"/>
      <c r="P47" s="903"/>
      <c r="Q47" s="885"/>
    </row>
    <row r="48" spans="1:17">
      <c r="A48" s="903"/>
      <c r="B48" s="895" t="s">
        <v>602</v>
      </c>
      <c r="C48" s="899">
        <f t="shared" si="7"/>
        <v>0</v>
      </c>
      <c r="D48" s="919"/>
      <c r="E48" s="931"/>
      <c r="F48" s="932">
        <f t="shared" si="6"/>
        <v>0</v>
      </c>
      <c r="G48" s="897"/>
      <c r="H48" s="897"/>
      <c r="I48" s="897"/>
      <c r="J48" s="897"/>
      <c r="K48" s="897"/>
      <c r="L48" s="897"/>
      <c r="M48" s="897"/>
      <c r="N48" s="897"/>
      <c r="O48" s="897"/>
      <c r="P48" s="903"/>
      <c r="Q48" s="885"/>
    </row>
    <row r="49" spans="1:17">
      <c r="A49" s="903"/>
      <c r="B49" s="895" t="s">
        <v>603</v>
      </c>
      <c r="C49" s="899">
        <f t="shared" si="7"/>
        <v>0</v>
      </c>
      <c r="D49" s="919"/>
      <c r="E49" s="931"/>
      <c r="F49" s="932">
        <f t="shared" si="6"/>
        <v>0</v>
      </c>
      <c r="G49" s="897"/>
      <c r="H49" s="897"/>
      <c r="I49" s="897"/>
      <c r="J49" s="897"/>
      <c r="K49" s="897"/>
      <c r="L49" s="897"/>
      <c r="M49" s="897"/>
      <c r="N49" s="897"/>
      <c r="O49" s="897"/>
      <c r="P49" s="903"/>
      <c r="Q49" s="885"/>
    </row>
    <row r="50" spans="1:17">
      <c r="A50" s="903"/>
      <c r="B50" s="895" t="s">
        <v>604</v>
      </c>
      <c r="C50" s="899">
        <f t="shared" si="7"/>
        <v>0</v>
      </c>
      <c r="D50" s="919"/>
      <c r="E50" s="931"/>
      <c r="F50" s="932">
        <f t="shared" si="6"/>
        <v>0</v>
      </c>
      <c r="G50" s="897"/>
      <c r="H50" s="897"/>
      <c r="I50" s="897"/>
      <c r="J50" s="897"/>
      <c r="K50" s="897"/>
      <c r="L50" s="897"/>
      <c r="M50" s="897"/>
      <c r="N50" s="897"/>
      <c r="O50" s="897"/>
      <c r="P50" s="903"/>
      <c r="Q50" s="885"/>
    </row>
    <row r="51" spans="1:17">
      <c r="A51" s="903"/>
      <c r="B51" s="895" t="s">
        <v>605</v>
      </c>
      <c r="C51" s="899">
        <f t="shared" si="7"/>
        <v>0</v>
      </c>
      <c r="D51" s="919"/>
      <c r="E51" s="931"/>
      <c r="F51" s="932">
        <f t="shared" si="6"/>
        <v>0</v>
      </c>
      <c r="G51" s="897"/>
      <c r="H51" s="897"/>
      <c r="I51" s="897"/>
      <c r="J51" s="897"/>
      <c r="K51" s="897"/>
      <c r="L51" s="897"/>
      <c r="M51" s="897"/>
      <c r="N51" s="897"/>
      <c r="O51" s="897"/>
      <c r="P51" s="903"/>
      <c r="Q51" s="885"/>
    </row>
    <row r="52" spans="1:17" ht="13.5" thickBot="1">
      <c r="A52" s="903"/>
      <c r="B52" s="897"/>
      <c r="C52" s="897"/>
      <c r="D52" s="897"/>
      <c r="E52" s="897"/>
      <c r="F52" s="897"/>
      <c r="G52" s="897"/>
      <c r="H52" s="897"/>
      <c r="I52" s="897"/>
      <c r="J52" s="897"/>
      <c r="K52" s="897"/>
      <c r="L52" s="897"/>
      <c r="M52" s="897"/>
      <c r="N52" s="897"/>
      <c r="O52" s="897"/>
      <c r="P52" s="903"/>
      <c r="Q52" s="885"/>
    </row>
    <row r="53" spans="1:17" ht="15.75">
      <c r="A53" s="903"/>
      <c r="B53" s="897"/>
      <c r="C53" s="933" t="s">
        <v>618</v>
      </c>
      <c r="D53" s="934"/>
      <c r="E53" s="934"/>
      <c r="F53" s="934"/>
      <c r="G53" s="934"/>
      <c r="H53" s="934"/>
      <c r="I53" s="935"/>
      <c r="J53" s="897"/>
      <c r="K53" s="897"/>
      <c r="L53" s="897"/>
      <c r="M53" s="897"/>
      <c r="N53" s="897"/>
      <c r="O53" s="897"/>
      <c r="P53" s="903"/>
      <c r="Q53" s="885"/>
    </row>
    <row r="54" spans="1:17">
      <c r="A54" s="903"/>
      <c r="B54" s="897"/>
      <c r="C54" s="936"/>
      <c r="D54" s="937"/>
      <c r="E54" s="937"/>
      <c r="F54" s="937"/>
      <c r="G54" s="937"/>
      <c r="H54" s="937"/>
      <c r="I54" s="938"/>
      <c r="J54" s="897"/>
      <c r="K54" s="897"/>
      <c r="L54" s="897"/>
      <c r="M54" s="897"/>
      <c r="N54" s="897"/>
      <c r="O54" s="897"/>
      <c r="P54" s="903"/>
      <c r="Q54" s="885"/>
    </row>
    <row r="55" spans="1:17">
      <c r="A55" s="903"/>
      <c r="B55" s="897"/>
      <c r="C55" s="936" t="s">
        <v>619</v>
      </c>
      <c r="D55" s="937"/>
      <c r="E55" s="937"/>
      <c r="F55" s="939" t="s">
        <v>281</v>
      </c>
      <c r="G55" s="937"/>
      <c r="H55" s="937"/>
      <c r="I55" s="940" t="s">
        <v>620</v>
      </c>
      <c r="J55" s="897"/>
      <c r="K55" s="897"/>
      <c r="L55" s="897"/>
      <c r="M55" s="897"/>
      <c r="N55" s="897"/>
      <c r="O55" s="897"/>
      <c r="P55" s="903"/>
      <c r="Q55" s="885"/>
    </row>
    <row r="56" spans="1:17">
      <c r="A56" s="903"/>
      <c r="B56" s="897"/>
      <c r="C56" s="941" t="s">
        <v>621</v>
      </c>
      <c r="D56" s="937"/>
      <c r="E56" s="937"/>
      <c r="F56" s="942">
        <v>0.6</v>
      </c>
      <c r="G56" s="937"/>
      <c r="H56" s="943"/>
      <c r="I56" s="944">
        <f>F26*F56</f>
        <v>2499.36</v>
      </c>
      <c r="J56" s="897"/>
      <c r="K56" s="897"/>
      <c r="L56" s="897"/>
      <c r="M56" s="897"/>
      <c r="N56" s="897"/>
      <c r="O56" s="897"/>
      <c r="P56" s="903"/>
      <c r="Q56" s="885"/>
    </row>
    <row r="57" spans="1:17">
      <c r="A57" s="903"/>
      <c r="B57" s="897"/>
      <c r="C57" s="941" t="s">
        <v>622</v>
      </c>
      <c r="D57" s="937"/>
      <c r="E57" s="937"/>
      <c r="F57" s="942">
        <v>0.2</v>
      </c>
      <c r="G57" s="937"/>
      <c r="H57" s="943"/>
      <c r="I57" s="944">
        <f>F26*F57</f>
        <v>833.12000000000012</v>
      </c>
      <c r="J57" s="897"/>
      <c r="K57" s="897"/>
      <c r="L57" s="897"/>
      <c r="M57" s="897"/>
      <c r="N57" s="897"/>
      <c r="O57" s="897"/>
      <c r="P57" s="903"/>
      <c r="Q57" s="885"/>
    </row>
    <row r="58" spans="1:17">
      <c r="A58" s="903"/>
      <c r="B58" s="897"/>
      <c r="C58" s="941" t="s">
        <v>623</v>
      </c>
      <c r="D58" s="937"/>
      <c r="E58" s="937"/>
      <c r="F58" s="942">
        <v>0.2</v>
      </c>
      <c r="G58" s="937"/>
      <c r="H58" s="943"/>
      <c r="I58" s="944">
        <f>F26*F58</f>
        <v>833.12000000000012</v>
      </c>
      <c r="J58" s="897"/>
      <c r="K58" s="897"/>
      <c r="L58" s="897"/>
      <c r="M58" s="897"/>
      <c r="N58" s="897"/>
      <c r="O58" s="897"/>
      <c r="P58" s="903"/>
      <c r="Q58" s="885"/>
    </row>
    <row r="59" spans="1:17">
      <c r="A59" s="903"/>
      <c r="B59" s="897"/>
      <c r="C59" s="941" t="s">
        <v>624</v>
      </c>
      <c r="D59" s="937"/>
      <c r="E59" s="937"/>
      <c r="F59" s="945">
        <v>0</v>
      </c>
      <c r="G59" s="937"/>
      <c r="H59" s="943"/>
      <c r="I59" s="946">
        <f>F26*F59</f>
        <v>0</v>
      </c>
      <c r="J59" s="897"/>
      <c r="K59" s="897"/>
      <c r="L59" s="897"/>
      <c r="M59" s="897"/>
      <c r="N59" s="897"/>
      <c r="O59" s="897"/>
      <c r="P59" s="903"/>
      <c r="Q59" s="885"/>
    </row>
    <row r="60" spans="1:17" ht="13.5" thickBot="1">
      <c r="A60" s="903"/>
      <c r="B60" s="897"/>
      <c r="C60" s="947"/>
      <c r="D60" s="948"/>
      <c r="E60" s="948"/>
      <c r="F60" s="949">
        <f>SUM(F56:F59)</f>
        <v>1</v>
      </c>
      <c r="G60" s="948"/>
      <c r="H60" s="950"/>
      <c r="I60" s="951">
        <f>SUM(I56:I59)</f>
        <v>4165.6000000000004</v>
      </c>
      <c r="J60" s="897"/>
      <c r="K60" s="897"/>
      <c r="L60" s="897"/>
      <c r="M60" s="897"/>
      <c r="N60" s="897"/>
      <c r="O60" s="897"/>
      <c r="P60" s="903"/>
      <c r="Q60" s="885"/>
    </row>
    <row r="61" spans="1:17">
      <c r="A61" s="903"/>
      <c r="B61" s="903"/>
      <c r="C61" s="903"/>
      <c r="D61" s="903"/>
      <c r="E61" s="903"/>
      <c r="F61" s="903"/>
      <c r="G61" s="903"/>
      <c r="H61" s="903"/>
      <c r="I61" s="903"/>
      <c r="J61" s="903"/>
      <c r="K61" s="903"/>
      <c r="L61" s="903"/>
      <c r="M61" s="903"/>
      <c r="N61" s="903"/>
      <c r="O61" s="903"/>
      <c r="P61" s="903"/>
      <c r="Q61" s="885"/>
    </row>
    <row r="62" spans="1:17" ht="18">
      <c r="A62" s="903"/>
      <c r="B62" s="903"/>
      <c r="C62" s="952"/>
      <c r="D62" s="903"/>
      <c r="E62" s="903"/>
      <c r="F62" s="903"/>
      <c r="G62" s="903"/>
      <c r="H62" s="903"/>
      <c r="I62" s="903"/>
      <c r="J62" s="903"/>
      <c r="K62" s="903"/>
      <c r="L62" s="903"/>
      <c r="M62" s="903"/>
      <c r="N62" s="903"/>
      <c r="O62" s="903"/>
      <c r="P62" s="903"/>
      <c r="Q62" s="885"/>
    </row>
    <row r="63" spans="1:17">
      <c r="A63" s="953"/>
      <c r="B63" s="953"/>
      <c r="C63" s="953"/>
      <c r="D63" s="953"/>
      <c r="E63" s="953"/>
      <c r="F63" s="953"/>
      <c r="G63" s="953"/>
      <c r="H63" s="953"/>
      <c r="I63" s="953"/>
      <c r="J63" s="953"/>
      <c r="K63" s="953"/>
      <c r="L63" s="953"/>
      <c r="M63" s="953"/>
      <c r="N63" s="953"/>
      <c r="O63" s="953"/>
      <c r="P63" s="953"/>
    </row>
    <row r="64" spans="1:17">
      <c r="A64" s="953"/>
      <c r="B64" s="953"/>
      <c r="C64" s="953"/>
      <c r="D64" s="953"/>
      <c r="E64" s="953"/>
      <c r="F64" s="953"/>
      <c r="G64" s="953"/>
      <c r="H64" s="953"/>
      <c r="I64" s="953"/>
      <c r="J64" s="953"/>
      <c r="K64" s="953"/>
      <c r="L64" s="953"/>
      <c r="M64" s="953"/>
      <c r="N64" s="953"/>
      <c r="O64" s="953"/>
      <c r="P64" s="953"/>
    </row>
    <row r="65" spans="1:16">
      <c r="A65" s="953"/>
      <c r="B65" s="953"/>
      <c r="C65" s="953"/>
      <c r="D65" s="953"/>
      <c r="E65" s="953"/>
      <c r="F65" s="953"/>
      <c r="G65" s="953"/>
      <c r="H65" s="953"/>
      <c r="I65" s="953"/>
      <c r="J65" s="953"/>
      <c r="K65" s="953"/>
      <c r="L65" s="953"/>
      <c r="M65" s="953"/>
      <c r="N65" s="953"/>
      <c r="O65" s="953"/>
      <c r="P65" s="953"/>
    </row>
    <row r="66" spans="1:16">
      <c r="A66" s="953"/>
      <c r="B66" s="953"/>
      <c r="C66" s="953"/>
      <c r="D66" s="953"/>
      <c r="E66" s="953"/>
      <c r="F66" s="953"/>
      <c r="G66" s="953"/>
      <c r="H66" s="953"/>
      <c r="I66" s="953"/>
      <c r="J66" s="953"/>
      <c r="K66" s="953"/>
      <c r="L66" s="953"/>
      <c r="M66" s="953"/>
      <c r="N66" s="953"/>
      <c r="O66" s="953"/>
      <c r="P66" s="953"/>
    </row>
    <row r="67" spans="1:16">
      <c r="A67" s="953"/>
      <c r="B67" s="953"/>
      <c r="C67" s="953"/>
      <c r="D67" s="953"/>
      <c r="E67" s="953"/>
      <c r="F67" s="953"/>
      <c r="G67" s="953"/>
      <c r="H67" s="953"/>
      <c r="I67" s="953"/>
      <c r="J67" s="953"/>
      <c r="K67" s="953"/>
      <c r="L67" s="953"/>
      <c r="M67" s="953"/>
      <c r="N67" s="953"/>
      <c r="O67" s="953"/>
      <c r="P67" s="953"/>
    </row>
    <row r="68" spans="1:16">
      <c r="A68" s="953"/>
      <c r="B68" s="953"/>
      <c r="C68" s="953"/>
      <c r="D68" s="953"/>
      <c r="E68" s="953"/>
      <c r="F68" s="953"/>
      <c r="G68" s="953"/>
      <c r="H68" s="953"/>
      <c r="I68" s="953"/>
      <c r="J68" s="953"/>
      <c r="K68" s="953"/>
      <c r="L68" s="953"/>
      <c r="M68" s="953"/>
      <c r="N68" s="953"/>
      <c r="O68" s="953"/>
      <c r="P68" s="953"/>
    </row>
    <row r="69" spans="1:16">
      <c r="A69" s="953"/>
      <c r="B69" s="953"/>
      <c r="C69" s="953"/>
      <c r="D69" s="953"/>
      <c r="E69" s="953"/>
      <c r="F69" s="953"/>
      <c r="G69" s="953"/>
      <c r="H69" s="953"/>
      <c r="I69" s="953"/>
      <c r="J69" s="953"/>
      <c r="K69" s="953"/>
      <c r="L69" s="953"/>
      <c r="M69" s="953"/>
      <c r="N69" s="953"/>
      <c r="O69" s="953"/>
      <c r="P69" s="953"/>
    </row>
    <row r="70" spans="1:16">
      <c r="A70" s="953"/>
      <c r="B70" s="953"/>
      <c r="C70" s="953"/>
      <c r="D70" s="953"/>
      <c r="E70" s="953"/>
      <c r="F70" s="953"/>
      <c r="G70" s="953"/>
      <c r="H70" s="953"/>
      <c r="I70" s="953"/>
      <c r="J70" s="953"/>
      <c r="K70" s="953"/>
      <c r="L70" s="953"/>
      <c r="M70" s="953"/>
      <c r="N70" s="953"/>
      <c r="O70" s="953"/>
      <c r="P70" s="953"/>
    </row>
    <row r="71" spans="1:16">
      <c r="A71" s="953"/>
      <c r="B71" s="953"/>
      <c r="C71" s="953"/>
      <c r="D71" s="953"/>
      <c r="E71" s="953"/>
      <c r="F71" s="953"/>
      <c r="G71" s="953"/>
      <c r="H71" s="953"/>
      <c r="I71" s="953"/>
      <c r="J71" s="953"/>
      <c r="K71" s="953"/>
      <c r="L71" s="953"/>
      <c r="M71" s="953"/>
      <c r="N71" s="953"/>
      <c r="O71" s="953"/>
      <c r="P71" s="953"/>
    </row>
    <row r="72" spans="1:16">
      <c r="A72" s="953"/>
      <c r="B72" s="953"/>
      <c r="C72" s="953"/>
      <c r="D72" s="953"/>
      <c r="E72" s="953"/>
      <c r="F72" s="953"/>
      <c r="G72" s="953"/>
      <c r="H72" s="953"/>
      <c r="I72" s="953"/>
      <c r="J72" s="953"/>
      <c r="K72" s="953"/>
      <c r="L72" s="953"/>
      <c r="M72" s="953"/>
      <c r="N72" s="953"/>
      <c r="O72" s="953"/>
      <c r="P72" s="953"/>
    </row>
    <row r="73" spans="1:16">
      <c r="A73" s="953"/>
      <c r="B73" s="953"/>
      <c r="C73" s="953"/>
      <c r="D73" s="953"/>
      <c r="E73" s="953"/>
      <c r="F73" s="953"/>
      <c r="G73" s="953"/>
      <c r="H73" s="953"/>
      <c r="I73" s="953"/>
      <c r="J73" s="953"/>
      <c r="K73" s="953"/>
      <c r="L73" s="953"/>
      <c r="M73" s="953"/>
      <c r="N73" s="953"/>
      <c r="O73" s="953"/>
      <c r="P73" s="953"/>
    </row>
    <row r="74" spans="1:16">
      <c r="A74" s="953"/>
      <c r="B74" s="953"/>
      <c r="C74" s="953"/>
      <c r="D74" s="953"/>
      <c r="E74" s="953"/>
      <c r="F74" s="953"/>
      <c r="G74" s="953"/>
      <c r="H74" s="953"/>
      <c r="I74" s="953"/>
      <c r="J74" s="953"/>
      <c r="K74" s="953"/>
      <c r="L74" s="953"/>
      <c r="M74" s="953"/>
      <c r="N74" s="953"/>
      <c r="O74" s="953"/>
    </row>
    <row r="75" spans="1:16">
      <c r="A75" s="953"/>
      <c r="B75" s="953"/>
      <c r="C75" s="953"/>
      <c r="D75" s="953"/>
      <c r="E75" s="953"/>
      <c r="F75" s="953"/>
      <c r="G75" s="953"/>
      <c r="H75" s="953"/>
      <c r="I75" s="953"/>
      <c r="J75" s="953"/>
      <c r="K75" s="953"/>
      <c r="L75" s="953"/>
      <c r="M75" s="953"/>
      <c r="N75" s="953"/>
      <c r="O75" s="953"/>
    </row>
    <row r="76" spans="1:16">
      <c r="A76" s="953"/>
      <c r="B76" s="953"/>
      <c r="C76" s="953"/>
      <c r="D76" s="953"/>
      <c r="E76" s="953"/>
      <c r="F76" s="953"/>
      <c r="G76" s="953"/>
      <c r="H76" s="953"/>
      <c r="I76" s="953"/>
      <c r="J76" s="953"/>
      <c r="K76" s="953"/>
      <c r="L76" s="953"/>
      <c r="M76" s="953"/>
      <c r="N76" s="953"/>
      <c r="O76" s="953"/>
    </row>
    <row r="77" spans="1:16">
      <c r="A77" s="953"/>
      <c r="B77" s="953"/>
      <c r="C77" s="953"/>
      <c r="D77" s="953"/>
      <c r="E77" s="953"/>
      <c r="F77" s="953"/>
      <c r="G77" s="953"/>
      <c r="H77" s="953"/>
      <c r="I77" s="953"/>
      <c r="J77" s="953"/>
      <c r="K77" s="953"/>
      <c r="L77" s="953"/>
      <c r="M77" s="953"/>
      <c r="N77" s="953"/>
      <c r="O77" s="953"/>
    </row>
  </sheetData>
  <mergeCells count="5">
    <mergeCell ref="E5:F5"/>
    <mergeCell ref="H5:I5"/>
    <mergeCell ref="K5:L5"/>
    <mergeCell ref="N5:O5"/>
    <mergeCell ref="C32:F32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S442"/>
  <sheetViews>
    <sheetView showGridLines="0" view="pageBreakPreview" topLeftCell="AR7" zoomScale="60" zoomScaleNormal="100" workbookViewId="0">
      <selection activeCell="BD4" sqref="B4:BD4"/>
    </sheetView>
  </sheetViews>
  <sheetFormatPr baseColWidth="10" defaultRowHeight="12.75"/>
  <cols>
    <col min="3" max="3" width="11.42578125" style="488"/>
    <col min="34" max="34" width="11.42578125" style="483"/>
    <col min="55" max="55" width="14.28515625" bestFit="1" customWidth="1"/>
    <col min="56" max="60" width="30.7109375" customWidth="1"/>
    <col min="62" max="62" width="14.28515625" style="485" bestFit="1" customWidth="1"/>
    <col min="66" max="66" width="5.85546875" bestFit="1" customWidth="1"/>
    <col min="67" max="67" width="38.140625" bestFit="1" customWidth="1"/>
    <col min="68" max="68" width="15.85546875" customWidth="1"/>
  </cols>
  <sheetData>
    <row r="2" spans="2:71" ht="18">
      <c r="B2" s="956">
        <v>1</v>
      </c>
      <c r="C2" s="962">
        <v>2</v>
      </c>
      <c r="D2" s="956">
        <v>3</v>
      </c>
      <c r="E2" s="956">
        <v>4</v>
      </c>
      <c r="F2" s="956">
        <v>5</v>
      </c>
      <c r="G2" s="956">
        <v>6</v>
      </c>
      <c r="H2" s="956">
        <v>7</v>
      </c>
      <c r="I2" s="956">
        <v>8</v>
      </c>
      <c r="J2" s="956">
        <v>9</v>
      </c>
      <c r="K2" s="956">
        <v>10</v>
      </c>
      <c r="L2" s="956">
        <v>11</v>
      </c>
      <c r="M2" s="956">
        <v>12</v>
      </c>
      <c r="N2" s="956">
        <v>13</v>
      </c>
      <c r="O2" s="956">
        <v>14</v>
      </c>
      <c r="P2" s="956">
        <v>15</v>
      </c>
      <c r="Q2" s="956">
        <v>16</v>
      </c>
      <c r="R2" s="956">
        <v>17</v>
      </c>
      <c r="S2" s="956">
        <v>18</v>
      </c>
      <c r="T2" s="956">
        <v>19</v>
      </c>
      <c r="U2" s="956">
        <v>20</v>
      </c>
      <c r="V2" s="956">
        <v>21</v>
      </c>
      <c r="W2" s="956">
        <v>22</v>
      </c>
      <c r="X2" s="956">
        <v>23</v>
      </c>
      <c r="Y2" s="956">
        <v>24</v>
      </c>
      <c r="Z2" s="956">
        <v>25</v>
      </c>
      <c r="AA2" s="956">
        <v>26</v>
      </c>
      <c r="AB2" s="956">
        <v>27</v>
      </c>
      <c r="AC2" s="956">
        <v>28</v>
      </c>
      <c r="AD2" s="956">
        <v>29</v>
      </c>
      <c r="AE2" s="956">
        <v>30</v>
      </c>
      <c r="AF2" s="956">
        <v>31</v>
      </c>
      <c r="AG2" s="956">
        <v>32</v>
      </c>
      <c r="AH2" s="956">
        <v>33</v>
      </c>
      <c r="AI2" s="956">
        <v>34</v>
      </c>
      <c r="AJ2" s="956">
        <v>35</v>
      </c>
      <c r="AK2" s="956">
        <v>36</v>
      </c>
      <c r="AL2" s="956">
        <v>37</v>
      </c>
      <c r="AM2" s="956">
        <v>38</v>
      </c>
      <c r="AN2" s="956">
        <v>39</v>
      </c>
      <c r="AO2" s="956">
        <v>40</v>
      </c>
      <c r="AP2" s="956">
        <v>41</v>
      </c>
      <c r="AQ2" s="956">
        <v>42</v>
      </c>
      <c r="AR2" s="956">
        <v>43</v>
      </c>
      <c r="AS2" s="956">
        <v>44</v>
      </c>
      <c r="AT2" s="956">
        <v>45</v>
      </c>
      <c r="AU2" s="956">
        <v>46</v>
      </c>
      <c r="AV2" s="956">
        <v>47</v>
      </c>
      <c r="AW2" s="956">
        <v>48</v>
      </c>
      <c r="AX2" s="956">
        <v>49</v>
      </c>
      <c r="AY2" s="956">
        <v>50</v>
      </c>
      <c r="AZ2" s="956">
        <v>51</v>
      </c>
      <c r="BA2" s="956">
        <v>52</v>
      </c>
      <c r="BB2" s="956">
        <v>53</v>
      </c>
      <c r="BC2" s="956">
        <v>54</v>
      </c>
      <c r="BD2" s="956">
        <v>55</v>
      </c>
      <c r="BE2" s="956"/>
      <c r="BF2" s="956"/>
      <c r="BG2" s="956"/>
      <c r="BH2" s="956"/>
      <c r="BI2" s="956"/>
      <c r="BJ2" s="956"/>
      <c r="BK2" s="956"/>
      <c r="BL2" s="956"/>
    </row>
    <row r="4" spans="2:71" s="483" customFormat="1">
      <c r="B4" s="483">
        <v>51</v>
      </c>
      <c r="C4" s="766">
        <v>96</v>
      </c>
      <c r="D4" s="483">
        <v>28</v>
      </c>
      <c r="E4" s="483">
        <v>31</v>
      </c>
      <c r="F4" s="483">
        <v>7</v>
      </c>
      <c r="G4" s="483">
        <v>1</v>
      </c>
      <c r="H4" s="483">
        <v>1</v>
      </c>
      <c r="I4" s="483">
        <v>1</v>
      </c>
      <c r="J4" s="483">
        <v>8</v>
      </c>
      <c r="K4" s="483">
        <v>5</v>
      </c>
      <c r="L4" s="483">
        <v>4</v>
      </c>
      <c r="M4" s="483">
        <v>1</v>
      </c>
      <c r="N4" s="483">
        <v>1</v>
      </c>
      <c r="O4" s="483">
        <v>46</v>
      </c>
      <c r="P4" s="483">
        <v>26</v>
      </c>
      <c r="Q4" s="483">
        <v>6</v>
      </c>
      <c r="R4" s="483">
        <v>1</v>
      </c>
      <c r="S4" s="483">
        <v>1</v>
      </c>
      <c r="T4" s="483">
        <v>1</v>
      </c>
      <c r="U4" s="483">
        <v>8</v>
      </c>
      <c r="V4" s="483">
        <v>1</v>
      </c>
      <c r="W4" s="483">
        <v>1</v>
      </c>
      <c r="X4" s="483">
        <v>2</v>
      </c>
      <c r="Y4" s="483">
        <v>9</v>
      </c>
      <c r="Z4" s="483">
        <v>3</v>
      </c>
      <c r="AA4" s="483">
        <v>1</v>
      </c>
      <c r="AB4" s="483">
        <v>3</v>
      </c>
      <c r="AC4" s="483">
        <v>19</v>
      </c>
      <c r="AD4" s="483">
        <v>1</v>
      </c>
      <c r="AE4" s="483">
        <v>1</v>
      </c>
      <c r="AF4" s="483">
        <v>3</v>
      </c>
      <c r="AG4" s="483">
        <v>9</v>
      </c>
      <c r="AH4" s="483">
        <v>2</v>
      </c>
      <c r="AI4" s="483">
        <v>1</v>
      </c>
      <c r="AJ4" s="483">
        <v>2</v>
      </c>
      <c r="AK4" s="483">
        <v>1</v>
      </c>
      <c r="AL4" s="483">
        <v>6</v>
      </c>
      <c r="AM4" s="483">
        <v>1</v>
      </c>
      <c r="AN4" s="483">
        <v>2</v>
      </c>
      <c r="AO4" s="483">
        <v>1</v>
      </c>
      <c r="AP4" s="483">
        <v>2</v>
      </c>
      <c r="AQ4" s="483">
        <v>1</v>
      </c>
      <c r="AR4" s="483">
        <v>3</v>
      </c>
      <c r="AS4" s="483">
        <v>1</v>
      </c>
      <c r="AT4" s="483">
        <v>1</v>
      </c>
      <c r="AU4" s="483">
        <v>1</v>
      </c>
      <c r="AV4" s="483">
        <v>1</v>
      </c>
      <c r="AW4" s="483">
        <v>1</v>
      </c>
      <c r="AX4" s="483">
        <v>1</v>
      </c>
      <c r="AY4" s="483">
        <v>4</v>
      </c>
      <c r="AZ4" s="483">
        <v>1</v>
      </c>
      <c r="BA4" s="483">
        <v>9</v>
      </c>
      <c r="BB4" s="483">
        <v>2</v>
      </c>
      <c r="BC4" s="483">
        <v>1</v>
      </c>
      <c r="BD4" s="483">
        <v>1</v>
      </c>
    </row>
    <row r="5" spans="2:71" s="483" customFormat="1">
      <c r="C5" s="766"/>
      <c r="M5" s="483" t="s">
        <v>731</v>
      </c>
      <c r="N5" s="483" t="s">
        <v>731</v>
      </c>
      <c r="T5" s="483" t="s">
        <v>731</v>
      </c>
      <c r="V5" s="483" t="s">
        <v>731</v>
      </c>
      <c r="W5" s="483" t="s">
        <v>731</v>
      </c>
      <c r="X5" s="483" t="s">
        <v>731</v>
      </c>
      <c r="Y5" s="483" t="s">
        <v>731</v>
      </c>
      <c r="Z5" s="483" t="s">
        <v>731</v>
      </c>
      <c r="AA5" s="483" t="s">
        <v>731</v>
      </c>
      <c r="AJ5" s="483" t="s">
        <v>731</v>
      </c>
      <c r="AK5" s="483" t="s">
        <v>731</v>
      </c>
      <c r="AL5" s="483" t="s">
        <v>731</v>
      </c>
      <c r="AM5" s="483" t="s">
        <v>731</v>
      </c>
      <c r="AN5" s="483" t="s">
        <v>731</v>
      </c>
      <c r="AO5" s="483" t="s">
        <v>731</v>
      </c>
      <c r="AP5" s="483" t="s">
        <v>731</v>
      </c>
      <c r="AQ5" s="483" t="s">
        <v>731</v>
      </c>
      <c r="AR5" s="483" t="s">
        <v>731</v>
      </c>
      <c r="AS5" s="483" t="s">
        <v>731</v>
      </c>
      <c r="AT5" s="483" t="s">
        <v>731</v>
      </c>
      <c r="AU5" s="483" t="s">
        <v>731</v>
      </c>
    </row>
    <row r="6" spans="2:71" s="483" customFormat="1">
      <c r="C6" s="766"/>
      <c r="AD6" s="483" t="s">
        <v>731</v>
      </c>
      <c r="BJ6" s="483" t="s">
        <v>730</v>
      </c>
    </row>
    <row r="7" spans="2:71">
      <c r="B7" s="957" t="s">
        <v>675</v>
      </c>
      <c r="C7" s="488" t="s">
        <v>676</v>
      </c>
      <c r="D7" s="957" t="s">
        <v>677</v>
      </c>
      <c r="E7" t="s">
        <v>678</v>
      </c>
      <c r="F7" s="957" t="s">
        <v>679</v>
      </c>
      <c r="G7" t="s">
        <v>680</v>
      </c>
      <c r="H7" s="957" t="s">
        <v>681</v>
      </c>
      <c r="I7" t="s">
        <v>682</v>
      </c>
      <c r="J7" s="957" t="s">
        <v>683</v>
      </c>
      <c r="K7" t="s">
        <v>684</v>
      </c>
      <c r="L7" s="957" t="s">
        <v>685</v>
      </c>
      <c r="M7" t="s">
        <v>686</v>
      </c>
      <c r="N7" s="957" t="s">
        <v>687</v>
      </c>
      <c r="O7" t="s">
        <v>688</v>
      </c>
      <c r="P7" s="957" t="s">
        <v>689</v>
      </c>
      <c r="Q7" t="s">
        <v>690</v>
      </c>
      <c r="R7" s="957" t="s">
        <v>691</v>
      </c>
      <c r="S7" t="s">
        <v>692</v>
      </c>
      <c r="T7" s="957" t="s">
        <v>693</v>
      </c>
      <c r="U7" t="s">
        <v>694</v>
      </c>
      <c r="V7" s="957" t="s">
        <v>695</v>
      </c>
      <c r="W7" t="s">
        <v>696</v>
      </c>
      <c r="X7" s="957" t="s">
        <v>697</v>
      </c>
      <c r="Y7" t="s">
        <v>698</v>
      </c>
      <c r="Z7" s="957" t="s">
        <v>699</v>
      </c>
      <c r="AA7" t="s">
        <v>700</v>
      </c>
      <c r="AB7" s="957" t="s">
        <v>701</v>
      </c>
      <c r="AC7" t="s">
        <v>702</v>
      </c>
      <c r="AD7" s="957" t="s">
        <v>703</v>
      </c>
      <c r="AE7" t="s">
        <v>704</v>
      </c>
      <c r="AF7" s="957" t="s">
        <v>705</v>
      </c>
      <c r="AG7" t="s">
        <v>706</v>
      </c>
      <c r="AH7" s="957" t="s">
        <v>707</v>
      </c>
      <c r="AI7" t="s">
        <v>708</v>
      </c>
      <c r="AJ7" s="957" t="s">
        <v>709</v>
      </c>
      <c r="AK7" t="s">
        <v>710</v>
      </c>
      <c r="AL7" s="957" t="s">
        <v>711</v>
      </c>
      <c r="AM7" t="s">
        <v>712</v>
      </c>
      <c r="AN7" s="957" t="s">
        <v>713</v>
      </c>
      <c r="AO7" t="s">
        <v>714</v>
      </c>
      <c r="AP7" s="957" t="s">
        <v>715</v>
      </c>
      <c r="AQ7" t="s">
        <v>716</v>
      </c>
      <c r="AR7" s="957" t="s">
        <v>717</v>
      </c>
      <c r="AS7" t="s">
        <v>718</v>
      </c>
      <c r="AT7" s="957" t="s">
        <v>719</v>
      </c>
      <c r="AU7" t="s">
        <v>720</v>
      </c>
      <c r="AV7" s="957" t="s">
        <v>721</v>
      </c>
      <c r="AW7" t="s">
        <v>722</v>
      </c>
      <c r="AX7" s="957" t="s">
        <v>723</v>
      </c>
      <c r="AY7" t="s">
        <v>724</v>
      </c>
      <c r="AZ7" s="957" t="s">
        <v>725</v>
      </c>
      <c r="BA7" t="s">
        <v>726</v>
      </c>
      <c r="BB7" s="957" t="s">
        <v>727</v>
      </c>
      <c r="BC7" t="s">
        <v>728</v>
      </c>
      <c r="BD7" s="957" t="s">
        <v>729</v>
      </c>
      <c r="BE7" s="957"/>
      <c r="BF7" s="957"/>
      <c r="BG7" s="957"/>
      <c r="BH7" s="957"/>
      <c r="BJ7" s="485">
        <v>1</v>
      </c>
      <c r="BK7">
        <v>1</v>
      </c>
      <c r="BL7">
        <f>+BK7-BJ7</f>
        <v>0</v>
      </c>
    </row>
    <row r="8" spans="2:71">
      <c r="B8">
        <v>277</v>
      </c>
      <c r="C8" s="488">
        <v>182</v>
      </c>
      <c r="D8">
        <v>165</v>
      </c>
      <c r="E8">
        <v>208</v>
      </c>
      <c r="F8">
        <v>340</v>
      </c>
      <c r="G8">
        <v>425</v>
      </c>
      <c r="H8">
        <v>312</v>
      </c>
      <c r="I8">
        <v>192</v>
      </c>
      <c r="J8">
        <v>386</v>
      </c>
      <c r="K8">
        <v>332</v>
      </c>
      <c r="L8">
        <v>420</v>
      </c>
      <c r="M8">
        <v>416</v>
      </c>
      <c r="N8">
        <v>311</v>
      </c>
      <c r="O8">
        <v>290</v>
      </c>
      <c r="P8">
        <v>189</v>
      </c>
      <c r="Q8">
        <v>387</v>
      </c>
      <c r="R8">
        <v>423</v>
      </c>
      <c r="S8">
        <v>259</v>
      </c>
      <c r="T8">
        <v>388</v>
      </c>
      <c r="U8">
        <v>318</v>
      </c>
      <c r="V8">
        <v>133</v>
      </c>
      <c r="W8">
        <v>127</v>
      </c>
      <c r="X8">
        <v>309</v>
      </c>
      <c r="Y8">
        <v>391</v>
      </c>
      <c r="Z8">
        <v>48</v>
      </c>
      <c r="AA8">
        <v>157</v>
      </c>
      <c r="AB8">
        <v>323</v>
      </c>
      <c r="AC8">
        <v>326</v>
      </c>
      <c r="AD8">
        <v>168</v>
      </c>
      <c r="AE8">
        <v>348</v>
      </c>
      <c r="AF8">
        <v>218</v>
      </c>
      <c r="AG8">
        <v>378</v>
      </c>
      <c r="AH8" s="483" t="s">
        <v>673</v>
      </c>
      <c r="AI8" t="s">
        <v>674</v>
      </c>
      <c r="AJ8">
        <v>59</v>
      </c>
      <c r="AK8">
        <v>334</v>
      </c>
      <c r="AL8">
        <v>217</v>
      </c>
      <c r="AM8">
        <v>195</v>
      </c>
      <c r="AN8">
        <v>347</v>
      </c>
      <c r="AO8">
        <v>393</v>
      </c>
      <c r="AP8">
        <v>201</v>
      </c>
      <c r="AQ8">
        <v>295</v>
      </c>
      <c r="AR8">
        <v>271</v>
      </c>
      <c r="AS8">
        <v>17</v>
      </c>
      <c r="AT8">
        <v>44</v>
      </c>
      <c r="AU8">
        <v>415</v>
      </c>
      <c r="AV8">
        <v>117</v>
      </c>
      <c r="AW8">
        <v>364</v>
      </c>
      <c r="AX8">
        <v>58</v>
      </c>
      <c r="AY8">
        <v>105</v>
      </c>
      <c r="AZ8">
        <v>73</v>
      </c>
      <c r="BA8" t="s">
        <v>13</v>
      </c>
      <c r="BB8" t="s">
        <v>71</v>
      </c>
      <c r="BC8" t="s">
        <v>97</v>
      </c>
      <c r="BD8" s="485">
        <v>78</v>
      </c>
      <c r="BG8" s="120"/>
      <c r="BH8" s="120"/>
      <c r="BJ8" s="485">
        <v>2</v>
      </c>
      <c r="BK8">
        <v>2</v>
      </c>
      <c r="BL8">
        <f t="shared" ref="BL8:BL71" si="0">+BK8-BJ8</f>
        <v>0</v>
      </c>
      <c r="BM8" s="483" t="s">
        <v>639</v>
      </c>
      <c r="BN8" s="483" t="str">
        <f t="shared" ref="BN8:BN39" si="1">+CONCATENATE(Q8,BM8)</f>
        <v>387-</v>
      </c>
      <c r="BO8" s="483" t="str">
        <f>+CONCATENATE(BN8,BN9,BN10,BN11,BN12,BN13,BN14,BN15,BN16,BN17,BN18,BN19,BN20,BN21,BN22,BN23,BN24,BN25,BN26,BN27,BN28,BN29,BN30,BN31,BN32,BN33,BN34,BN35,BN36,BN37,BN38,BN39,BN40,BN41,BN42,BN43,BN44,BN45,BN46,BN47,BN48,BN49,BN50,BN51,BN52,BN53,BN54,BN55,BN55,BN56,BN57,BN58,BN59,BN60,BN61,BN62,BN63)</f>
        <v>387-185-391-392-361-363----------------------------------------------------</v>
      </c>
      <c r="BQ8" s="483"/>
      <c r="BR8" s="954" t="s">
        <v>640</v>
      </c>
      <c r="BS8" s="120" t="s">
        <v>641</v>
      </c>
    </row>
    <row r="9" spans="2:71">
      <c r="B9">
        <v>166</v>
      </c>
      <c r="C9" s="488">
        <v>200</v>
      </c>
      <c r="D9">
        <v>258</v>
      </c>
      <c r="E9">
        <v>234</v>
      </c>
      <c r="F9">
        <v>427</v>
      </c>
      <c r="J9">
        <v>385</v>
      </c>
      <c r="K9">
        <v>345</v>
      </c>
      <c r="L9">
        <v>421</v>
      </c>
      <c r="O9">
        <v>220</v>
      </c>
      <c r="P9">
        <v>186</v>
      </c>
      <c r="Q9">
        <v>185</v>
      </c>
      <c r="U9">
        <v>175</v>
      </c>
      <c r="X9">
        <v>346</v>
      </c>
      <c r="Y9">
        <v>392</v>
      </c>
      <c r="Z9">
        <v>331</v>
      </c>
      <c r="AB9">
        <v>357</v>
      </c>
      <c r="AC9">
        <v>260</v>
      </c>
      <c r="AF9">
        <v>146</v>
      </c>
      <c r="AG9">
        <v>377</v>
      </c>
      <c r="AH9" s="483">
        <v>329</v>
      </c>
      <c r="AJ9">
        <v>330</v>
      </c>
      <c r="AL9">
        <v>134</v>
      </c>
      <c r="AN9">
        <v>406</v>
      </c>
      <c r="AP9">
        <v>145</v>
      </c>
      <c r="AR9">
        <v>305</v>
      </c>
      <c r="AY9">
        <v>43</v>
      </c>
      <c r="BA9" t="s">
        <v>45</v>
      </c>
      <c r="BB9" t="s">
        <v>93</v>
      </c>
      <c r="BG9" s="120"/>
      <c r="BH9" s="120"/>
      <c r="BJ9" s="485">
        <v>3</v>
      </c>
      <c r="BK9">
        <v>3</v>
      </c>
      <c r="BL9">
        <f t="shared" si="0"/>
        <v>0</v>
      </c>
      <c r="BM9" s="483" t="s">
        <v>639</v>
      </c>
      <c r="BN9" s="483" t="str">
        <f t="shared" si="1"/>
        <v>185-</v>
      </c>
      <c r="BO9" s="483"/>
      <c r="BP9" s="483"/>
      <c r="BQ9" s="483"/>
      <c r="BR9" s="954" t="s">
        <v>642</v>
      </c>
      <c r="BS9" s="955" t="str">
        <f>CONCATENATE(BN8,BN9,BN10,BN11,BN12,BN13,BN14,BN15,BN16,BN17,BN18,BN19,BN20,BN21,BN22,BN23,BN24,BN25,BN26,BN27,BN28,BN29,BN30,BN31,BN32,BN33,BN34,BN35,BN36,BN37,BN38,BN39,BN40,BN41,BN42,BN43,BN44,BN45,BN46,BN47,BN48,BN49,BN50,BN51,BN52,BN53,BN54,BN55,BN56,BN57,BN58,BN59,BN60,BN61,BN62,BN63,BN64,BN65,BN66,BN67,BN68,BN69,BN70,BN71,BN72,BN70,BN71,BN72,BN73,BN74,BN75,BN76,BN77,BN78,BN79,BN80,BN81,BN82,BN83,BN84,BN85,BN86,BN87,BN88,BN89,BN90,BN91,BN92,BN93,BN94,BN95,BN96,BN97,BN98,BN99,BN100,BN101,BN102,BN103)</f>
        <v>387-185-391-392-361-363----------------------------------------------------------------------------------------------</v>
      </c>
    </row>
    <row r="10" spans="2:71" ht="15.75">
      <c r="B10">
        <v>207</v>
      </c>
      <c r="C10" s="488">
        <v>241</v>
      </c>
      <c r="D10">
        <v>389</v>
      </c>
      <c r="E10">
        <v>191</v>
      </c>
      <c r="F10">
        <v>428</v>
      </c>
      <c r="J10">
        <v>417</v>
      </c>
      <c r="K10">
        <v>125</v>
      </c>
      <c r="L10">
        <v>422</v>
      </c>
      <c r="O10">
        <v>303</v>
      </c>
      <c r="P10">
        <v>180</v>
      </c>
      <c r="Q10">
        <v>391</v>
      </c>
      <c r="U10">
        <v>174</v>
      </c>
      <c r="Y10">
        <v>402</v>
      </c>
      <c r="Z10">
        <v>9</v>
      </c>
      <c r="AB10">
        <v>235</v>
      </c>
      <c r="AC10">
        <v>211</v>
      </c>
      <c r="AF10">
        <v>126</v>
      </c>
      <c r="AG10">
        <v>410</v>
      </c>
      <c r="AL10">
        <v>135</v>
      </c>
      <c r="AR10">
        <v>151</v>
      </c>
      <c r="AY10">
        <v>65</v>
      </c>
      <c r="BA10" t="s">
        <v>53</v>
      </c>
      <c r="BG10" s="487" t="s">
        <v>734</v>
      </c>
      <c r="BH10" s="487"/>
      <c r="BJ10" s="485">
        <v>4</v>
      </c>
      <c r="BK10">
        <v>4</v>
      </c>
      <c r="BL10">
        <f t="shared" si="0"/>
        <v>0</v>
      </c>
      <c r="BM10" s="483" t="s">
        <v>639</v>
      </c>
      <c r="BN10" s="483" t="str">
        <f t="shared" si="1"/>
        <v>391-</v>
      </c>
      <c r="BO10" s="483"/>
      <c r="BP10" s="483"/>
      <c r="BQ10" s="483"/>
      <c r="BR10" s="954" t="s">
        <v>644</v>
      </c>
      <c r="BS10" s="954" t="s">
        <v>645</v>
      </c>
    </row>
    <row r="11" spans="2:71">
      <c r="B11">
        <v>248</v>
      </c>
      <c r="C11" s="488">
        <v>250</v>
      </c>
      <c r="D11">
        <v>246</v>
      </c>
      <c r="E11">
        <v>342</v>
      </c>
      <c r="F11">
        <v>424</v>
      </c>
      <c r="J11">
        <v>419</v>
      </c>
      <c r="K11">
        <v>116</v>
      </c>
      <c r="L11">
        <v>426</v>
      </c>
      <c r="O11">
        <v>418</v>
      </c>
      <c r="P11">
        <v>380</v>
      </c>
      <c r="Q11">
        <v>392</v>
      </c>
      <c r="U11">
        <v>119</v>
      </c>
      <c r="Y11">
        <v>403</v>
      </c>
      <c r="AC11">
        <v>210</v>
      </c>
      <c r="AG11">
        <v>409</v>
      </c>
      <c r="AL11">
        <v>359</v>
      </c>
      <c r="AY11">
        <v>90</v>
      </c>
      <c r="BA11" t="s">
        <v>59</v>
      </c>
      <c r="BG11" s="120"/>
      <c r="BH11" s="120"/>
      <c r="BJ11" s="485">
        <v>5</v>
      </c>
      <c r="BK11">
        <v>5</v>
      </c>
      <c r="BL11">
        <f t="shared" si="0"/>
        <v>0</v>
      </c>
      <c r="BM11" s="483" t="s">
        <v>639</v>
      </c>
      <c r="BN11" s="483" t="str">
        <f t="shared" si="1"/>
        <v>392-</v>
      </c>
      <c r="BO11" s="483"/>
      <c r="BP11" s="483"/>
      <c r="BQ11" s="483"/>
      <c r="BR11" s="954" t="s">
        <v>646</v>
      </c>
      <c r="BS11" s="120" t="s">
        <v>647</v>
      </c>
    </row>
    <row r="12" spans="2:71" ht="15.75">
      <c r="B12">
        <v>382</v>
      </c>
      <c r="C12" s="488">
        <v>147</v>
      </c>
      <c r="D12">
        <v>390</v>
      </c>
      <c r="E12">
        <v>343</v>
      </c>
      <c r="F12">
        <v>344</v>
      </c>
      <c r="J12">
        <v>190</v>
      </c>
      <c r="K12">
        <v>13</v>
      </c>
      <c r="O12">
        <v>176</v>
      </c>
      <c r="P12">
        <v>374</v>
      </c>
      <c r="Q12">
        <v>361</v>
      </c>
      <c r="U12">
        <v>34</v>
      </c>
      <c r="Y12">
        <v>233</v>
      </c>
      <c r="AC12">
        <v>227</v>
      </c>
      <c r="AG12">
        <v>408</v>
      </c>
      <c r="AL12">
        <v>316</v>
      </c>
      <c r="BA12" t="s">
        <v>77</v>
      </c>
      <c r="BG12" s="961" t="s">
        <v>732</v>
      </c>
      <c r="BH12" s="961" t="s">
        <v>733</v>
      </c>
      <c r="BJ12" s="485">
        <v>6</v>
      </c>
      <c r="BK12">
        <v>6</v>
      </c>
      <c r="BL12">
        <f t="shared" si="0"/>
        <v>0</v>
      </c>
      <c r="BM12" s="483" t="s">
        <v>639</v>
      </c>
      <c r="BN12" s="483" t="str">
        <f t="shared" si="1"/>
        <v>361-</v>
      </c>
      <c r="BO12" s="483"/>
      <c r="BP12" s="483"/>
      <c r="BQ12" s="483"/>
      <c r="BR12" s="954" t="s">
        <v>649</v>
      </c>
      <c r="BS12" s="120" t="s">
        <v>652</v>
      </c>
    </row>
    <row r="13" spans="2:71">
      <c r="B13">
        <v>383</v>
      </c>
      <c r="C13" s="488">
        <v>148</v>
      </c>
      <c r="D13">
        <v>394</v>
      </c>
      <c r="E13">
        <v>308</v>
      </c>
      <c r="F13">
        <v>209</v>
      </c>
      <c r="J13">
        <v>396</v>
      </c>
      <c r="O13">
        <v>226</v>
      </c>
      <c r="P13">
        <v>373</v>
      </c>
      <c r="Q13">
        <v>363</v>
      </c>
      <c r="U13">
        <v>21</v>
      </c>
      <c r="Y13">
        <v>319</v>
      </c>
      <c r="AC13">
        <v>322</v>
      </c>
      <c r="AG13">
        <v>12</v>
      </c>
      <c r="AL13">
        <v>114</v>
      </c>
      <c r="BA13" t="s">
        <v>83</v>
      </c>
      <c r="BG13" s="959">
        <v>13</v>
      </c>
      <c r="BH13" s="959">
        <f>+BK24+1</f>
        <v>19</v>
      </c>
      <c r="BJ13" s="485">
        <v>7</v>
      </c>
      <c r="BK13">
        <v>7</v>
      </c>
      <c r="BL13">
        <f t="shared" si="0"/>
        <v>0</v>
      </c>
      <c r="BM13" s="483" t="s">
        <v>639</v>
      </c>
      <c r="BN13" s="483" t="str">
        <f t="shared" si="1"/>
        <v>363-</v>
      </c>
      <c r="BO13" s="483"/>
      <c r="BP13" s="483"/>
      <c r="BQ13" s="483"/>
      <c r="BR13" s="954" t="s">
        <v>650</v>
      </c>
      <c r="BS13" t="s">
        <v>651</v>
      </c>
    </row>
    <row r="14" spans="2:71">
      <c r="B14">
        <v>381</v>
      </c>
      <c r="C14" s="488">
        <v>167</v>
      </c>
      <c r="D14">
        <v>255</v>
      </c>
      <c r="E14">
        <v>299</v>
      </c>
      <c r="F14" s="120" t="s">
        <v>648</v>
      </c>
      <c r="G14" s="120"/>
      <c r="H14" s="120"/>
      <c r="I14" s="120"/>
      <c r="J14" s="120">
        <v>283</v>
      </c>
      <c r="K14" s="120"/>
      <c r="L14" s="120"/>
      <c r="M14" s="120"/>
      <c r="N14" s="120"/>
      <c r="O14" s="120">
        <v>298</v>
      </c>
      <c r="P14" s="120">
        <v>372</v>
      </c>
      <c r="Q14" s="120"/>
      <c r="R14" s="120"/>
      <c r="S14" s="120"/>
      <c r="T14" s="120"/>
      <c r="U14" s="120">
        <v>70</v>
      </c>
      <c r="V14" s="120"/>
      <c r="W14" s="120"/>
      <c r="X14" s="120"/>
      <c r="Y14" s="120">
        <v>224</v>
      </c>
      <c r="Z14" s="120"/>
      <c r="AA14" s="120"/>
      <c r="AB14" s="120"/>
      <c r="AC14" s="120">
        <v>14</v>
      </c>
      <c r="AD14" s="120"/>
      <c r="AE14" s="120"/>
      <c r="AF14" s="120"/>
      <c r="AG14" s="120">
        <v>86</v>
      </c>
      <c r="AH14" s="954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  <c r="AV14" s="120"/>
      <c r="AW14" s="120"/>
      <c r="AX14" s="120"/>
      <c r="AY14" s="120"/>
      <c r="AZ14" s="120"/>
      <c r="BA14" t="s">
        <v>88</v>
      </c>
      <c r="BB14" s="120"/>
      <c r="BC14" s="120"/>
      <c r="BD14" s="120"/>
      <c r="BE14" s="120"/>
      <c r="BF14" s="120"/>
      <c r="BG14" s="959">
        <v>25</v>
      </c>
      <c r="BH14" s="960">
        <v>22</v>
      </c>
      <c r="BI14" s="120"/>
      <c r="BJ14" s="485">
        <v>8</v>
      </c>
      <c r="BK14">
        <v>8</v>
      </c>
      <c r="BL14">
        <f t="shared" si="0"/>
        <v>0</v>
      </c>
      <c r="BM14" s="483" t="s">
        <v>639</v>
      </c>
      <c r="BN14" s="483" t="str">
        <f t="shared" si="1"/>
        <v>-</v>
      </c>
      <c r="BO14" s="483"/>
      <c r="BP14" s="483"/>
      <c r="BQ14" s="483"/>
      <c r="BR14" s="954" t="s">
        <v>653</v>
      </c>
    </row>
    <row r="15" spans="2:71">
      <c r="B15">
        <v>384</v>
      </c>
      <c r="C15" s="488">
        <v>115</v>
      </c>
      <c r="D15">
        <v>169</v>
      </c>
      <c r="E15">
        <v>366</v>
      </c>
      <c r="J15" s="120">
        <v>268</v>
      </c>
      <c r="K15" s="120"/>
      <c r="L15" s="120"/>
      <c r="M15" s="120"/>
      <c r="N15" s="120"/>
      <c r="O15" s="120">
        <v>203</v>
      </c>
      <c r="P15" s="120">
        <v>231</v>
      </c>
      <c r="Q15" s="120"/>
      <c r="R15" s="120"/>
      <c r="S15" s="120"/>
      <c r="T15" s="120"/>
      <c r="U15" s="120">
        <v>124</v>
      </c>
      <c r="V15" s="120"/>
      <c r="W15" s="120"/>
      <c r="X15" s="120"/>
      <c r="Y15" s="120">
        <v>18</v>
      </c>
      <c r="Z15" s="120"/>
      <c r="AA15" s="120"/>
      <c r="AB15" s="120"/>
      <c r="AC15" s="120">
        <v>80</v>
      </c>
      <c r="AD15" s="120"/>
      <c r="AE15" s="120"/>
      <c r="AF15" s="120"/>
      <c r="AG15" s="120">
        <v>414</v>
      </c>
      <c r="AH15" s="954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120"/>
      <c r="AX15" s="120"/>
      <c r="AY15" s="120"/>
      <c r="AZ15" s="120"/>
      <c r="BA15" t="s">
        <v>110</v>
      </c>
      <c r="BB15" s="120"/>
      <c r="BC15" s="120"/>
      <c r="BD15" s="120"/>
      <c r="BE15" s="120"/>
      <c r="BF15" s="120"/>
      <c r="BG15" s="960">
        <v>193</v>
      </c>
      <c r="BH15" s="960">
        <v>23</v>
      </c>
      <c r="BI15" s="120"/>
      <c r="BJ15" s="485">
        <v>9</v>
      </c>
      <c r="BK15">
        <v>9</v>
      </c>
      <c r="BL15">
        <f t="shared" si="0"/>
        <v>0</v>
      </c>
      <c r="BM15" s="483" t="s">
        <v>639</v>
      </c>
      <c r="BN15" s="483" t="str">
        <f t="shared" si="1"/>
        <v>-</v>
      </c>
      <c r="BO15" s="483"/>
      <c r="BP15" s="483"/>
      <c r="BQ15" s="483"/>
      <c r="BR15" s="954" t="s">
        <v>654</v>
      </c>
    </row>
    <row r="16" spans="2:71" ht="15.75">
      <c r="B16">
        <v>33</v>
      </c>
      <c r="C16" s="488">
        <v>141</v>
      </c>
      <c r="D16">
        <v>171</v>
      </c>
      <c r="E16">
        <v>29</v>
      </c>
      <c r="O16" s="120">
        <v>202</v>
      </c>
      <c r="P16" s="120">
        <v>197</v>
      </c>
      <c r="Q16" s="120"/>
      <c r="R16" s="120"/>
      <c r="S16" s="120"/>
      <c r="T16" s="120"/>
      <c r="U16" s="120"/>
      <c r="V16" s="120"/>
      <c r="W16" s="120"/>
      <c r="X16" s="120"/>
      <c r="Y16" s="120" t="s">
        <v>672</v>
      </c>
      <c r="Z16" s="120"/>
      <c r="AA16" s="120"/>
      <c r="AB16" s="120"/>
      <c r="AC16" s="120">
        <v>20</v>
      </c>
      <c r="AD16" s="120"/>
      <c r="AE16" s="120"/>
      <c r="AF16" s="120"/>
      <c r="AG16" s="120">
        <v>27</v>
      </c>
      <c r="AH16" s="954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  <c r="AV16" s="120"/>
      <c r="AW16" s="120"/>
      <c r="AX16" s="120"/>
      <c r="AY16" s="120"/>
      <c r="AZ16" s="120"/>
      <c r="BA16" s="120" t="s">
        <v>114</v>
      </c>
      <c r="BB16" s="120"/>
      <c r="BF16" s="487"/>
      <c r="BG16" s="960">
        <v>244</v>
      </c>
      <c r="BH16" s="960">
        <v>24</v>
      </c>
      <c r="BI16" s="120"/>
      <c r="BJ16" s="485">
        <v>10</v>
      </c>
      <c r="BK16">
        <v>10</v>
      </c>
      <c r="BL16">
        <f t="shared" si="0"/>
        <v>0</v>
      </c>
      <c r="BM16" s="483" t="s">
        <v>639</v>
      </c>
      <c r="BN16" s="483" t="str">
        <f t="shared" si="1"/>
        <v>-</v>
      </c>
      <c r="BO16" s="483"/>
      <c r="BP16" s="483"/>
      <c r="BQ16" s="483"/>
      <c r="BR16" s="954" t="s">
        <v>655</v>
      </c>
      <c r="BS16" s="120" t="s">
        <v>656</v>
      </c>
    </row>
    <row r="17" spans="2:71">
      <c r="B17">
        <v>314</v>
      </c>
      <c r="C17" s="488">
        <v>140</v>
      </c>
      <c r="D17">
        <v>236</v>
      </c>
      <c r="E17">
        <v>212</v>
      </c>
      <c r="O17" s="120">
        <v>177</v>
      </c>
      <c r="P17" s="120">
        <v>229</v>
      </c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>
        <v>110</v>
      </c>
      <c r="AD17" s="120"/>
      <c r="AE17" s="120"/>
      <c r="AF17" s="120"/>
      <c r="AG17" s="120"/>
      <c r="AH17" s="954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20"/>
      <c r="AY17" s="120"/>
      <c r="AZ17" s="120"/>
      <c r="BB17" s="120"/>
      <c r="BC17" s="120"/>
      <c r="BF17" s="120"/>
      <c r="BG17" s="959">
        <v>273</v>
      </c>
      <c r="BH17" s="959">
        <v>42</v>
      </c>
      <c r="BI17" s="120"/>
      <c r="BJ17" s="485">
        <v>11</v>
      </c>
      <c r="BK17">
        <v>11</v>
      </c>
      <c r="BL17">
        <f t="shared" si="0"/>
        <v>0</v>
      </c>
      <c r="BM17" s="483" t="s">
        <v>639</v>
      </c>
      <c r="BN17" s="483" t="str">
        <f t="shared" si="1"/>
        <v>-</v>
      </c>
      <c r="BO17" s="483"/>
      <c r="BP17" s="483"/>
      <c r="BQ17" s="483"/>
      <c r="BR17" s="954" t="s">
        <v>657</v>
      </c>
      <c r="BS17" s="954" t="s">
        <v>658</v>
      </c>
    </row>
    <row r="18" spans="2:71" ht="20.100000000000001" customHeight="1">
      <c r="B18">
        <v>379</v>
      </c>
      <c r="C18" s="488">
        <v>358</v>
      </c>
      <c r="D18">
        <v>325</v>
      </c>
      <c r="E18">
        <v>245</v>
      </c>
      <c r="O18" s="120">
        <v>310</v>
      </c>
      <c r="P18" s="120">
        <v>178</v>
      </c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>
        <v>104</v>
      </c>
      <c r="AD18" s="120"/>
      <c r="AE18" s="120"/>
      <c r="AF18" s="120"/>
      <c r="AG18" s="120"/>
      <c r="AH18" s="954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  <c r="BF18" s="963"/>
      <c r="BG18" s="959">
        <v>391</v>
      </c>
      <c r="BH18" s="959">
        <v>49</v>
      </c>
      <c r="BI18" s="120"/>
      <c r="BJ18" s="485">
        <v>12</v>
      </c>
      <c r="BK18">
        <v>12</v>
      </c>
      <c r="BL18">
        <f t="shared" si="0"/>
        <v>0</v>
      </c>
      <c r="BM18" s="483" t="s">
        <v>639</v>
      </c>
      <c r="BN18" s="483" t="str">
        <f t="shared" si="1"/>
        <v>-</v>
      </c>
      <c r="BO18" s="483"/>
      <c r="BP18" s="483"/>
      <c r="BQ18" s="483"/>
      <c r="BR18" s="483" t="s">
        <v>659</v>
      </c>
      <c r="BS18" t="s">
        <v>660</v>
      </c>
    </row>
    <row r="19" spans="2:71" s="483" customFormat="1" ht="15.95" customHeight="1">
      <c r="B19" s="483">
        <v>313</v>
      </c>
      <c r="C19" s="766">
        <v>288</v>
      </c>
      <c r="D19" s="483">
        <v>327</v>
      </c>
      <c r="E19" s="483">
        <v>213</v>
      </c>
      <c r="O19" s="954">
        <v>55</v>
      </c>
      <c r="P19" s="954">
        <v>228</v>
      </c>
      <c r="Q19" s="954"/>
      <c r="R19" s="954"/>
      <c r="S19" s="954"/>
      <c r="T19" s="954"/>
      <c r="U19" s="954"/>
      <c r="V19" s="954"/>
      <c r="W19" s="954"/>
      <c r="X19" s="954"/>
      <c r="Y19" s="954"/>
      <c r="Z19" s="954"/>
      <c r="AA19" s="954"/>
      <c r="AB19" s="954"/>
      <c r="AC19" s="954">
        <v>69</v>
      </c>
      <c r="AD19" s="954"/>
      <c r="AE19" s="954"/>
      <c r="AF19" s="954"/>
      <c r="AG19" s="954"/>
      <c r="AH19" s="954"/>
      <c r="AI19" s="954"/>
      <c r="AJ19" s="954"/>
      <c r="AK19" s="954"/>
      <c r="AL19" s="954"/>
      <c r="AM19" s="954"/>
      <c r="AN19" s="954"/>
      <c r="AO19" s="954"/>
      <c r="AP19" s="954"/>
      <c r="AQ19" s="954"/>
      <c r="AR19" s="954"/>
      <c r="AS19" s="954"/>
      <c r="AT19" s="954"/>
      <c r="AU19" s="954"/>
      <c r="AV19" s="954"/>
      <c r="AW19" s="954"/>
      <c r="AX19" s="954"/>
      <c r="AY19" s="954"/>
      <c r="AZ19" s="954"/>
      <c r="BA19" s="954"/>
      <c r="BB19" s="954"/>
      <c r="BC19" s="954"/>
      <c r="BF19" s="964"/>
      <c r="BG19" s="959">
        <v>392</v>
      </c>
      <c r="BH19" s="959">
        <v>50</v>
      </c>
      <c r="BI19" s="954"/>
      <c r="BJ19" s="483">
        <v>13</v>
      </c>
      <c r="BK19" s="483">
        <v>13</v>
      </c>
      <c r="BL19" s="483">
        <f t="shared" si="0"/>
        <v>0</v>
      </c>
      <c r="BM19" s="483" t="s">
        <v>639</v>
      </c>
      <c r="BN19" s="483" t="str">
        <f t="shared" si="1"/>
        <v>-</v>
      </c>
      <c r="BR19" s="954" t="s">
        <v>661</v>
      </c>
      <c r="BS19" s="483">
        <v>416</v>
      </c>
    </row>
    <row r="20" spans="2:71" s="483" customFormat="1" ht="15.95" customHeight="1">
      <c r="B20" s="483">
        <v>315</v>
      </c>
      <c r="C20" s="766">
        <v>282</v>
      </c>
      <c r="D20" s="483">
        <v>395</v>
      </c>
      <c r="E20" s="483">
        <v>230</v>
      </c>
      <c r="O20" s="954">
        <v>53</v>
      </c>
      <c r="P20" s="954">
        <v>172</v>
      </c>
      <c r="Q20" s="954"/>
      <c r="R20" s="954"/>
      <c r="S20" s="954"/>
      <c r="T20" s="954"/>
      <c r="U20" s="954"/>
      <c r="V20" s="954"/>
      <c r="W20" s="954"/>
      <c r="X20" s="954"/>
      <c r="Y20" s="954"/>
      <c r="Z20" s="954"/>
      <c r="AA20" s="954"/>
      <c r="AB20" s="954"/>
      <c r="AC20" s="954">
        <v>45</v>
      </c>
      <c r="AD20" s="954"/>
      <c r="AE20" s="954"/>
      <c r="AF20" s="954"/>
      <c r="AG20" s="954"/>
      <c r="AH20" s="954"/>
      <c r="AI20" s="954"/>
      <c r="AJ20" s="954"/>
      <c r="AK20" s="954"/>
      <c r="AL20" s="954"/>
      <c r="AM20" s="954"/>
      <c r="AN20" s="954"/>
      <c r="AO20" s="954"/>
      <c r="AP20" s="954"/>
      <c r="AQ20" s="954"/>
      <c r="AR20" s="954"/>
      <c r="AS20" s="954"/>
      <c r="AT20" s="954"/>
      <c r="AU20" s="954"/>
      <c r="AV20" s="954"/>
      <c r="AW20" s="954"/>
      <c r="AX20" s="954"/>
      <c r="AY20" s="954"/>
      <c r="AZ20" s="954"/>
      <c r="BA20" s="954"/>
      <c r="BB20" s="954"/>
      <c r="BC20" s="954"/>
      <c r="BF20" s="965"/>
      <c r="BG20" s="533"/>
      <c r="BH20" s="959">
        <v>51</v>
      </c>
      <c r="BI20" s="954"/>
      <c r="BJ20" s="954">
        <v>14</v>
      </c>
      <c r="BK20" s="483">
        <v>14</v>
      </c>
      <c r="BL20" s="483">
        <f t="shared" si="0"/>
        <v>0</v>
      </c>
      <c r="BM20" s="483" t="s">
        <v>639</v>
      </c>
      <c r="BN20" s="483" t="str">
        <f t="shared" si="1"/>
        <v>-</v>
      </c>
      <c r="BR20" s="483" t="s">
        <v>662</v>
      </c>
      <c r="BS20" s="483">
        <v>311</v>
      </c>
    </row>
    <row r="21" spans="2:71" s="483" customFormat="1" ht="15.95" customHeight="1">
      <c r="B21" s="483">
        <v>368</v>
      </c>
      <c r="C21" s="766">
        <v>306</v>
      </c>
      <c r="D21" s="483">
        <v>354</v>
      </c>
      <c r="E21" s="483">
        <v>198</v>
      </c>
      <c r="O21" s="954">
        <v>81</v>
      </c>
      <c r="P21" s="954">
        <v>219</v>
      </c>
      <c r="Q21" s="954"/>
      <c r="R21" s="954"/>
      <c r="S21" s="954"/>
      <c r="T21" s="954"/>
      <c r="U21" s="954"/>
      <c r="V21" s="954"/>
      <c r="W21" s="954"/>
      <c r="X21" s="954"/>
      <c r="Y21" s="954"/>
      <c r="Z21" s="954"/>
      <c r="AA21" s="954"/>
      <c r="AB21" s="954"/>
      <c r="AC21" s="954">
        <v>83</v>
      </c>
      <c r="AD21" s="954"/>
      <c r="AE21" s="954"/>
      <c r="AF21" s="954"/>
      <c r="AG21" s="954"/>
      <c r="AH21" s="954"/>
      <c r="AI21" s="954"/>
      <c r="AJ21" s="954"/>
      <c r="AK21" s="954"/>
      <c r="AL21" s="954"/>
      <c r="AM21" s="954"/>
      <c r="AN21" s="954"/>
      <c r="AO21" s="954"/>
      <c r="AP21" s="954"/>
      <c r="AQ21" s="954"/>
      <c r="AR21" s="954"/>
      <c r="AS21" s="954"/>
      <c r="AT21" s="954"/>
      <c r="AU21" s="954"/>
      <c r="AV21" s="954"/>
      <c r="AW21" s="954"/>
      <c r="AX21" s="954"/>
      <c r="AY21" s="954"/>
      <c r="AZ21" s="954"/>
      <c r="BA21" s="954"/>
      <c r="BB21" s="954"/>
      <c r="BC21" s="954"/>
      <c r="BF21" s="965"/>
      <c r="BG21" s="533"/>
      <c r="BH21" s="959">
        <v>52</v>
      </c>
      <c r="BI21" s="954"/>
      <c r="BJ21" s="954">
        <v>15</v>
      </c>
      <c r="BK21" s="483">
        <v>15</v>
      </c>
      <c r="BL21" s="483">
        <f t="shared" si="0"/>
        <v>0</v>
      </c>
      <c r="BM21" s="483" t="s">
        <v>639</v>
      </c>
      <c r="BN21" s="483" t="str">
        <f t="shared" si="1"/>
        <v>-</v>
      </c>
      <c r="BR21" s="954" t="s">
        <v>664</v>
      </c>
      <c r="BS21" s="483" t="s">
        <v>663</v>
      </c>
    </row>
    <row r="22" spans="2:71" s="483" customFormat="1" ht="15.95" customHeight="1">
      <c r="B22" s="483">
        <v>369</v>
      </c>
      <c r="C22" s="766">
        <v>302</v>
      </c>
      <c r="D22" s="483">
        <v>355</v>
      </c>
      <c r="E22" s="483">
        <v>179</v>
      </c>
      <c r="O22" s="954">
        <v>99</v>
      </c>
      <c r="P22" s="954">
        <v>161</v>
      </c>
      <c r="Q22" s="954"/>
      <c r="R22" s="954"/>
      <c r="S22" s="954"/>
      <c r="T22" s="954"/>
      <c r="U22" s="954"/>
      <c r="V22" s="954"/>
      <c r="W22" s="954"/>
      <c r="X22" s="954"/>
      <c r="Y22" s="954"/>
      <c r="Z22" s="954"/>
      <c r="AA22" s="954"/>
      <c r="AB22" s="954"/>
      <c r="AC22" s="954">
        <v>87</v>
      </c>
      <c r="AD22" s="954"/>
      <c r="AE22" s="954"/>
      <c r="AF22" s="954"/>
      <c r="AG22" s="954"/>
      <c r="AH22" s="954"/>
      <c r="AI22" s="954"/>
      <c r="AJ22" s="954"/>
      <c r="AK22" s="954"/>
      <c r="AL22" s="954"/>
      <c r="AM22" s="954"/>
      <c r="AN22" s="954"/>
      <c r="AO22" s="954"/>
      <c r="AP22" s="954"/>
      <c r="AQ22" s="954"/>
      <c r="AR22" s="954"/>
      <c r="AS22" s="954"/>
      <c r="AT22" s="954"/>
      <c r="AU22" s="954"/>
      <c r="AV22" s="954"/>
      <c r="AW22" s="954"/>
      <c r="AX22" s="954"/>
      <c r="AY22" s="954"/>
      <c r="AZ22" s="954"/>
      <c r="BA22" s="954"/>
      <c r="BB22" s="954"/>
      <c r="BC22" s="954"/>
      <c r="BF22" s="965"/>
      <c r="BG22" s="533"/>
      <c r="BH22" s="959">
        <v>61</v>
      </c>
      <c r="BI22" s="954"/>
      <c r="BJ22" s="954">
        <v>16</v>
      </c>
      <c r="BK22" s="483">
        <v>16</v>
      </c>
      <c r="BL22" s="483">
        <f t="shared" si="0"/>
        <v>0</v>
      </c>
      <c r="BM22" s="483" t="s">
        <v>639</v>
      </c>
      <c r="BN22" s="483" t="str">
        <f t="shared" si="1"/>
        <v>-</v>
      </c>
      <c r="BR22" s="483" t="s">
        <v>665</v>
      </c>
      <c r="BS22" s="483" t="s">
        <v>670</v>
      </c>
    </row>
    <row r="23" spans="2:71" s="483" customFormat="1" ht="15.95" customHeight="1">
      <c r="B23" s="483">
        <v>370</v>
      </c>
      <c r="C23" s="766">
        <v>301</v>
      </c>
      <c r="D23" s="483">
        <v>239</v>
      </c>
      <c r="E23" s="483">
        <v>173</v>
      </c>
      <c r="O23" s="954">
        <v>88</v>
      </c>
      <c r="P23" s="954">
        <v>187</v>
      </c>
      <c r="Q23" s="954"/>
      <c r="R23" s="954"/>
      <c r="S23" s="954"/>
      <c r="T23" s="954"/>
      <c r="U23" s="954"/>
      <c r="V23" s="954"/>
      <c r="W23" s="954"/>
      <c r="X23" s="954"/>
      <c r="Y23" s="954"/>
      <c r="Z23" s="954"/>
      <c r="AA23" s="954"/>
      <c r="AB23" s="954"/>
      <c r="AC23" s="954">
        <v>91</v>
      </c>
      <c r="AD23" s="954"/>
      <c r="AE23" s="954"/>
      <c r="AF23" s="954"/>
      <c r="AG23" s="954"/>
      <c r="AH23" s="954"/>
      <c r="AI23" s="954"/>
      <c r="AJ23" s="954"/>
      <c r="AK23" s="954"/>
      <c r="AL23" s="954"/>
      <c r="AM23" s="954"/>
      <c r="AN23" s="954"/>
      <c r="AO23" s="954"/>
      <c r="AP23" s="954"/>
      <c r="AQ23" s="954"/>
      <c r="AR23" s="954"/>
      <c r="AS23" s="954"/>
      <c r="AT23" s="954"/>
      <c r="AU23" s="954"/>
      <c r="AV23" s="954"/>
      <c r="AW23" s="954"/>
      <c r="AX23" s="954"/>
      <c r="AY23" s="954"/>
      <c r="AZ23" s="954"/>
      <c r="BA23" s="954"/>
      <c r="BB23" s="954"/>
      <c r="BC23" s="954"/>
      <c r="BF23" s="964"/>
      <c r="BG23" s="533"/>
      <c r="BH23" s="959">
        <v>62</v>
      </c>
      <c r="BI23" s="954"/>
      <c r="BJ23" s="483">
        <v>17</v>
      </c>
      <c r="BK23" s="483">
        <v>17</v>
      </c>
      <c r="BL23" s="483">
        <f t="shared" si="0"/>
        <v>0</v>
      </c>
      <c r="BM23" s="483" t="s">
        <v>639</v>
      </c>
      <c r="BN23" s="483" t="str">
        <f t="shared" si="1"/>
        <v>-</v>
      </c>
      <c r="BR23" s="954" t="s">
        <v>666</v>
      </c>
      <c r="BS23" s="483" t="s">
        <v>671</v>
      </c>
    </row>
    <row r="24" spans="2:71" s="483" customFormat="1" ht="15.95" customHeight="1">
      <c r="B24" s="483">
        <v>371</v>
      </c>
      <c r="C24" s="766">
        <v>266</v>
      </c>
      <c r="D24" s="483">
        <v>142</v>
      </c>
      <c r="E24" s="483">
        <v>339</v>
      </c>
      <c r="O24" s="954">
        <v>85</v>
      </c>
      <c r="P24" s="954">
        <v>35</v>
      </c>
      <c r="Q24" s="954"/>
      <c r="R24" s="954"/>
      <c r="S24" s="954"/>
      <c r="T24" s="954"/>
      <c r="U24" s="954"/>
      <c r="V24" s="954"/>
      <c r="W24" s="954"/>
      <c r="X24" s="954"/>
      <c r="Y24" s="954"/>
      <c r="Z24" s="954"/>
      <c r="AA24" s="954"/>
      <c r="AB24" s="954"/>
      <c r="AC24" s="954">
        <v>103</v>
      </c>
      <c r="AD24" s="954"/>
      <c r="AE24" s="954"/>
      <c r="AF24" s="954"/>
      <c r="AG24" s="954"/>
      <c r="AH24" s="954"/>
      <c r="AI24" s="954"/>
      <c r="AJ24" s="954"/>
      <c r="AK24" s="954"/>
      <c r="AL24" s="954"/>
      <c r="AM24" s="954"/>
      <c r="AN24" s="954"/>
      <c r="AO24" s="954"/>
      <c r="AP24" s="954"/>
      <c r="AQ24" s="954"/>
      <c r="AR24" s="954"/>
      <c r="AS24" s="954"/>
      <c r="AT24" s="954"/>
      <c r="AU24" s="954"/>
      <c r="AV24" s="954"/>
      <c r="AW24" s="954"/>
      <c r="AX24" s="954"/>
      <c r="AY24" s="954"/>
      <c r="AZ24" s="954"/>
      <c r="BA24" s="954"/>
      <c r="BB24" s="954"/>
      <c r="BC24" s="954"/>
      <c r="BF24" s="964"/>
      <c r="BG24" s="533"/>
      <c r="BH24" s="959">
        <v>63</v>
      </c>
      <c r="BI24" s="954"/>
      <c r="BJ24" s="954">
        <v>18</v>
      </c>
      <c r="BK24" s="483">
        <v>18</v>
      </c>
      <c r="BL24" s="483">
        <f t="shared" si="0"/>
        <v>0</v>
      </c>
      <c r="BM24" s="483" t="s">
        <v>639</v>
      </c>
      <c r="BN24" s="483" t="str">
        <f t="shared" si="1"/>
        <v>-</v>
      </c>
      <c r="BR24" s="483" t="s">
        <v>667</v>
      </c>
      <c r="BS24" s="483">
        <v>423</v>
      </c>
    </row>
    <row r="25" spans="2:71" s="483" customFormat="1" ht="15.95" customHeight="1">
      <c r="B25" s="483">
        <v>375</v>
      </c>
      <c r="C25" s="766">
        <v>296</v>
      </c>
      <c r="D25" s="483">
        <v>144</v>
      </c>
      <c r="E25" s="483">
        <v>162</v>
      </c>
      <c r="O25" s="954">
        <v>128</v>
      </c>
      <c r="P25" s="954">
        <v>31</v>
      </c>
      <c r="Q25" s="954"/>
      <c r="R25" s="954"/>
      <c r="S25" s="954"/>
      <c r="T25" s="954"/>
      <c r="U25" s="954"/>
      <c r="V25" s="954"/>
      <c r="W25" s="954"/>
      <c r="X25" s="954"/>
      <c r="Y25" s="954"/>
      <c r="Z25" s="954"/>
      <c r="AA25" s="954"/>
      <c r="AB25" s="954"/>
      <c r="AC25" s="954">
        <v>94</v>
      </c>
      <c r="AD25" s="954"/>
      <c r="AE25" s="954"/>
      <c r="AF25" s="954"/>
      <c r="AG25" s="954"/>
      <c r="AH25" s="954"/>
      <c r="AI25" s="954"/>
      <c r="AJ25" s="954"/>
      <c r="AK25" s="954"/>
      <c r="AL25" s="954"/>
      <c r="AM25" s="954"/>
      <c r="AN25" s="954"/>
      <c r="AO25" s="954"/>
      <c r="AP25" s="954"/>
      <c r="AQ25" s="954"/>
      <c r="AR25" s="954"/>
      <c r="AS25" s="954"/>
      <c r="AT25" s="954"/>
      <c r="AU25" s="954"/>
      <c r="AV25" s="954"/>
      <c r="AW25" s="954"/>
      <c r="AX25" s="954"/>
      <c r="AY25" s="954"/>
      <c r="AZ25" s="954"/>
      <c r="BA25" s="954"/>
      <c r="BB25" s="954"/>
      <c r="BC25" s="954"/>
      <c r="BF25" s="964"/>
      <c r="BG25" s="533"/>
      <c r="BH25" s="959">
        <v>64</v>
      </c>
      <c r="BI25" s="954"/>
      <c r="BJ25" s="954">
        <v>20</v>
      </c>
      <c r="BK25" s="483">
        <v>20</v>
      </c>
      <c r="BL25" s="483">
        <f t="shared" si="0"/>
        <v>0</v>
      </c>
      <c r="BM25" s="483" t="s">
        <v>639</v>
      </c>
      <c r="BN25" s="483" t="str">
        <f t="shared" si="1"/>
        <v>-</v>
      </c>
      <c r="BR25" s="954" t="s">
        <v>668</v>
      </c>
      <c r="BS25" s="483">
        <v>259</v>
      </c>
    </row>
    <row r="26" spans="2:71" s="483" customFormat="1" ht="15.95" customHeight="1">
      <c r="B26" s="483">
        <v>376</v>
      </c>
      <c r="C26" s="766">
        <v>297</v>
      </c>
      <c r="D26" s="483">
        <v>407</v>
      </c>
      <c r="E26" s="483">
        <v>214</v>
      </c>
      <c r="O26" s="954">
        <v>158</v>
      </c>
      <c r="P26" s="954">
        <v>92</v>
      </c>
      <c r="Q26" s="954"/>
      <c r="R26" s="954"/>
      <c r="S26" s="954"/>
      <c r="T26" s="954"/>
      <c r="U26" s="954"/>
      <c r="V26" s="954"/>
      <c r="W26" s="954"/>
      <c r="X26" s="954"/>
      <c r="Y26" s="954"/>
      <c r="Z26" s="954"/>
      <c r="AA26" s="954"/>
      <c r="AB26" s="954"/>
      <c r="AC26" s="954">
        <v>96</v>
      </c>
      <c r="AD26" s="954"/>
      <c r="AE26" s="954"/>
      <c r="AF26" s="954"/>
      <c r="AG26" s="954"/>
      <c r="AH26" s="954"/>
      <c r="AI26" s="954"/>
      <c r="AJ26" s="954"/>
      <c r="AK26" s="954"/>
      <c r="AL26" s="954"/>
      <c r="AM26" s="954"/>
      <c r="AN26" s="954"/>
      <c r="AO26" s="954"/>
      <c r="AP26" s="954"/>
      <c r="AQ26" s="954"/>
      <c r="AR26" s="954"/>
      <c r="AS26" s="954"/>
      <c r="AT26" s="954"/>
      <c r="AU26" s="954"/>
      <c r="AV26" s="954"/>
      <c r="AW26" s="954"/>
      <c r="AX26" s="954"/>
      <c r="AY26" s="954"/>
      <c r="AZ26" s="954"/>
      <c r="BA26" s="954"/>
      <c r="BB26" s="954"/>
      <c r="BC26" s="954"/>
      <c r="BF26" s="964"/>
      <c r="BG26" s="533"/>
      <c r="BH26" s="959">
        <v>75</v>
      </c>
      <c r="BI26" s="954"/>
      <c r="BJ26" s="483">
        <v>21</v>
      </c>
      <c r="BK26" s="483">
        <v>21</v>
      </c>
      <c r="BL26" s="483">
        <f t="shared" si="0"/>
        <v>0</v>
      </c>
      <c r="BM26" s="483" t="s">
        <v>639</v>
      </c>
      <c r="BN26" s="483" t="str">
        <f t="shared" si="1"/>
        <v>-</v>
      </c>
      <c r="BR26" s="483" t="s">
        <v>669</v>
      </c>
      <c r="BS26" s="483">
        <v>388</v>
      </c>
    </row>
    <row r="27" spans="2:71" s="483" customFormat="1" ht="15.95" customHeight="1">
      <c r="B27" s="483">
        <v>71</v>
      </c>
      <c r="C27" s="766">
        <v>274</v>
      </c>
      <c r="D27" s="483">
        <v>181</v>
      </c>
      <c r="E27" s="483">
        <v>321</v>
      </c>
      <c r="O27" s="954">
        <v>251</v>
      </c>
      <c r="P27" s="954">
        <v>95</v>
      </c>
      <c r="Q27" s="954"/>
      <c r="R27" s="954"/>
      <c r="S27" s="954"/>
      <c r="T27" s="954"/>
      <c r="U27" s="954"/>
      <c r="V27" s="954"/>
      <c r="W27" s="954"/>
      <c r="X27" s="954"/>
      <c r="Y27" s="954"/>
      <c r="Z27" s="954"/>
      <c r="AA27" s="954"/>
      <c r="AB27" s="954"/>
      <c r="AC27" s="954"/>
      <c r="AD27" s="954"/>
      <c r="AE27" s="954"/>
      <c r="AF27" s="954"/>
      <c r="AG27" s="954"/>
      <c r="AH27" s="954"/>
      <c r="AI27" s="954"/>
      <c r="AJ27" s="954"/>
      <c r="AK27" s="954"/>
      <c r="AL27" s="954"/>
      <c r="AM27" s="954"/>
      <c r="AN27" s="954"/>
      <c r="AO27" s="954"/>
      <c r="AP27" s="954"/>
      <c r="AQ27" s="954"/>
      <c r="AR27" s="954"/>
      <c r="AS27" s="954"/>
      <c r="AT27" s="954"/>
      <c r="AU27" s="954"/>
      <c r="AV27" s="954"/>
      <c r="AW27" s="954"/>
      <c r="AX27" s="954"/>
      <c r="AY27" s="954"/>
      <c r="AZ27" s="954"/>
      <c r="BA27" s="954"/>
      <c r="BB27" s="954"/>
      <c r="BC27" s="954"/>
      <c r="BF27" s="964"/>
      <c r="BG27" s="533"/>
      <c r="BH27" s="959">
        <v>76</v>
      </c>
      <c r="BI27" s="954"/>
      <c r="BJ27" s="483">
        <v>25</v>
      </c>
      <c r="BK27" s="483">
        <v>25</v>
      </c>
      <c r="BL27" s="483">
        <f t="shared" si="0"/>
        <v>0</v>
      </c>
      <c r="BM27" s="483" t="s">
        <v>639</v>
      </c>
      <c r="BN27" s="483" t="str">
        <f t="shared" si="1"/>
        <v>-</v>
      </c>
    </row>
    <row r="28" spans="2:71" s="483" customFormat="1" ht="15.95" customHeight="1">
      <c r="B28" s="483">
        <v>60</v>
      </c>
      <c r="C28" s="766">
        <v>287</v>
      </c>
      <c r="D28" s="483">
        <v>242</v>
      </c>
      <c r="E28" s="483">
        <v>335</v>
      </c>
      <c r="O28" s="954">
        <v>252</v>
      </c>
      <c r="P28" s="954">
        <v>15</v>
      </c>
      <c r="Q28" s="954"/>
      <c r="R28" s="954"/>
      <c r="S28" s="954"/>
      <c r="T28" s="954"/>
      <c r="U28" s="954"/>
      <c r="V28" s="954"/>
      <c r="W28" s="954"/>
      <c r="X28" s="954"/>
      <c r="Y28" s="954"/>
      <c r="Z28" s="954"/>
      <c r="AA28" s="954"/>
      <c r="AB28" s="954"/>
      <c r="AC28" s="954"/>
      <c r="AD28" s="954"/>
      <c r="AE28" s="954"/>
      <c r="AF28" s="954"/>
      <c r="AG28" s="954"/>
      <c r="AH28" s="954"/>
      <c r="AI28" s="954"/>
      <c r="AJ28" s="954"/>
      <c r="AK28" s="954"/>
      <c r="AL28" s="954"/>
      <c r="AM28" s="954"/>
      <c r="AN28" s="954"/>
      <c r="AO28" s="954"/>
      <c r="AP28" s="954"/>
      <c r="AQ28" s="954"/>
      <c r="AR28" s="954"/>
      <c r="AS28" s="954"/>
      <c r="AT28" s="954"/>
      <c r="AU28" s="954"/>
      <c r="AV28" s="954"/>
      <c r="AW28" s="954"/>
      <c r="AX28" s="954"/>
      <c r="AY28" s="954"/>
      <c r="AZ28" s="954"/>
      <c r="BA28" s="954"/>
      <c r="BB28" s="954"/>
      <c r="BC28" s="954"/>
      <c r="BF28" s="964"/>
      <c r="BG28" s="533"/>
      <c r="BH28" s="959">
        <v>77</v>
      </c>
      <c r="BI28" s="954"/>
      <c r="BJ28" s="483">
        <v>26</v>
      </c>
      <c r="BK28" s="483">
        <v>26</v>
      </c>
      <c r="BL28" s="483">
        <f t="shared" si="0"/>
        <v>0</v>
      </c>
      <c r="BM28" s="483" t="s">
        <v>639</v>
      </c>
      <c r="BN28" s="483" t="str">
        <f t="shared" si="1"/>
        <v>-</v>
      </c>
    </row>
    <row r="29" spans="2:71" s="483" customFormat="1" ht="15.95" customHeight="1">
      <c r="B29" s="483">
        <v>1</v>
      </c>
      <c r="C29" s="766">
        <v>292</v>
      </c>
      <c r="D29" s="483">
        <v>193</v>
      </c>
      <c r="E29" s="483">
        <v>338</v>
      </c>
      <c r="O29" s="954">
        <v>333</v>
      </c>
      <c r="P29" s="954">
        <v>97</v>
      </c>
      <c r="Q29" s="954"/>
      <c r="R29" s="954"/>
      <c r="S29" s="954"/>
      <c r="T29" s="954"/>
      <c r="U29" s="954"/>
      <c r="V29" s="954"/>
      <c r="W29" s="954"/>
      <c r="X29" s="954"/>
      <c r="Y29" s="954"/>
      <c r="Z29" s="954"/>
      <c r="AA29" s="954"/>
      <c r="AB29" s="954"/>
      <c r="AC29" s="954"/>
      <c r="AD29" s="954"/>
      <c r="AE29" s="954"/>
      <c r="AF29" s="954"/>
      <c r="AG29" s="954"/>
      <c r="AH29" s="954"/>
      <c r="AI29" s="954"/>
      <c r="AJ29" s="954"/>
      <c r="AK29" s="954"/>
      <c r="AL29" s="954"/>
      <c r="AM29" s="954"/>
      <c r="AN29" s="954"/>
      <c r="AO29" s="954"/>
      <c r="AP29" s="954"/>
      <c r="AQ29" s="954"/>
      <c r="AR29" s="954"/>
      <c r="AS29" s="954"/>
      <c r="AT29" s="954"/>
      <c r="AU29" s="954"/>
      <c r="AV29" s="954"/>
      <c r="AW29" s="954"/>
      <c r="AX29" s="954"/>
      <c r="AY29" s="954"/>
      <c r="AZ29" s="954"/>
      <c r="BA29" s="954"/>
      <c r="BB29" s="954"/>
      <c r="BC29" s="954"/>
      <c r="BF29" s="964"/>
      <c r="BG29" s="533"/>
      <c r="BH29" s="959">
        <v>79</v>
      </c>
      <c r="BI29" s="954"/>
      <c r="BJ29" s="954">
        <v>27</v>
      </c>
      <c r="BK29" s="483">
        <v>27</v>
      </c>
      <c r="BL29" s="483">
        <f t="shared" si="0"/>
        <v>0</v>
      </c>
      <c r="BM29" s="483" t="s">
        <v>639</v>
      </c>
      <c r="BN29" s="483" t="str">
        <f t="shared" si="1"/>
        <v>-</v>
      </c>
    </row>
    <row r="30" spans="2:71" s="483" customFormat="1" ht="15.95" customHeight="1">
      <c r="B30" s="483">
        <v>11</v>
      </c>
      <c r="C30" s="766">
        <v>307</v>
      </c>
      <c r="D30" s="954" t="s">
        <v>643</v>
      </c>
      <c r="E30" s="954">
        <v>349</v>
      </c>
      <c r="F30" s="954"/>
      <c r="G30" s="954"/>
      <c r="H30" s="954"/>
      <c r="I30" s="954"/>
      <c r="J30" s="954"/>
      <c r="K30" s="954"/>
      <c r="L30" s="954"/>
      <c r="M30" s="954"/>
      <c r="N30" s="954"/>
      <c r="O30" s="954">
        <v>150</v>
      </c>
      <c r="P30" s="954">
        <v>16</v>
      </c>
      <c r="Q30" s="954"/>
      <c r="R30" s="954"/>
      <c r="S30" s="954"/>
      <c r="T30" s="954"/>
      <c r="U30" s="954"/>
      <c r="V30" s="954"/>
      <c r="W30" s="954"/>
      <c r="X30" s="954"/>
      <c r="Y30" s="954"/>
      <c r="Z30" s="954"/>
      <c r="AA30" s="954"/>
      <c r="AB30" s="954"/>
      <c r="AC30" s="954"/>
      <c r="AD30" s="954"/>
      <c r="AE30" s="954"/>
      <c r="AF30" s="954"/>
      <c r="AG30" s="954"/>
      <c r="AH30" s="954"/>
      <c r="AI30" s="954"/>
      <c r="AJ30" s="954"/>
      <c r="AK30" s="954"/>
      <c r="AL30" s="954"/>
      <c r="AM30" s="954"/>
      <c r="AN30" s="954"/>
      <c r="AO30" s="954"/>
      <c r="AP30" s="954"/>
      <c r="AQ30" s="954"/>
      <c r="AR30" s="954"/>
      <c r="AS30" s="954"/>
      <c r="AT30" s="954"/>
      <c r="AU30" s="954"/>
      <c r="AV30" s="954"/>
      <c r="AW30" s="954"/>
      <c r="AX30" s="954"/>
      <c r="AY30" s="954"/>
      <c r="AZ30" s="954"/>
      <c r="BA30" s="954"/>
      <c r="BB30" s="954"/>
      <c r="BC30" s="954"/>
      <c r="BF30" s="964"/>
      <c r="BG30" s="533"/>
      <c r="BH30" s="959">
        <v>93</v>
      </c>
      <c r="BI30" s="954"/>
      <c r="BJ30" s="954">
        <v>28</v>
      </c>
      <c r="BK30" s="483">
        <v>28</v>
      </c>
      <c r="BL30" s="483">
        <f t="shared" si="0"/>
        <v>0</v>
      </c>
      <c r="BM30" s="483" t="s">
        <v>639</v>
      </c>
      <c r="BN30" s="483" t="str">
        <f t="shared" si="1"/>
        <v>-</v>
      </c>
    </row>
    <row r="31" spans="2:71" s="483" customFormat="1" ht="15.95" customHeight="1">
      <c r="B31" s="483">
        <v>37</v>
      </c>
      <c r="C31" s="766">
        <v>254</v>
      </c>
      <c r="D31" s="954">
        <v>265</v>
      </c>
      <c r="E31" s="954">
        <v>40</v>
      </c>
      <c r="F31" s="954"/>
      <c r="G31" s="954"/>
      <c r="H31" s="954"/>
      <c r="I31" s="954"/>
      <c r="J31" s="954"/>
      <c r="K31" s="954"/>
      <c r="L31" s="954"/>
      <c r="M31" s="954"/>
      <c r="N31" s="954"/>
      <c r="O31" s="954">
        <v>112</v>
      </c>
      <c r="P31" s="954">
        <v>152</v>
      </c>
      <c r="Q31" s="954"/>
      <c r="R31" s="954"/>
      <c r="S31" s="954"/>
      <c r="T31" s="954"/>
      <c r="U31" s="954"/>
      <c r="V31" s="954"/>
      <c r="W31" s="954"/>
      <c r="X31" s="954"/>
      <c r="Y31" s="954"/>
      <c r="Z31" s="954"/>
      <c r="AA31" s="954"/>
      <c r="AB31" s="954"/>
      <c r="AC31" s="954"/>
      <c r="AD31" s="954"/>
      <c r="AE31" s="954"/>
      <c r="AF31" s="954"/>
      <c r="AG31" s="954"/>
      <c r="AH31" s="954"/>
      <c r="AI31" s="954"/>
      <c r="AJ31" s="954"/>
      <c r="AK31" s="954"/>
      <c r="AL31" s="954"/>
      <c r="AM31" s="954"/>
      <c r="AN31" s="954"/>
      <c r="AO31" s="954"/>
      <c r="AP31" s="954"/>
      <c r="AQ31" s="954"/>
      <c r="AR31" s="954"/>
      <c r="AS31" s="954"/>
      <c r="AT31" s="954"/>
      <c r="AU31" s="954"/>
      <c r="AV31" s="954"/>
      <c r="AW31" s="954"/>
      <c r="AX31" s="954"/>
      <c r="AY31" s="954"/>
      <c r="AZ31" s="954"/>
      <c r="BA31" s="954"/>
      <c r="BB31" s="954"/>
      <c r="BC31" s="954"/>
      <c r="BF31" s="964"/>
      <c r="BG31" s="533"/>
      <c r="BH31" s="959">
        <v>98</v>
      </c>
      <c r="BI31" s="954"/>
      <c r="BJ31" s="483">
        <v>29</v>
      </c>
      <c r="BK31" s="483">
        <v>29</v>
      </c>
      <c r="BL31" s="483">
        <f t="shared" si="0"/>
        <v>0</v>
      </c>
      <c r="BM31" s="483" t="s">
        <v>639</v>
      </c>
      <c r="BN31" s="483" t="str">
        <f t="shared" si="1"/>
        <v>-</v>
      </c>
    </row>
    <row r="32" spans="2:71" s="483" customFormat="1" ht="15.95" customHeight="1">
      <c r="B32" s="483">
        <v>10</v>
      </c>
      <c r="C32" s="766">
        <v>130</v>
      </c>
      <c r="D32" s="954">
        <v>401</v>
      </c>
      <c r="E32" s="954">
        <v>320</v>
      </c>
      <c r="F32" s="954"/>
      <c r="G32" s="954"/>
      <c r="H32" s="954"/>
      <c r="I32" s="954"/>
      <c r="J32" s="954"/>
      <c r="K32" s="954"/>
      <c r="L32" s="954"/>
      <c r="M32" s="954"/>
      <c r="N32" s="954"/>
      <c r="O32" s="954">
        <v>29</v>
      </c>
      <c r="P32" s="954">
        <v>261</v>
      </c>
      <c r="Q32" s="954"/>
      <c r="R32" s="954"/>
      <c r="S32" s="954"/>
      <c r="T32" s="954"/>
      <c r="U32" s="954"/>
      <c r="V32" s="954"/>
      <c r="W32" s="954"/>
      <c r="X32" s="954"/>
      <c r="Y32" s="954"/>
      <c r="Z32" s="954"/>
      <c r="AA32" s="954"/>
      <c r="AB32" s="954"/>
      <c r="AC32" s="954"/>
      <c r="AD32" s="954"/>
      <c r="AE32" s="954"/>
      <c r="AF32" s="954"/>
      <c r="AG32" s="954"/>
      <c r="AH32" s="954"/>
      <c r="AI32" s="954"/>
      <c r="AJ32" s="954"/>
      <c r="AK32" s="954"/>
      <c r="AL32" s="954"/>
      <c r="AM32" s="954"/>
      <c r="AN32" s="954"/>
      <c r="AO32" s="954"/>
      <c r="AP32" s="954"/>
      <c r="AQ32" s="954"/>
      <c r="AR32" s="954"/>
      <c r="AS32" s="954"/>
      <c r="AT32" s="954"/>
      <c r="AU32" s="954"/>
      <c r="AV32" s="954"/>
      <c r="AW32" s="954"/>
      <c r="AX32" s="954"/>
      <c r="AY32" s="954"/>
      <c r="AZ32" s="954"/>
      <c r="BA32" s="954"/>
      <c r="BB32" s="954"/>
      <c r="BC32" s="954"/>
      <c r="BF32" s="964"/>
      <c r="BG32" s="533"/>
      <c r="BH32" s="959">
        <v>120</v>
      </c>
      <c r="BI32" s="954"/>
      <c r="BJ32" s="954">
        <v>29</v>
      </c>
      <c r="BK32" s="483">
        <v>30</v>
      </c>
      <c r="BL32" s="483">
        <f t="shared" si="0"/>
        <v>1</v>
      </c>
      <c r="BM32" s="483" t="s">
        <v>639</v>
      </c>
      <c r="BN32" s="483" t="str">
        <f t="shared" si="1"/>
        <v>-</v>
      </c>
    </row>
    <row r="33" spans="2:66" s="483" customFormat="1" ht="15.95" customHeight="1">
      <c r="B33" s="483">
        <v>405</v>
      </c>
      <c r="C33" s="766">
        <v>57</v>
      </c>
      <c r="D33" s="954">
        <v>429</v>
      </c>
      <c r="E33" s="954">
        <v>324</v>
      </c>
      <c r="F33" s="954"/>
      <c r="G33" s="954"/>
      <c r="H33" s="954"/>
      <c r="I33" s="954"/>
      <c r="J33" s="954"/>
      <c r="K33" s="954"/>
      <c r="L33" s="954"/>
      <c r="M33" s="954"/>
      <c r="N33" s="954"/>
      <c r="O33" s="954">
        <v>193</v>
      </c>
      <c r="P33" s="954">
        <v>46</v>
      </c>
      <c r="Q33" s="954"/>
      <c r="R33" s="954"/>
      <c r="S33" s="954"/>
      <c r="T33" s="954"/>
      <c r="U33" s="954"/>
      <c r="V33" s="954"/>
      <c r="W33" s="954"/>
      <c r="X33" s="954"/>
      <c r="Y33" s="954"/>
      <c r="Z33" s="954"/>
      <c r="AA33" s="954"/>
      <c r="AB33" s="954"/>
      <c r="AC33" s="954"/>
      <c r="AD33" s="954"/>
      <c r="AE33" s="954"/>
      <c r="AF33" s="954"/>
      <c r="AG33" s="954"/>
      <c r="AH33" s="954"/>
      <c r="AI33" s="954"/>
      <c r="AJ33" s="954"/>
      <c r="AK33" s="954"/>
      <c r="AL33" s="954"/>
      <c r="AM33" s="954"/>
      <c r="AN33" s="954"/>
      <c r="AO33" s="954"/>
      <c r="AP33" s="954"/>
      <c r="AQ33" s="954"/>
      <c r="AR33" s="954"/>
      <c r="AS33" s="954"/>
      <c r="AT33" s="954"/>
      <c r="AU33" s="954"/>
      <c r="AV33" s="954"/>
      <c r="AW33" s="954"/>
      <c r="AX33" s="954"/>
      <c r="AY33" s="954"/>
      <c r="AZ33" s="954"/>
      <c r="BA33" s="954"/>
      <c r="BB33" s="954"/>
      <c r="BC33" s="954"/>
      <c r="BF33" s="964"/>
      <c r="BG33" s="533"/>
      <c r="BH33" s="959">
        <v>122</v>
      </c>
      <c r="BI33" s="954"/>
      <c r="BJ33" s="954">
        <v>31</v>
      </c>
      <c r="BK33" s="483">
        <v>31</v>
      </c>
      <c r="BL33" s="483">
        <f t="shared" si="0"/>
        <v>0</v>
      </c>
      <c r="BM33" s="483" t="s">
        <v>639</v>
      </c>
      <c r="BN33" s="483" t="str">
        <f t="shared" si="1"/>
        <v>-</v>
      </c>
    </row>
    <row r="34" spans="2:66" s="483" customFormat="1" ht="15.95" customHeight="1">
      <c r="B34" s="483">
        <v>8</v>
      </c>
      <c r="C34" s="766">
        <v>66</v>
      </c>
      <c r="D34" s="954">
        <v>430</v>
      </c>
      <c r="E34" s="954">
        <v>121</v>
      </c>
      <c r="F34" s="954"/>
      <c r="G34" s="954"/>
      <c r="H34" s="954"/>
      <c r="I34" s="954"/>
      <c r="J34" s="954"/>
      <c r="K34" s="954"/>
      <c r="L34" s="954"/>
      <c r="M34" s="954"/>
      <c r="N34" s="954"/>
      <c r="O34" s="954">
        <v>28</v>
      </c>
      <c r="P34" s="954"/>
      <c r="Q34" s="954"/>
      <c r="R34" s="954"/>
      <c r="S34" s="954"/>
      <c r="T34" s="954"/>
      <c r="U34" s="954"/>
      <c r="V34" s="954"/>
      <c r="W34" s="954"/>
      <c r="X34" s="954"/>
      <c r="Y34" s="954"/>
      <c r="Z34" s="954"/>
      <c r="AA34" s="954"/>
      <c r="AB34" s="954"/>
      <c r="AC34" s="954"/>
      <c r="AD34" s="954"/>
      <c r="AE34" s="954"/>
      <c r="AF34" s="954"/>
      <c r="AG34" s="954"/>
      <c r="AH34" s="954"/>
      <c r="AI34" s="954"/>
      <c r="AJ34" s="954"/>
      <c r="AK34" s="954"/>
      <c r="AL34" s="954"/>
      <c r="AM34" s="954"/>
      <c r="AN34" s="954"/>
      <c r="AO34" s="954"/>
      <c r="AP34" s="954"/>
      <c r="AQ34" s="954"/>
      <c r="AR34" s="954"/>
      <c r="AS34" s="954"/>
      <c r="AT34" s="954"/>
      <c r="AU34" s="954"/>
      <c r="AV34" s="954"/>
      <c r="AW34" s="954"/>
      <c r="AX34" s="954"/>
      <c r="AY34" s="954"/>
      <c r="AZ34" s="954"/>
      <c r="BA34" s="954"/>
      <c r="BB34" s="954"/>
      <c r="BC34" s="954"/>
      <c r="BF34" s="964"/>
      <c r="BG34" s="533"/>
      <c r="BH34" s="959">
        <v>123</v>
      </c>
      <c r="BI34" s="954"/>
      <c r="BJ34" s="954">
        <v>32</v>
      </c>
      <c r="BK34" s="483">
        <v>32</v>
      </c>
      <c r="BL34" s="483">
        <f t="shared" si="0"/>
        <v>0</v>
      </c>
      <c r="BM34" s="483" t="s">
        <v>639</v>
      </c>
      <c r="BN34" s="483" t="str">
        <f t="shared" si="1"/>
        <v>-</v>
      </c>
    </row>
    <row r="35" spans="2:66" s="483" customFormat="1" ht="15.95" customHeight="1">
      <c r="B35" s="483">
        <v>26</v>
      </c>
      <c r="C35" s="766">
        <v>109</v>
      </c>
      <c r="D35" s="954">
        <v>431</v>
      </c>
      <c r="E35" s="954">
        <v>108</v>
      </c>
      <c r="F35" s="954"/>
      <c r="G35" s="954"/>
      <c r="H35" s="954"/>
      <c r="I35" s="954"/>
      <c r="J35" s="954"/>
      <c r="K35" s="954"/>
      <c r="L35" s="954"/>
      <c r="M35" s="954"/>
      <c r="N35" s="954"/>
      <c r="O35" s="954">
        <v>244</v>
      </c>
      <c r="P35" s="954"/>
      <c r="Q35" s="954"/>
      <c r="R35" s="954"/>
      <c r="S35" s="954"/>
      <c r="T35" s="954"/>
      <c r="U35" s="954"/>
      <c r="V35" s="954"/>
      <c r="W35" s="954"/>
      <c r="X35" s="954"/>
      <c r="Y35" s="954"/>
      <c r="Z35" s="954"/>
      <c r="AA35" s="954"/>
      <c r="AB35" s="954"/>
      <c r="AC35" s="954"/>
      <c r="AD35" s="954"/>
      <c r="AE35" s="954"/>
      <c r="AF35" s="954"/>
      <c r="AG35" s="954"/>
      <c r="AH35" s="954"/>
      <c r="AI35" s="954"/>
      <c r="AJ35" s="954"/>
      <c r="AK35" s="954"/>
      <c r="AL35" s="954"/>
      <c r="AM35" s="954"/>
      <c r="AN35" s="954"/>
      <c r="AO35" s="954"/>
      <c r="AP35" s="954"/>
      <c r="AQ35" s="954"/>
      <c r="AR35" s="954"/>
      <c r="AS35" s="954"/>
      <c r="AT35" s="954"/>
      <c r="AU35" s="954"/>
      <c r="AV35" s="954"/>
      <c r="AW35" s="954"/>
      <c r="AX35" s="954"/>
      <c r="AY35" s="954"/>
      <c r="AZ35" s="954"/>
      <c r="BA35" s="954"/>
      <c r="BB35" s="954"/>
      <c r="BC35" s="954"/>
      <c r="BF35" s="964"/>
      <c r="BG35" s="533"/>
      <c r="BH35" s="959">
        <v>129</v>
      </c>
      <c r="BI35" s="954"/>
      <c r="BJ35" s="483">
        <v>33</v>
      </c>
      <c r="BK35" s="483">
        <v>33</v>
      </c>
      <c r="BL35" s="483">
        <f t="shared" si="0"/>
        <v>0</v>
      </c>
      <c r="BM35" s="483" t="s">
        <v>639</v>
      </c>
      <c r="BN35" s="483" t="str">
        <f t="shared" si="1"/>
        <v>-</v>
      </c>
    </row>
    <row r="36" spans="2:66" s="483" customFormat="1" ht="15.95" customHeight="1">
      <c r="B36" s="483">
        <v>404</v>
      </c>
      <c r="C36" s="766">
        <v>107</v>
      </c>
      <c r="E36" s="954">
        <v>106</v>
      </c>
      <c r="F36" s="954"/>
      <c r="G36" s="954"/>
      <c r="H36" s="954"/>
      <c r="I36" s="954"/>
      <c r="J36" s="954"/>
      <c r="K36" s="954"/>
      <c r="L36" s="954"/>
      <c r="M36" s="954"/>
      <c r="N36" s="954"/>
      <c r="O36" s="954">
        <v>84</v>
      </c>
      <c r="P36" s="954"/>
      <c r="Q36" s="954"/>
      <c r="R36" s="954"/>
      <c r="S36" s="954"/>
      <c r="T36" s="954"/>
      <c r="U36" s="954"/>
      <c r="V36" s="954"/>
      <c r="W36" s="954"/>
      <c r="X36" s="954"/>
      <c r="Y36" s="954"/>
      <c r="Z36" s="954"/>
      <c r="AA36" s="954"/>
      <c r="AB36" s="954"/>
      <c r="AC36" s="954"/>
      <c r="AD36" s="954"/>
      <c r="AE36" s="954"/>
      <c r="AF36" s="954"/>
      <c r="AG36" s="954"/>
      <c r="AH36" s="954"/>
      <c r="AI36" s="954"/>
      <c r="AJ36" s="954"/>
      <c r="AK36" s="954"/>
      <c r="AL36" s="954"/>
      <c r="AM36" s="954"/>
      <c r="AN36" s="954"/>
      <c r="AO36" s="954"/>
      <c r="AP36" s="954"/>
      <c r="AQ36" s="954"/>
      <c r="AR36" s="954"/>
      <c r="AS36" s="954"/>
      <c r="AT36" s="954"/>
      <c r="AU36" s="954"/>
      <c r="AV36" s="954"/>
      <c r="AW36" s="954"/>
      <c r="AX36" s="954"/>
      <c r="AY36" s="954"/>
      <c r="AZ36" s="954"/>
      <c r="BA36" s="954"/>
      <c r="BB36" s="954"/>
      <c r="BC36" s="954"/>
      <c r="BF36" s="964"/>
      <c r="BG36" s="533"/>
      <c r="BH36" s="959">
        <v>131</v>
      </c>
      <c r="BI36" s="954"/>
      <c r="BJ36" s="483">
        <v>34</v>
      </c>
      <c r="BK36" s="483">
        <v>34</v>
      </c>
      <c r="BL36" s="483">
        <f t="shared" si="0"/>
        <v>0</v>
      </c>
      <c r="BM36" s="483" t="s">
        <v>639</v>
      </c>
      <c r="BN36" s="483" t="str">
        <f t="shared" si="1"/>
        <v>-</v>
      </c>
    </row>
    <row r="37" spans="2:66" s="483" customFormat="1" ht="15.95" customHeight="1">
      <c r="B37" s="483">
        <v>143</v>
      </c>
      <c r="C37" s="766">
        <v>432</v>
      </c>
      <c r="E37" s="954">
        <v>113</v>
      </c>
      <c r="F37" s="954"/>
      <c r="G37" s="954"/>
      <c r="H37" s="954"/>
      <c r="I37" s="954"/>
      <c r="J37" s="954"/>
      <c r="K37" s="954"/>
      <c r="L37" s="954"/>
      <c r="M37" s="954"/>
      <c r="N37" s="954"/>
      <c r="O37" s="954">
        <v>160</v>
      </c>
      <c r="P37" s="954"/>
      <c r="Q37" s="954"/>
      <c r="R37" s="954"/>
      <c r="S37" s="954"/>
      <c r="T37" s="954"/>
      <c r="U37" s="954"/>
      <c r="V37" s="954"/>
      <c r="W37" s="954"/>
      <c r="X37" s="954"/>
      <c r="Y37" s="954"/>
      <c r="Z37" s="954"/>
      <c r="AA37" s="954"/>
      <c r="AB37" s="954"/>
      <c r="AC37" s="954"/>
      <c r="AD37" s="954"/>
      <c r="AE37" s="954"/>
      <c r="AF37" s="954"/>
      <c r="AG37" s="954"/>
      <c r="AH37" s="954"/>
      <c r="AI37" s="954"/>
      <c r="AJ37" s="954"/>
      <c r="AK37" s="954"/>
      <c r="AL37" s="954"/>
      <c r="AM37" s="954"/>
      <c r="AN37" s="954"/>
      <c r="AO37" s="954"/>
      <c r="AP37" s="954"/>
      <c r="AQ37" s="954"/>
      <c r="AR37" s="954"/>
      <c r="AS37" s="954"/>
      <c r="AT37" s="954"/>
      <c r="AU37" s="954"/>
      <c r="AV37" s="954"/>
      <c r="AW37" s="954"/>
      <c r="AX37" s="954"/>
      <c r="AY37" s="954"/>
      <c r="AZ37" s="954"/>
      <c r="BA37" s="954"/>
      <c r="BB37" s="954"/>
      <c r="BC37" s="954"/>
      <c r="BF37" s="964"/>
      <c r="BG37" s="533"/>
      <c r="BH37" s="959">
        <v>132</v>
      </c>
      <c r="BI37" s="954"/>
      <c r="BJ37" s="954">
        <v>35</v>
      </c>
      <c r="BK37" s="483">
        <v>35</v>
      </c>
      <c r="BL37" s="483">
        <f t="shared" si="0"/>
        <v>0</v>
      </c>
      <c r="BM37" s="483" t="s">
        <v>639</v>
      </c>
      <c r="BN37" s="483" t="str">
        <f t="shared" si="1"/>
        <v>-</v>
      </c>
    </row>
    <row r="38" spans="2:66" s="483" customFormat="1" ht="15.95" customHeight="1">
      <c r="B38" s="483">
        <v>194</v>
      </c>
      <c r="C38" s="766">
        <v>215</v>
      </c>
      <c r="E38" s="954">
        <v>433</v>
      </c>
      <c r="F38" s="954"/>
      <c r="G38" s="954"/>
      <c r="H38" s="954"/>
      <c r="I38" s="954"/>
      <c r="J38" s="954"/>
      <c r="K38" s="954"/>
      <c r="L38" s="954"/>
      <c r="M38" s="954"/>
      <c r="N38" s="954"/>
      <c r="O38" s="954">
        <v>163</v>
      </c>
      <c r="P38" s="954"/>
      <c r="Q38" s="954"/>
      <c r="R38" s="954"/>
      <c r="S38" s="954"/>
      <c r="T38" s="954"/>
      <c r="U38" s="954"/>
      <c r="V38" s="954"/>
      <c r="W38" s="954"/>
      <c r="X38" s="954"/>
      <c r="Y38" s="954"/>
      <c r="Z38" s="954"/>
      <c r="AA38" s="954"/>
      <c r="AB38" s="954"/>
      <c r="AC38" s="954"/>
      <c r="AD38" s="954"/>
      <c r="AE38" s="954"/>
      <c r="AF38" s="954"/>
      <c r="AG38" s="954"/>
      <c r="AH38" s="954"/>
      <c r="AI38" s="954"/>
      <c r="AJ38" s="954"/>
      <c r="AK38" s="954"/>
      <c r="AL38" s="954"/>
      <c r="AM38" s="954"/>
      <c r="AN38" s="954"/>
      <c r="AO38" s="954"/>
      <c r="AP38" s="954"/>
      <c r="AQ38" s="954"/>
      <c r="AR38" s="954"/>
      <c r="AS38" s="954"/>
      <c r="AT38" s="954"/>
      <c r="AU38" s="954"/>
      <c r="AV38" s="954"/>
      <c r="AW38" s="954"/>
      <c r="AX38" s="954"/>
      <c r="AY38" s="954"/>
      <c r="AZ38" s="954"/>
      <c r="BA38" s="954"/>
      <c r="BB38" s="954"/>
      <c r="BC38" s="954"/>
      <c r="BF38" s="964"/>
      <c r="BG38" s="533"/>
      <c r="BH38" s="959">
        <v>184</v>
      </c>
      <c r="BI38" s="954"/>
      <c r="BJ38" s="954">
        <v>36</v>
      </c>
      <c r="BK38" s="483">
        <v>36</v>
      </c>
      <c r="BL38" s="483">
        <f t="shared" si="0"/>
        <v>0</v>
      </c>
      <c r="BM38" s="483" t="s">
        <v>639</v>
      </c>
      <c r="BN38" s="483" t="str">
        <f t="shared" si="1"/>
        <v>-</v>
      </c>
    </row>
    <row r="39" spans="2:66" s="483" customFormat="1" ht="15.95" customHeight="1">
      <c r="B39" s="483">
        <v>221</v>
      </c>
      <c r="C39" s="766">
        <v>154</v>
      </c>
      <c r="O39" s="954">
        <v>36</v>
      </c>
      <c r="P39" s="954"/>
      <c r="Q39" s="954"/>
      <c r="R39" s="954"/>
      <c r="S39" s="954"/>
      <c r="T39" s="954"/>
      <c r="U39" s="954"/>
      <c r="V39" s="954"/>
      <c r="W39" s="954"/>
      <c r="X39" s="954"/>
      <c r="Y39" s="954"/>
      <c r="Z39" s="954"/>
      <c r="AA39" s="954"/>
      <c r="AB39" s="954"/>
      <c r="AC39" s="954"/>
      <c r="AD39" s="954"/>
      <c r="AE39" s="954"/>
      <c r="AF39" s="954"/>
      <c r="AG39" s="954"/>
      <c r="AH39" s="954"/>
      <c r="AI39" s="954"/>
      <c r="AJ39" s="954"/>
      <c r="AK39" s="954"/>
      <c r="AL39" s="954"/>
      <c r="AM39" s="954"/>
      <c r="AN39" s="954"/>
      <c r="AO39" s="954"/>
      <c r="AP39" s="954"/>
      <c r="AQ39" s="954"/>
      <c r="AR39" s="954"/>
      <c r="AS39" s="954"/>
      <c r="AT39" s="954"/>
      <c r="AU39" s="954"/>
      <c r="AV39" s="954"/>
      <c r="AW39" s="954"/>
      <c r="AX39" s="954"/>
      <c r="AY39" s="954"/>
      <c r="AZ39" s="954"/>
      <c r="BA39" s="954"/>
      <c r="BB39" s="954"/>
      <c r="BC39" s="954"/>
      <c r="BF39" s="964"/>
      <c r="BG39" s="533"/>
      <c r="BH39" s="959">
        <v>249</v>
      </c>
      <c r="BI39" s="954"/>
      <c r="BJ39" s="483">
        <v>37</v>
      </c>
      <c r="BK39" s="483">
        <v>37</v>
      </c>
      <c r="BL39" s="483">
        <f t="shared" si="0"/>
        <v>0</v>
      </c>
      <c r="BM39" s="483" t="s">
        <v>639</v>
      </c>
      <c r="BN39" s="483" t="str">
        <f t="shared" si="1"/>
        <v>-</v>
      </c>
    </row>
    <row r="40" spans="2:66" s="483" customFormat="1" ht="15.95" customHeight="1">
      <c r="B40" s="483">
        <v>199</v>
      </c>
      <c r="C40" s="766">
        <v>153</v>
      </c>
      <c r="O40" s="954">
        <v>32</v>
      </c>
      <c r="P40" s="954"/>
      <c r="Q40" s="954"/>
      <c r="R40" s="954"/>
      <c r="S40" s="954"/>
      <c r="T40" s="954"/>
      <c r="U40" s="954"/>
      <c r="V40" s="954"/>
      <c r="W40" s="954"/>
      <c r="X40" s="954"/>
      <c r="Y40" s="954"/>
      <c r="Z40" s="954"/>
      <c r="AA40" s="954"/>
      <c r="AB40" s="954"/>
      <c r="AC40" s="954"/>
      <c r="AD40" s="954"/>
      <c r="AE40" s="954"/>
      <c r="AF40" s="954"/>
      <c r="AG40" s="954"/>
      <c r="AH40" s="954"/>
      <c r="AI40" s="954"/>
      <c r="AJ40" s="954"/>
      <c r="AK40" s="954"/>
      <c r="AL40" s="954"/>
      <c r="AM40" s="954"/>
      <c r="AN40" s="954"/>
      <c r="AO40" s="954"/>
      <c r="AP40" s="954"/>
      <c r="AQ40" s="954"/>
      <c r="AR40" s="954"/>
      <c r="AS40" s="954"/>
      <c r="AT40" s="954"/>
      <c r="AU40" s="954"/>
      <c r="AV40" s="954"/>
      <c r="AW40" s="954"/>
      <c r="AX40" s="954"/>
      <c r="AY40" s="954"/>
      <c r="AZ40" s="954"/>
      <c r="BA40" s="954"/>
      <c r="BB40" s="954"/>
      <c r="BC40" s="954"/>
      <c r="BF40" s="964"/>
      <c r="BG40" s="533"/>
      <c r="BH40" s="959">
        <v>276</v>
      </c>
      <c r="BI40" s="954"/>
      <c r="BJ40" s="483">
        <v>38</v>
      </c>
      <c r="BK40" s="483">
        <v>38</v>
      </c>
      <c r="BL40" s="483">
        <f t="shared" si="0"/>
        <v>0</v>
      </c>
      <c r="BM40" s="483" t="s">
        <v>639</v>
      </c>
      <c r="BN40" s="483" t="str">
        <f t="shared" ref="BN40:BN71" si="2">+CONCATENATE(Q40,BM40)</f>
        <v>-</v>
      </c>
    </row>
    <row r="41" spans="2:66" s="483" customFormat="1" ht="15.95" customHeight="1">
      <c r="B41" s="483">
        <v>279</v>
      </c>
      <c r="C41" s="766">
        <v>289</v>
      </c>
      <c r="O41" s="954">
        <v>300</v>
      </c>
      <c r="P41" s="954"/>
      <c r="Q41" s="954"/>
      <c r="R41" s="954"/>
      <c r="S41" s="954"/>
      <c r="T41" s="954"/>
      <c r="U41" s="954"/>
      <c r="V41" s="954"/>
      <c r="W41" s="954"/>
      <c r="X41" s="954"/>
      <c r="Y41" s="954"/>
      <c r="Z41" s="954"/>
      <c r="AA41" s="954"/>
      <c r="AB41" s="954"/>
      <c r="AC41" s="954"/>
      <c r="AD41" s="954"/>
      <c r="AE41" s="954"/>
      <c r="AF41" s="954"/>
      <c r="AG41" s="954"/>
      <c r="AH41" s="954"/>
      <c r="AI41" s="954"/>
      <c r="AJ41" s="954"/>
      <c r="AK41" s="954"/>
      <c r="AL41" s="954"/>
      <c r="AM41" s="954"/>
      <c r="AN41" s="954"/>
      <c r="AO41" s="954"/>
      <c r="AP41" s="954"/>
      <c r="AQ41" s="954"/>
      <c r="AR41" s="954"/>
      <c r="AS41" s="954"/>
      <c r="AT41" s="954"/>
      <c r="AU41" s="954"/>
      <c r="AV41" s="954"/>
      <c r="AW41" s="954"/>
      <c r="AX41" s="954"/>
      <c r="AY41" s="954"/>
      <c r="AZ41" s="954"/>
      <c r="BA41" s="954"/>
      <c r="BB41" s="954"/>
      <c r="BC41" s="954"/>
      <c r="BF41" s="964"/>
      <c r="BG41" s="533"/>
      <c r="BH41" s="959">
        <v>293</v>
      </c>
      <c r="BI41" s="954"/>
      <c r="BJ41" s="483">
        <v>39</v>
      </c>
      <c r="BK41" s="483">
        <v>39</v>
      </c>
      <c r="BL41" s="483">
        <f t="shared" si="0"/>
        <v>0</v>
      </c>
      <c r="BM41" s="483" t="s">
        <v>639</v>
      </c>
      <c r="BN41" s="483" t="str">
        <f t="shared" si="2"/>
        <v>-</v>
      </c>
    </row>
    <row r="42" spans="2:66" s="483" customFormat="1" ht="15.95" customHeight="1">
      <c r="B42" s="483">
        <v>164</v>
      </c>
      <c r="C42" s="766">
        <v>206</v>
      </c>
      <c r="O42" s="954">
        <v>281</v>
      </c>
      <c r="P42" s="954"/>
      <c r="Q42" s="954"/>
      <c r="R42" s="954"/>
      <c r="S42" s="954"/>
      <c r="T42" s="954"/>
      <c r="U42" s="954"/>
      <c r="V42" s="954"/>
      <c r="W42" s="954"/>
      <c r="X42" s="954"/>
      <c r="Y42" s="954"/>
      <c r="Z42" s="954"/>
      <c r="AA42" s="954"/>
      <c r="AB42" s="954"/>
      <c r="AC42" s="954"/>
      <c r="AD42" s="954"/>
      <c r="AE42" s="954"/>
      <c r="AF42" s="954"/>
      <c r="AG42" s="954"/>
      <c r="AH42" s="954"/>
      <c r="AI42" s="954"/>
      <c r="AJ42" s="954"/>
      <c r="AK42" s="954"/>
      <c r="AL42" s="954"/>
      <c r="AM42" s="954"/>
      <c r="AN42" s="954"/>
      <c r="AO42" s="954"/>
      <c r="AP42" s="954"/>
      <c r="AQ42" s="954"/>
      <c r="AR42" s="954"/>
      <c r="AS42" s="954"/>
      <c r="AT42" s="954"/>
      <c r="AU42" s="954"/>
      <c r="AV42" s="954"/>
      <c r="AW42" s="954"/>
      <c r="AX42" s="954"/>
      <c r="AY42" s="954"/>
      <c r="AZ42" s="954"/>
      <c r="BA42" s="954"/>
      <c r="BB42" s="954"/>
      <c r="BC42" s="954"/>
      <c r="BF42" s="964"/>
      <c r="BG42" s="533"/>
      <c r="BH42" s="959">
        <v>294</v>
      </c>
      <c r="BI42" s="954"/>
      <c r="BJ42" s="954">
        <v>40</v>
      </c>
      <c r="BK42" s="483">
        <v>40</v>
      </c>
      <c r="BL42" s="483">
        <f t="shared" si="0"/>
        <v>0</v>
      </c>
      <c r="BM42" s="483" t="s">
        <v>639</v>
      </c>
      <c r="BN42" s="483" t="str">
        <f t="shared" si="2"/>
        <v>-</v>
      </c>
    </row>
    <row r="43" spans="2:66" s="483" customFormat="1" ht="15.95" customHeight="1">
      <c r="B43" s="483">
        <v>159</v>
      </c>
      <c r="C43" s="766">
        <v>155</v>
      </c>
      <c r="O43" s="954">
        <v>280</v>
      </c>
      <c r="P43" s="954"/>
      <c r="Q43" s="954"/>
      <c r="R43" s="954"/>
      <c r="S43" s="954"/>
      <c r="T43" s="954"/>
      <c r="U43" s="954"/>
      <c r="V43" s="954"/>
      <c r="W43" s="954"/>
      <c r="X43" s="954"/>
      <c r="Y43" s="954"/>
      <c r="Z43" s="954"/>
      <c r="AA43" s="954"/>
      <c r="AB43" s="954"/>
      <c r="AC43" s="954"/>
      <c r="AD43" s="954"/>
      <c r="AE43" s="954"/>
      <c r="AF43" s="954"/>
      <c r="AG43" s="954"/>
      <c r="AH43" s="954"/>
      <c r="AI43" s="954"/>
      <c r="AJ43" s="954"/>
      <c r="AK43" s="954"/>
      <c r="AL43" s="954"/>
      <c r="AM43" s="954"/>
      <c r="AN43" s="954"/>
      <c r="AO43" s="954"/>
      <c r="AP43" s="954"/>
      <c r="AQ43" s="954"/>
      <c r="AR43" s="954"/>
      <c r="AS43" s="954"/>
      <c r="AT43" s="954"/>
      <c r="AU43" s="954"/>
      <c r="AV43" s="954"/>
      <c r="AW43" s="954"/>
      <c r="AX43" s="954"/>
      <c r="AY43" s="954"/>
      <c r="AZ43" s="954"/>
      <c r="BA43" s="954"/>
      <c r="BB43" s="954"/>
      <c r="BC43" s="954"/>
      <c r="BF43" s="964"/>
      <c r="BG43" s="533"/>
      <c r="BH43" s="959">
        <v>367</v>
      </c>
      <c r="BI43" s="954"/>
      <c r="BJ43" s="483">
        <v>41</v>
      </c>
      <c r="BK43" s="483">
        <v>41</v>
      </c>
      <c r="BL43" s="483">
        <f t="shared" si="0"/>
        <v>0</v>
      </c>
      <c r="BM43" s="483" t="s">
        <v>639</v>
      </c>
      <c r="BN43" s="483" t="str">
        <f t="shared" si="2"/>
        <v>-</v>
      </c>
    </row>
    <row r="44" spans="2:66" s="483" customFormat="1" ht="15.95" customHeight="1">
      <c r="B44" s="483">
        <v>222</v>
      </c>
      <c r="C44" s="766">
        <v>156</v>
      </c>
      <c r="O44" s="954">
        <v>291</v>
      </c>
      <c r="P44" s="954"/>
      <c r="Q44" s="954"/>
      <c r="R44" s="954"/>
      <c r="S44" s="954"/>
      <c r="T44" s="954"/>
      <c r="U44" s="954"/>
      <c r="V44" s="954"/>
      <c r="W44" s="954"/>
      <c r="X44" s="954"/>
      <c r="Y44" s="954"/>
      <c r="Z44" s="954"/>
      <c r="AA44" s="954"/>
      <c r="AB44" s="954"/>
      <c r="AC44" s="954"/>
      <c r="AD44" s="954"/>
      <c r="AE44" s="954"/>
      <c r="AF44" s="954"/>
      <c r="AG44" s="954"/>
      <c r="AH44" s="954"/>
      <c r="AI44" s="954"/>
      <c r="AJ44" s="954"/>
      <c r="AK44" s="954"/>
      <c r="AL44" s="954"/>
      <c r="AM44" s="954"/>
      <c r="AN44" s="954"/>
      <c r="AO44" s="954"/>
      <c r="AP44" s="954"/>
      <c r="AQ44" s="954"/>
      <c r="AR44" s="954"/>
      <c r="AS44" s="954"/>
      <c r="AT44" s="954"/>
      <c r="AU44" s="954"/>
      <c r="AV44" s="954"/>
      <c r="AW44" s="954"/>
      <c r="AX44" s="954"/>
      <c r="AY44" s="954"/>
      <c r="AZ44" s="954"/>
      <c r="BA44" s="954"/>
      <c r="BB44" s="954"/>
      <c r="BC44" s="954"/>
      <c r="BF44" s="964"/>
      <c r="BG44" s="533"/>
      <c r="BH44" s="959">
        <v>400</v>
      </c>
      <c r="BI44" s="954"/>
      <c r="BJ44" s="483">
        <v>43</v>
      </c>
      <c r="BK44" s="483">
        <v>43</v>
      </c>
      <c r="BL44" s="483">
        <f t="shared" si="0"/>
        <v>0</v>
      </c>
      <c r="BM44" s="483" t="s">
        <v>639</v>
      </c>
      <c r="BN44" s="483" t="str">
        <f t="shared" si="2"/>
        <v>-</v>
      </c>
    </row>
    <row r="45" spans="2:66" s="483" customFormat="1" ht="15.95" customHeight="1">
      <c r="B45" s="483">
        <v>244</v>
      </c>
      <c r="C45" s="766">
        <v>205</v>
      </c>
      <c r="O45" s="954">
        <v>267</v>
      </c>
      <c r="P45" s="954"/>
      <c r="Q45" s="954"/>
      <c r="R45" s="954"/>
      <c r="S45" s="954"/>
      <c r="T45" s="954"/>
      <c r="U45" s="954"/>
      <c r="V45" s="954"/>
      <c r="W45" s="954"/>
      <c r="X45" s="954"/>
      <c r="Y45" s="954"/>
      <c r="Z45" s="954"/>
      <c r="AA45" s="954"/>
      <c r="AB45" s="954"/>
      <c r="AC45" s="954"/>
      <c r="AD45" s="954"/>
      <c r="AE45" s="954"/>
      <c r="AF45" s="954"/>
      <c r="AG45" s="954"/>
      <c r="AH45" s="954"/>
      <c r="AI45" s="954"/>
      <c r="AJ45" s="954"/>
      <c r="AK45" s="954"/>
      <c r="AL45" s="954"/>
      <c r="AM45" s="954"/>
      <c r="AN45" s="954"/>
      <c r="AO45" s="954"/>
      <c r="AP45" s="954"/>
      <c r="AQ45" s="954"/>
      <c r="AR45" s="954"/>
      <c r="AS45" s="954"/>
      <c r="AT45" s="954"/>
      <c r="AU45" s="954"/>
      <c r="AV45" s="954"/>
      <c r="AW45" s="954"/>
      <c r="AX45" s="954"/>
      <c r="AY45" s="954"/>
      <c r="AZ45" s="954"/>
      <c r="BA45" s="954"/>
      <c r="BB45" s="954"/>
      <c r="BC45" s="954"/>
      <c r="BF45" s="964"/>
      <c r="BG45" s="533"/>
      <c r="BH45" s="959">
        <v>411</v>
      </c>
      <c r="BI45" s="954"/>
      <c r="BJ45" s="483">
        <v>44</v>
      </c>
      <c r="BK45" s="483">
        <v>44</v>
      </c>
      <c r="BL45" s="483">
        <f t="shared" si="0"/>
        <v>0</v>
      </c>
      <c r="BM45" s="483" t="s">
        <v>639</v>
      </c>
      <c r="BN45" s="483" t="str">
        <f t="shared" si="2"/>
        <v>-</v>
      </c>
    </row>
    <row r="46" spans="2:66" s="483" customFormat="1" ht="15.95" customHeight="1">
      <c r="B46" s="483">
        <v>243</v>
      </c>
      <c r="C46" s="766">
        <v>204</v>
      </c>
      <c r="O46" s="954">
        <v>278</v>
      </c>
      <c r="P46" s="954"/>
      <c r="Q46" s="954"/>
      <c r="R46" s="954"/>
      <c r="S46" s="954"/>
      <c r="T46" s="954"/>
      <c r="U46" s="954"/>
      <c r="V46" s="954"/>
      <c r="W46" s="954"/>
      <c r="X46" s="954"/>
      <c r="Y46" s="954"/>
      <c r="Z46" s="954"/>
      <c r="AA46" s="954"/>
      <c r="AB46" s="954"/>
      <c r="AC46" s="954"/>
      <c r="AD46" s="954"/>
      <c r="AE46" s="954"/>
      <c r="AF46" s="954"/>
      <c r="AG46" s="954"/>
      <c r="AH46" s="954"/>
      <c r="AI46" s="954"/>
      <c r="AJ46" s="954"/>
      <c r="AK46" s="954"/>
      <c r="AL46" s="954"/>
      <c r="AM46" s="954"/>
      <c r="AN46" s="954"/>
      <c r="AO46" s="954"/>
      <c r="AP46" s="954"/>
      <c r="AQ46" s="954"/>
      <c r="AR46" s="954"/>
      <c r="AS46" s="954"/>
      <c r="AT46" s="954"/>
      <c r="AU46" s="954"/>
      <c r="AV46" s="954"/>
      <c r="AW46" s="954"/>
      <c r="AX46" s="954"/>
      <c r="AY46" s="954"/>
      <c r="AZ46" s="954"/>
      <c r="BA46" s="954"/>
      <c r="BB46" s="954"/>
      <c r="BC46" s="954"/>
      <c r="BF46" s="964"/>
      <c r="BG46" s="533"/>
      <c r="BH46" s="959">
        <v>412</v>
      </c>
      <c r="BI46" s="954"/>
      <c r="BJ46" s="954">
        <v>45</v>
      </c>
      <c r="BK46" s="483">
        <v>45</v>
      </c>
      <c r="BL46" s="483">
        <f t="shared" si="0"/>
        <v>0</v>
      </c>
      <c r="BM46" s="483" t="s">
        <v>639</v>
      </c>
      <c r="BN46" s="483" t="str">
        <f t="shared" si="2"/>
        <v>-</v>
      </c>
    </row>
    <row r="47" spans="2:66" s="483" customFormat="1" ht="15.95" customHeight="1">
      <c r="B47" s="483">
        <v>304</v>
      </c>
      <c r="C47" s="766">
        <v>170</v>
      </c>
      <c r="O47" s="954">
        <v>269</v>
      </c>
      <c r="P47" s="954"/>
      <c r="Q47" s="954"/>
      <c r="R47" s="954"/>
      <c r="S47" s="954"/>
      <c r="T47" s="954"/>
      <c r="U47" s="954"/>
      <c r="V47" s="954"/>
      <c r="W47" s="954"/>
      <c r="X47" s="954"/>
      <c r="Y47" s="954"/>
      <c r="Z47" s="954"/>
      <c r="AA47" s="954"/>
      <c r="AB47" s="954"/>
      <c r="AC47" s="954"/>
      <c r="AD47" s="954"/>
      <c r="AE47" s="954"/>
      <c r="AF47" s="954"/>
      <c r="AG47" s="954"/>
      <c r="AH47" s="954"/>
      <c r="AI47" s="954"/>
      <c r="AJ47" s="954"/>
      <c r="AK47" s="954"/>
      <c r="AL47" s="954"/>
      <c r="AM47" s="954"/>
      <c r="AN47" s="954"/>
      <c r="AO47" s="954"/>
      <c r="AP47" s="954"/>
      <c r="AQ47" s="954"/>
      <c r="AR47" s="954"/>
      <c r="AS47" s="954"/>
      <c r="AT47" s="954"/>
      <c r="AU47" s="954"/>
      <c r="AV47" s="954"/>
      <c r="AW47" s="954"/>
      <c r="AX47" s="954"/>
      <c r="AY47" s="954"/>
      <c r="AZ47" s="954"/>
      <c r="BA47" s="954"/>
      <c r="BB47" s="954"/>
      <c r="BC47" s="954"/>
      <c r="BF47" s="964"/>
      <c r="BG47"/>
      <c r="BH47"/>
      <c r="BI47" s="954"/>
      <c r="BJ47" s="954">
        <v>46</v>
      </c>
      <c r="BK47" s="483">
        <v>46</v>
      </c>
      <c r="BL47" s="483">
        <f t="shared" si="0"/>
        <v>0</v>
      </c>
      <c r="BM47" s="483" t="s">
        <v>639</v>
      </c>
      <c r="BN47" s="483" t="str">
        <f t="shared" si="2"/>
        <v>-</v>
      </c>
    </row>
    <row r="48" spans="2:66" s="483" customFormat="1" ht="15.95" customHeight="1">
      <c r="B48" s="483">
        <v>253</v>
      </c>
      <c r="C48" s="766">
        <v>247</v>
      </c>
      <c r="O48" s="954">
        <v>270</v>
      </c>
      <c r="P48" s="954"/>
      <c r="Q48" s="954"/>
      <c r="R48" s="954"/>
      <c r="S48" s="954"/>
      <c r="T48" s="954"/>
      <c r="U48" s="954"/>
      <c r="V48" s="954"/>
      <c r="W48" s="954"/>
      <c r="X48" s="954"/>
      <c r="Y48" s="954"/>
      <c r="Z48" s="954"/>
      <c r="AA48" s="954"/>
      <c r="AB48" s="954"/>
      <c r="AC48" s="954"/>
      <c r="AD48" s="954"/>
      <c r="AE48" s="954"/>
      <c r="AF48" s="954"/>
      <c r="AG48" s="954"/>
      <c r="AH48" s="954"/>
      <c r="AI48" s="954"/>
      <c r="AJ48" s="954"/>
      <c r="AK48" s="954"/>
      <c r="AL48" s="954"/>
      <c r="AM48" s="954"/>
      <c r="AN48" s="954"/>
      <c r="AO48" s="954"/>
      <c r="AP48" s="954"/>
      <c r="AQ48" s="954"/>
      <c r="AR48" s="954"/>
      <c r="AS48" s="954"/>
      <c r="AT48" s="954"/>
      <c r="AU48" s="954"/>
      <c r="AV48" s="954"/>
      <c r="AW48" s="954"/>
      <c r="AX48" s="954"/>
      <c r="AY48" s="954"/>
      <c r="AZ48" s="954"/>
      <c r="BA48" s="954"/>
      <c r="BB48" s="954"/>
      <c r="BC48" s="954"/>
      <c r="BF48" s="964"/>
      <c r="BG48"/>
      <c r="BH48"/>
      <c r="BI48" s="954"/>
      <c r="BJ48" s="483">
        <v>47</v>
      </c>
      <c r="BK48" s="483">
        <v>47</v>
      </c>
      <c r="BL48" s="483">
        <f t="shared" si="0"/>
        <v>0</v>
      </c>
      <c r="BM48" s="483" t="s">
        <v>639</v>
      </c>
      <c r="BN48" s="483" t="str">
        <f t="shared" si="2"/>
        <v>-</v>
      </c>
    </row>
    <row r="49" spans="2:70" s="483" customFormat="1" ht="15.95" customHeight="1">
      <c r="B49" s="483">
        <v>272</v>
      </c>
      <c r="C49" s="766">
        <v>56</v>
      </c>
      <c r="O49" s="954">
        <v>285</v>
      </c>
      <c r="P49" s="954"/>
      <c r="Q49" s="954"/>
      <c r="R49" s="954"/>
      <c r="S49" s="954"/>
      <c r="T49" s="954"/>
      <c r="U49" s="954"/>
      <c r="V49" s="954"/>
      <c r="W49" s="954"/>
      <c r="X49" s="954"/>
      <c r="Y49" s="954"/>
      <c r="Z49" s="954"/>
      <c r="AA49" s="954"/>
      <c r="AB49" s="954"/>
      <c r="AC49" s="954"/>
      <c r="AD49" s="954"/>
      <c r="AE49" s="954"/>
      <c r="AF49" s="954"/>
      <c r="AG49" s="954"/>
      <c r="AH49" s="954"/>
      <c r="AI49" s="954"/>
      <c r="AJ49" s="954"/>
      <c r="AK49" s="954"/>
      <c r="AL49" s="954"/>
      <c r="AM49" s="954"/>
      <c r="AN49" s="954"/>
      <c r="AO49" s="954"/>
      <c r="AP49" s="954"/>
      <c r="AQ49" s="954"/>
      <c r="AR49" s="954"/>
      <c r="AS49" s="954"/>
      <c r="AT49" s="954"/>
      <c r="AU49" s="954"/>
      <c r="AV49" s="954"/>
      <c r="AW49" s="954"/>
      <c r="AX49" s="954"/>
      <c r="AY49" s="954"/>
      <c r="AZ49" s="954"/>
      <c r="BA49" s="954"/>
      <c r="BB49" s="954"/>
      <c r="BC49" s="954"/>
      <c r="BF49" s="964"/>
      <c r="BG49"/>
      <c r="BH49"/>
      <c r="BI49" s="954"/>
      <c r="BJ49" s="483">
        <v>48</v>
      </c>
      <c r="BK49" s="483">
        <v>48</v>
      </c>
      <c r="BL49" s="483">
        <f t="shared" si="0"/>
        <v>0</v>
      </c>
      <c r="BM49" s="483" t="s">
        <v>639</v>
      </c>
      <c r="BN49" s="483" t="str">
        <f t="shared" si="2"/>
        <v>-</v>
      </c>
    </row>
    <row r="50" spans="2:70" s="483" customFormat="1" ht="15.95" customHeight="1">
      <c r="B50" s="483">
        <v>273</v>
      </c>
      <c r="C50" s="766">
        <v>54</v>
      </c>
      <c r="O50" s="954">
        <v>262</v>
      </c>
      <c r="P50" s="954"/>
      <c r="Q50" s="954"/>
      <c r="R50" s="954"/>
      <c r="S50" s="954"/>
      <c r="T50" s="954"/>
      <c r="U50" s="954"/>
      <c r="V50" s="954"/>
      <c r="W50" s="954"/>
      <c r="X50" s="954"/>
      <c r="Y50" s="954"/>
      <c r="Z50" s="954"/>
      <c r="AA50" s="954"/>
      <c r="AB50" s="954"/>
      <c r="AC50" s="954"/>
      <c r="AD50" s="954"/>
      <c r="AE50" s="954"/>
      <c r="AF50" s="954"/>
      <c r="AG50" s="954"/>
      <c r="AH50" s="954"/>
      <c r="AI50" s="954"/>
      <c r="AJ50" s="954"/>
      <c r="AK50" s="954"/>
      <c r="AL50" s="954"/>
      <c r="AM50" s="954"/>
      <c r="AN50" s="954"/>
      <c r="AO50" s="954"/>
      <c r="AP50" s="954"/>
      <c r="AQ50" s="954"/>
      <c r="AR50" s="954"/>
      <c r="AS50" s="954"/>
      <c r="AT50" s="954"/>
      <c r="AU50" s="954"/>
      <c r="AV50" s="954"/>
      <c r="AW50" s="954"/>
      <c r="AX50" s="954"/>
      <c r="AY50" s="954"/>
      <c r="AZ50" s="954"/>
      <c r="BA50" s="954"/>
      <c r="BB50" s="954"/>
      <c r="BC50" s="954"/>
      <c r="BF50" s="964"/>
      <c r="BG50"/>
      <c r="BH50"/>
      <c r="BI50" s="954"/>
      <c r="BJ50" s="954">
        <v>53</v>
      </c>
      <c r="BK50" s="483">
        <v>53</v>
      </c>
      <c r="BL50" s="483">
        <f t="shared" si="0"/>
        <v>0</v>
      </c>
      <c r="BM50" s="483" t="s">
        <v>639</v>
      </c>
      <c r="BN50" s="483" t="str">
        <f t="shared" si="2"/>
        <v>-</v>
      </c>
    </row>
    <row r="51" spans="2:70" s="483" customFormat="1" ht="15.95" customHeight="1">
      <c r="B51" s="483">
        <v>286</v>
      </c>
      <c r="C51" s="766">
        <v>82</v>
      </c>
      <c r="O51" s="954">
        <v>275</v>
      </c>
      <c r="P51" s="954"/>
      <c r="Q51" s="954"/>
      <c r="R51" s="954"/>
      <c r="S51" s="954"/>
      <c r="T51" s="954"/>
      <c r="U51" s="954"/>
      <c r="V51" s="954"/>
      <c r="W51" s="954"/>
      <c r="X51" s="954"/>
      <c r="Y51" s="954"/>
      <c r="Z51" s="954"/>
      <c r="AA51" s="954"/>
      <c r="AB51" s="954"/>
      <c r="AC51" s="954"/>
      <c r="AD51" s="954"/>
      <c r="AE51" s="954"/>
      <c r="AF51" s="954"/>
      <c r="AG51" s="954"/>
      <c r="AH51" s="954"/>
      <c r="AI51" s="954"/>
      <c r="AJ51" s="954"/>
      <c r="AK51" s="954"/>
      <c r="AL51" s="954"/>
      <c r="AM51" s="954"/>
      <c r="AN51" s="954"/>
      <c r="AO51" s="954"/>
      <c r="AP51" s="954"/>
      <c r="AQ51" s="954"/>
      <c r="AR51" s="954"/>
      <c r="AS51" s="954"/>
      <c r="AT51" s="954"/>
      <c r="AU51" s="954"/>
      <c r="AV51" s="954"/>
      <c r="AW51" s="954"/>
      <c r="AX51" s="954"/>
      <c r="AY51" s="954"/>
      <c r="AZ51" s="954"/>
      <c r="BA51" s="954"/>
      <c r="BB51" s="954"/>
      <c r="BC51" s="954"/>
      <c r="BF51" s="964"/>
      <c r="BG51"/>
      <c r="BH51"/>
      <c r="BI51" s="954"/>
      <c r="BJ51" s="483">
        <v>54</v>
      </c>
      <c r="BK51" s="483">
        <v>54</v>
      </c>
      <c r="BL51" s="483">
        <f t="shared" si="0"/>
        <v>0</v>
      </c>
      <c r="BM51" s="483" t="s">
        <v>639</v>
      </c>
      <c r="BN51" s="483" t="str">
        <f t="shared" si="2"/>
        <v>-</v>
      </c>
    </row>
    <row r="52" spans="2:70" s="483" customFormat="1" ht="15.95" customHeight="1">
      <c r="B52" s="483">
        <v>263</v>
      </c>
      <c r="C52" s="766">
        <v>47</v>
      </c>
      <c r="O52" s="954">
        <v>72</v>
      </c>
      <c r="P52" s="954"/>
      <c r="Q52" s="954"/>
      <c r="R52" s="954"/>
      <c r="S52" s="954"/>
      <c r="T52" s="954"/>
      <c r="U52" s="954"/>
      <c r="V52" s="954"/>
      <c r="W52" s="954"/>
      <c r="X52" s="954"/>
      <c r="Y52" s="954"/>
      <c r="Z52" s="954"/>
      <c r="AA52" s="954"/>
      <c r="AB52" s="954"/>
      <c r="AC52" s="954"/>
      <c r="AD52" s="954"/>
      <c r="AE52" s="954"/>
      <c r="AF52" s="954"/>
      <c r="AG52" s="954"/>
      <c r="AH52" s="954"/>
      <c r="AI52" s="954"/>
      <c r="AJ52" s="954"/>
      <c r="AK52" s="954"/>
      <c r="AL52" s="954"/>
      <c r="AM52" s="954"/>
      <c r="AN52" s="954"/>
      <c r="AO52" s="954"/>
      <c r="AP52" s="954"/>
      <c r="AQ52" s="954"/>
      <c r="AR52" s="954"/>
      <c r="AS52" s="954"/>
      <c r="AT52" s="954"/>
      <c r="AU52" s="954"/>
      <c r="AV52" s="954"/>
      <c r="AW52" s="954"/>
      <c r="AX52" s="954"/>
      <c r="AY52" s="954"/>
      <c r="AZ52" s="954"/>
      <c r="BA52" s="954"/>
      <c r="BB52" s="954"/>
      <c r="BC52" s="954"/>
      <c r="BF52" s="964"/>
      <c r="BG52"/>
      <c r="BH52"/>
      <c r="BI52" s="954"/>
      <c r="BJ52" s="954">
        <v>55</v>
      </c>
      <c r="BK52" s="483">
        <v>55</v>
      </c>
      <c r="BL52" s="483">
        <f t="shared" si="0"/>
        <v>0</v>
      </c>
      <c r="BM52" s="483" t="s">
        <v>639</v>
      </c>
      <c r="BN52" s="483" t="str">
        <f t="shared" si="2"/>
        <v>-</v>
      </c>
    </row>
    <row r="53" spans="2:70">
      <c r="B53">
        <v>264</v>
      </c>
      <c r="C53" s="488">
        <v>89</v>
      </c>
      <c r="O53" s="120">
        <v>102</v>
      </c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954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I53" s="120"/>
      <c r="BJ53" s="485">
        <v>56</v>
      </c>
      <c r="BK53">
        <v>56</v>
      </c>
      <c r="BL53">
        <f t="shared" si="0"/>
        <v>0</v>
      </c>
      <c r="BM53" s="483" t="s">
        <v>639</v>
      </c>
      <c r="BN53" s="483" t="str">
        <f t="shared" si="2"/>
        <v>-</v>
      </c>
      <c r="BO53" s="483"/>
      <c r="BP53" s="483"/>
      <c r="BQ53" s="483"/>
      <c r="BR53" s="483"/>
    </row>
    <row r="54" spans="2:70">
      <c r="B54">
        <v>273</v>
      </c>
      <c r="C54" s="488">
        <v>67</v>
      </c>
      <c r="BJ54" s="485">
        <v>57</v>
      </c>
      <c r="BK54">
        <v>57</v>
      </c>
      <c r="BL54">
        <f t="shared" si="0"/>
        <v>0</v>
      </c>
      <c r="BM54" s="483" t="s">
        <v>639</v>
      </c>
      <c r="BN54" s="483" t="str">
        <f t="shared" si="2"/>
        <v>-</v>
      </c>
      <c r="BO54" s="483"/>
      <c r="BP54" s="483"/>
      <c r="BQ54" s="483"/>
      <c r="BR54" s="483"/>
    </row>
    <row r="55" spans="2:70">
      <c r="B55">
        <v>413</v>
      </c>
      <c r="C55" s="488">
        <v>360</v>
      </c>
      <c r="BJ55" s="485">
        <v>58</v>
      </c>
      <c r="BK55">
        <v>58</v>
      </c>
      <c r="BL55">
        <f t="shared" si="0"/>
        <v>0</v>
      </c>
      <c r="BM55" s="483" t="s">
        <v>639</v>
      </c>
      <c r="BN55" s="483" t="str">
        <f t="shared" si="2"/>
        <v>-</v>
      </c>
      <c r="BO55" s="483"/>
      <c r="BP55" s="483"/>
      <c r="BQ55" s="483"/>
      <c r="BR55" s="483"/>
    </row>
    <row r="56" spans="2:70">
      <c r="B56">
        <v>397</v>
      </c>
      <c r="C56" s="488">
        <v>118</v>
      </c>
      <c r="BJ56" s="485">
        <v>59</v>
      </c>
      <c r="BK56">
        <v>59</v>
      </c>
      <c r="BL56">
        <f t="shared" si="0"/>
        <v>0</v>
      </c>
      <c r="BM56" s="483" t="s">
        <v>639</v>
      </c>
      <c r="BN56" s="483" t="str">
        <f t="shared" si="2"/>
        <v>-</v>
      </c>
      <c r="BO56" s="483"/>
      <c r="BP56" s="483"/>
      <c r="BQ56" s="483"/>
      <c r="BR56" s="483"/>
    </row>
    <row r="57" spans="2:70">
      <c r="B57">
        <v>398</v>
      </c>
      <c r="C57" s="488">
        <v>365</v>
      </c>
      <c r="BJ57" s="485">
        <v>60</v>
      </c>
      <c r="BK57">
        <v>60</v>
      </c>
      <c r="BL57">
        <f t="shared" si="0"/>
        <v>0</v>
      </c>
      <c r="BM57" s="483" t="s">
        <v>639</v>
      </c>
      <c r="BN57" s="483" t="str">
        <f t="shared" si="2"/>
        <v>-</v>
      </c>
      <c r="BO57" s="483"/>
      <c r="BP57" s="483"/>
      <c r="BQ57" s="483"/>
      <c r="BR57" s="483"/>
    </row>
    <row r="58" spans="2:70">
      <c r="B58">
        <v>399</v>
      </c>
      <c r="C58" s="488">
        <v>362</v>
      </c>
      <c r="BJ58" s="485">
        <v>65</v>
      </c>
      <c r="BK58">
        <v>65</v>
      </c>
      <c r="BL58">
        <f t="shared" si="0"/>
        <v>0</v>
      </c>
      <c r="BM58" s="483" t="s">
        <v>639</v>
      </c>
      <c r="BN58" s="483" t="str">
        <f t="shared" si="2"/>
        <v>-</v>
      </c>
      <c r="BO58" s="483"/>
      <c r="BP58" s="483"/>
      <c r="BQ58" s="483"/>
      <c r="BR58" s="483"/>
    </row>
    <row r="59" spans="2:70">
      <c r="C59" s="488">
        <v>256</v>
      </c>
      <c r="BJ59" s="485">
        <v>66</v>
      </c>
      <c r="BK59">
        <v>66</v>
      </c>
      <c r="BL59">
        <f t="shared" si="0"/>
        <v>0</v>
      </c>
      <c r="BM59" s="483" t="s">
        <v>639</v>
      </c>
      <c r="BN59" s="483" t="str">
        <f t="shared" si="2"/>
        <v>-</v>
      </c>
      <c r="BO59" s="483"/>
      <c r="BP59" s="483"/>
      <c r="BQ59" s="483"/>
      <c r="BR59" s="483"/>
    </row>
    <row r="60" spans="2:70">
      <c r="C60" s="488">
        <v>317</v>
      </c>
      <c r="BJ60" s="485">
        <v>67</v>
      </c>
      <c r="BK60">
        <v>67</v>
      </c>
      <c r="BL60">
        <f t="shared" si="0"/>
        <v>0</v>
      </c>
      <c r="BM60" s="483" t="s">
        <v>639</v>
      </c>
      <c r="BN60" s="483" t="str">
        <f t="shared" si="2"/>
        <v>-</v>
      </c>
    </row>
    <row r="61" spans="2:70">
      <c r="C61" s="488">
        <v>341</v>
      </c>
      <c r="BJ61" s="485">
        <v>68</v>
      </c>
      <c r="BK61">
        <v>68</v>
      </c>
      <c r="BL61">
        <f t="shared" si="0"/>
        <v>0</v>
      </c>
      <c r="BM61" s="483" t="s">
        <v>639</v>
      </c>
      <c r="BN61" s="483" t="str">
        <f t="shared" si="2"/>
        <v>-</v>
      </c>
    </row>
    <row r="62" spans="2:70">
      <c r="C62" s="488">
        <v>328</v>
      </c>
      <c r="BJ62" s="445">
        <v>69</v>
      </c>
      <c r="BK62">
        <v>69</v>
      </c>
      <c r="BL62">
        <f t="shared" si="0"/>
        <v>0</v>
      </c>
      <c r="BM62" s="483" t="s">
        <v>639</v>
      </c>
      <c r="BN62" s="483" t="str">
        <f t="shared" si="2"/>
        <v>-</v>
      </c>
    </row>
    <row r="63" spans="2:70">
      <c r="C63" s="488">
        <v>336</v>
      </c>
      <c r="BJ63" s="445">
        <v>70</v>
      </c>
      <c r="BK63">
        <v>70</v>
      </c>
      <c r="BL63">
        <f t="shared" si="0"/>
        <v>0</v>
      </c>
      <c r="BM63" s="483" t="s">
        <v>639</v>
      </c>
      <c r="BN63" s="483" t="str">
        <f t="shared" si="2"/>
        <v>-</v>
      </c>
    </row>
    <row r="64" spans="2:70">
      <c r="C64" s="488">
        <v>337</v>
      </c>
      <c r="BJ64" s="485">
        <v>71</v>
      </c>
      <c r="BK64">
        <v>71</v>
      </c>
      <c r="BL64">
        <f t="shared" si="0"/>
        <v>0</v>
      </c>
      <c r="BM64" s="483" t="s">
        <v>639</v>
      </c>
      <c r="BN64" s="483" t="str">
        <f t="shared" si="2"/>
        <v>-</v>
      </c>
    </row>
    <row r="65" spans="3:66">
      <c r="C65" s="488">
        <v>216</v>
      </c>
      <c r="BJ65" s="445">
        <v>72</v>
      </c>
      <c r="BK65">
        <v>72</v>
      </c>
      <c r="BL65">
        <f t="shared" si="0"/>
        <v>0</v>
      </c>
      <c r="BM65" s="483" t="s">
        <v>639</v>
      </c>
      <c r="BN65" s="483" t="str">
        <f t="shared" si="2"/>
        <v>-</v>
      </c>
    </row>
    <row r="66" spans="3:66">
      <c r="C66" s="488">
        <v>240</v>
      </c>
      <c r="BJ66" s="485">
        <v>73</v>
      </c>
      <c r="BK66">
        <v>73</v>
      </c>
      <c r="BL66">
        <f t="shared" si="0"/>
        <v>0</v>
      </c>
      <c r="BM66" s="483" t="s">
        <v>639</v>
      </c>
      <c r="BN66" s="483" t="str">
        <f t="shared" si="2"/>
        <v>-</v>
      </c>
    </row>
    <row r="67" spans="3:66">
      <c r="C67" s="488">
        <v>196</v>
      </c>
      <c r="BJ67" s="485">
        <v>74</v>
      </c>
      <c r="BK67">
        <v>74</v>
      </c>
      <c r="BL67">
        <f t="shared" si="0"/>
        <v>0</v>
      </c>
      <c r="BM67" s="483" t="s">
        <v>639</v>
      </c>
      <c r="BN67" s="483" t="str">
        <f t="shared" si="2"/>
        <v>-</v>
      </c>
    </row>
    <row r="68" spans="3:66">
      <c r="C68" s="488">
        <v>237</v>
      </c>
      <c r="BJ68" s="485">
        <v>78</v>
      </c>
      <c r="BK68">
        <v>78</v>
      </c>
      <c r="BL68">
        <f t="shared" si="0"/>
        <v>0</v>
      </c>
      <c r="BM68" s="483" t="s">
        <v>639</v>
      </c>
      <c r="BN68" s="483" t="str">
        <f t="shared" si="2"/>
        <v>-</v>
      </c>
    </row>
    <row r="69" spans="3:66">
      <c r="C69" s="488">
        <v>74</v>
      </c>
      <c r="BJ69" s="445">
        <v>80</v>
      </c>
      <c r="BK69">
        <v>80</v>
      </c>
      <c r="BL69">
        <f t="shared" si="0"/>
        <v>0</v>
      </c>
      <c r="BM69" s="483" t="s">
        <v>639</v>
      </c>
      <c r="BN69" s="483" t="str">
        <f t="shared" si="2"/>
        <v>-</v>
      </c>
    </row>
    <row r="70" spans="3:66">
      <c r="C70" s="488">
        <v>350</v>
      </c>
      <c r="BJ70" s="445">
        <v>81</v>
      </c>
      <c r="BK70">
        <v>81</v>
      </c>
      <c r="BL70">
        <f t="shared" si="0"/>
        <v>0</v>
      </c>
      <c r="BM70" s="483" t="s">
        <v>639</v>
      </c>
      <c r="BN70" s="483" t="str">
        <f t="shared" si="2"/>
        <v>-</v>
      </c>
    </row>
    <row r="71" spans="3:66">
      <c r="C71" s="488">
        <v>2</v>
      </c>
      <c r="BJ71" s="485">
        <v>82</v>
      </c>
      <c r="BK71">
        <v>82</v>
      </c>
      <c r="BL71">
        <f t="shared" si="0"/>
        <v>0</v>
      </c>
      <c r="BM71" s="483" t="s">
        <v>639</v>
      </c>
      <c r="BN71" s="483" t="str">
        <f t="shared" si="2"/>
        <v>-</v>
      </c>
    </row>
    <row r="72" spans="3:66">
      <c r="C72" s="488">
        <v>353</v>
      </c>
      <c r="BJ72" s="445">
        <v>83</v>
      </c>
      <c r="BK72">
        <v>83</v>
      </c>
      <c r="BL72">
        <f t="shared" ref="BL72:BL135" si="3">+BK72-BJ72</f>
        <v>0</v>
      </c>
      <c r="BM72" s="483" t="s">
        <v>639</v>
      </c>
      <c r="BN72" s="483" t="str">
        <f t="shared" ref="BN72:BN103" si="4">+CONCATENATE(Q72,BM72)</f>
        <v>-</v>
      </c>
    </row>
    <row r="73" spans="3:66">
      <c r="C73" s="488">
        <v>351</v>
      </c>
      <c r="BJ73" s="445">
        <v>84</v>
      </c>
      <c r="BK73">
        <v>84</v>
      </c>
      <c r="BL73">
        <f t="shared" si="3"/>
        <v>0</v>
      </c>
      <c r="BM73" s="483" t="s">
        <v>639</v>
      </c>
      <c r="BN73" s="483" t="str">
        <f t="shared" si="4"/>
        <v>-</v>
      </c>
    </row>
    <row r="74" spans="3:66">
      <c r="C74" s="488">
        <v>352</v>
      </c>
      <c r="BJ74" s="445">
        <v>85</v>
      </c>
      <c r="BK74">
        <v>85</v>
      </c>
      <c r="BL74">
        <f t="shared" si="3"/>
        <v>0</v>
      </c>
      <c r="BM74" s="483" t="s">
        <v>639</v>
      </c>
      <c r="BN74" s="483" t="str">
        <f t="shared" si="4"/>
        <v>-</v>
      </c>
    </row>
    <row r="75" spans="3:66">
      <c r="C75" s="488">
        <v>25</v>
      </c>
      <c r="BJ75" s="445">
        <v>86</v>
      </c>
      <c r="BK75">
        <v>86</v>
      </c>
      <c r="BL75">
        <f t="shared" si="3"/>
        <v>0</v>
      </c>
      <c r="BM75" s="483" t="s">
        <v>639</v>
      </c>
      <c r="BN75" s="483" t="str">
        <f t="shared" si="4"/>
        <v>-</v>
      </c>
    </row>
    <row r="76" spans="3:66">
      <c r="C76" s="488">
        <v>6</v>
      </c>
      <c r="BJ76" s="445">
        <v>87</v>
      </c>
      <c r="BK76">
        <v>87</v>
      </c>
      <c r="BL76">
        <f t="shared" si="3"/>
        <v>0</v>
      </c>
      <c r="BM76" s="483" t="s">
        <v>639</v>
      </c>
      <c r="BN76" s="483" t="str">
        <f t="shared" si="4"/>
        <v>-</v>
      </c>
    </row>
    <row r="77" spans="3:66">
      <c r="C77" s="488">
        <v>38</v>
      </c>
      <c r="BJ77" s="445">
        <v>88</v>
      </c>
      <c r="BK77">
        <v>88</v>
      </c>
      <c r="BL77">
        <f t="shared" si="3"/>
        <v>0</v>
      </c>
      <c r="BM77" s="483" t="s">
        <v>639</v>
      </c>
      <c r="BN77" s="483" t="str">
        <f t="shared" si="4"/>
        <v>-</v>
      </c>
    </row>
    <row r="78" spans="3:66">
      <c r="C78" s="488">
        <v>39</v>
      </c>
      <c r="BJ78" s="485">
        <v>89</v>
      </c>
      <c r="BK78">
        <v>89</v>
      </c>
      <c r="BL78">
        <f t="shared" si="3"/>
        <v>0</v>
      </c>
      <c r="BM78" s="483" t="s">
        <v>639</v>
      </c>
      <c r="BN78" s="483" t="str">
        <f t="shared" si="4"/>
        <v>-</v>
      </c>
    </row>
    <row r="79" spans="3:66">
      <c r="C79" s="488">
        <v>356</v>
      </c>
      <c r="BJ79" s="485">
        <v>90</v>
      </c>
      <c r="BK79">
        <v>90</v>
      </c>
      <c r="BL79">
        <f t="shared" si="3"/>
        <v>0</v>
      </c>
      <c r="BM79" s="483" t="s">
        <v>639</v>
      </c>
      <c r="BN79" s="483" t="str">
        <f t="shared" si="4"/>
        <v>-</v>
      </c>
    </row>
    <row r="80" spans="3:66">
      <c r="C80" s="488">
        <v>4</v>
      </c>
      <c r="BJ80" s="445">
        <v>91</v>
      </c>
      <c r="BK80">
        <v>91</v>
      </c>
      <c r="BL80">
        <f t="shared" si="3"/>
        <v>0</v>
      </c>
      <c r="BM80" s="483" t="s">
        <v>639</v>
      </c>
      <c r="BN80" s="483" t="str">
        <f t="shared" si="4"/>
        <v>-</v>
      </c>
    </row>
    <row r="81" spans="3:66">
      <c r="C81" s="488">
        <v>41</v>
      </c>
      <c r="BJ81" s="445">
        <v>92</v>
      </c>
      <c r="BK81">
        <v>92</v>
      </c>
      <c r="BL81">
        <f t="shared" si="3"/>
        <v>0</v>
      </c>
      <c r="BM81" s="483" t="s">
        <v>639</v>
      </c>
      <c r="BN81" s="483" t="str">
        <f t="shared" si="4"/>
        <v>-</v>
      </c>
    </row>
    <row r="82" spans="3:66">
      <c r="C82" s="488">
        <v>68</v>
      </c>
      <c r="BJ82" s="445">
        <v>94</v>
      </c>
      <c r="BK82">
        <v>94</v>
      </c>
      <c r="BL82">
        <f t="shared" si="3"/>
        <v>0</v>
      </c>
      <c r="BM82" s="483" t="s">
        <v>639</v>
      </c>
      <c r="BN82" s="483" t="str">
        <f t="shared" si="4"/>
        <v>-</v>
      </c>
    </row>
    <row r="83" spans="3:66">
      <c r="C83" s="488">
        <v>3</v>
      </c>
      <c r="BJ83" s="445">
        <v>95</v>
      </c>
      <c r="BK83">
        <v>95</v>
      </c>
      <c r="BL83">
        <f t="shared" si="3"/>
        <v>0</v>
      </c>
      <c r="BM83" s="483" t="s">
        <v>639</v>
      </c>
      <c r="BN83" s="483" t="str">
        <f t="shared" si="4"/>
        <v>-</v>
      </c>
    </row>
    <row r="84" spans="3:66">
      <c r="C84" s="488">
        <v>7</v>
      </c>
      <c r="BJ84" s="445">
        <v>96</v>
      </c>
      <c r="BK84">
        <v>96</v>
      </c>
      <c r="BL84">
        <f t="shared" si="3"/>
        <v>0</v>
      </c>
      <c r="BM84" s="483" t="s">
        <v>639</v>
      </c>
      <c r="BN84" s="483" t="str">
        <f t="shared" si="4"/>
        <v>-</v>
      </c>
    </row>
    <row r="85" spans="3:66">
      <c r="C85" s="488">
        <v>5</v>
      </c>
      <c r="BJ85" s="445">
        <v>97</v>
      </c>
      <c r="BK85">
        <v>97</v>
      </c>
      <c r="BL85">
        <f t="shared" si="3"/>
        <v>0</v>
      </c>
      <c r="BM85" s="483" t="s">
        <v>639</v>
      </c>
      <c r="BN85" s="483" t="str">
        <f t="shared" si="4"/>
        <v>-</v>
      </c>
    </row>
    <row r="86" spans="3:66">
      <c r="C86" s="488">
        <v>100</v>
      </c>
      <c r="BJ86" s="445">
        <v>99</v>
      </c>
      <c r="BK86">
        <v>99</v>
      </c>
      <c r="BL86">
        <f t="shared" si="3"/>
        <v>0</v>
      </c>
      <c r="BM86" s="483" t="s">
        <v>639</v>
      </c>
      <c r="BN86" s="483" t="str">
        <f t="shared" si="4"/>
        <v>-</v>
      </c>
    </row>
    <row r="87" spans="3:66">
      <c r="C87" s="488">
        <v>25</v>
      </c>
      <c r="BJ87" s="485">
        <v>100</v>
      </c>
      <c r="BK87">
        <v>100</v>
      </c>
      <c r="BL87">
        <f t="shared" si="3"/>
        <v>0</v>
      </c>
      <c r="BM87" s="483" t="s">
        <v>639</v>
      </c>
      <c r="BN87" s="483" t="str">
        <f t="shared" si="4"/>
        <v>-</v>
      </c>
    </row>
    <row r="88" spans="3:66">
      <c r="C88" s="488">
        <v>13</v>
      </c>
      <c r="BJ88" s="485">
        <v>101</v>
      </c>
      <c r="BK88">
        <v>101</v>
      </c>
      <c r="BL88">
        <f t="shared" si="3"/>
        <v>0</v>
      </c>
      <c r="BM88" s="483" t="s">
        <v>639</v>
      </c>
      <c r="BN88" s="483" t="str">
        <f t="shared" si="4"/>
        <v>-</v>
      </c>
    </row>
    <row r="89" spans="3:66">
      <c r="C89" s="488">
        <v>111</v>
      </c>
      <c r="BJ89" s="445">
        <v>102</v>
      </c>
      <c r="BK89">
        <v>102</v>
      </c>
      <c r="BL89">
        <f t="shared" si="3"/>
        <v>0</v>
      </c>
      <c r="BM89" s="483" t="s">
        <v>639</v>
      </c>
      <c r="BN89" s="483" t="str">
        <f t="shared" si="4"/>
        <v>-</v>
      </c>
    </row>
    <row r="90" spans="3:66">
      <c r="C90" s="488">
        <v>101</v>
      </c>
      <c r="BJ90" s="445">
        <v>103</v>
      </c>
      <c r="BK90">
        <v>103</v>
      </c>
      <c r="BL90">
        <f t="shared" si="3"/>
        <v>0</v>
      </c>
      <c r="BM90" s="483" t="s">
        <v>639</v>
      </c>
      <c r="BN90" s="483" t="str">
        <f t="shared" si="4"/>
        <v>-</v>
      </c>
    </row>
    <row r="91" spans="3:66">
      <c r="C91" s="488">
        <v>238</v>
      </c>
      <c r="BJ91" s="445">
        <v>104</v>
      </c>
      <c r="BK91">
        <v>104</v>
      </c>
      <c r="BL91">
        <f t="shared" si="3"/>
        <v>0</v>
      </c>
      <c r="BM91" s="483" t="s">
        <v>639</v>
      </c>
      <c r="BN91" s="483" t="str">
        <f t="shared" si="4"/>
        <v>-</v>
      </c>
    </row>
    <row r="92" spans="3:66">
      <c r="C92" s="488">
        <v>139</v>
      </c>
      <c r="BJ92" s="485">
        <v>105</v>
      </c>
      <c r="BK92">
        <v>105</v>
      </c>
      <c r="BL92">
        <f t="shared" si="3"/>
        <v>0</v>
      </c>
      <c r="BM92" s="483" t="s">
        <v>639</v>
      </c>
      <c r="BN92" s="483" t="str">
        <f t="shared" si="4"/>
        <v>-</v>
      </c>
    </row>
    <row r="93" spans="3:66">
      <c r="C93" s="488">
        <v>138</v>
      </c>
      <c r="BJ93" s="445">
        <v>106</v>
      </c>
      <c r="BK93">
        <v>106</v>
      </c>
      <c r="BL93">
        <f t="shared" si="3"/>
        <v>0</v>
      </c>
      <c r="BM93" s="483" t="s">
        <v>639</v>
      </c>
      <c r="BN93" s="483" t="str">
        <f t="shared" si="4"/>
        <v>-</v>
      </c>
    </row>
    <row r="94" spans="3:66">
      <c r="C94" s="488">
        <v>137</v>
      </c>
      <c r="BJ94" s="485">
        <v>107</v>
      </c>
      <c r="BK94">
        <v>107</v>
      </c>
      <c r="BL94">
        <f t="shared" si="3"/>
        <v>0</v>
      </c>
      <c r="BM94" s="483" t="s">
        <v>639</v>
      </c>
      <c r="BN94" s="483" t="str">
        <f t="shared" si="4"/>
        <v>-</v>
      </c>
    </row>
    <row r="95" spans="3:66">
      <c r="C95" s="488">
        <v>136</v>
      </c>
      <c r="BJ95" s="445">
        <v>108</v>
      </c>
      <c r="BK95">
        <v>108</v>
      </c>
      <c r="BL95">
        <f t="shared" si="3"/>
        <v>0</v>
      </c>
      <c r="BM95" s="483" t="s">
        <v>639</v>
      </c>
      <c r="BN95" s="483" t="str">
        <f t="shared" si="4"/>
        <v>-</v>
      </c>
    </row>
    <row r="96" spans="3:66">
      <c r="C96" s="488">
        <v>257</v>
      </c>
      <c r="BJ96" s="485">
        <v>109</v>
      </c>
      <c r="BK96">
        <v>109</v>
      </c>
      <c r="BL96">
        <f t="shared" si="3"/>
        <v>0</v>
      </c>
      <c r="BM96" s="483" t="s">
        <v>639</v>
      </c>
      <c r="BN96" s="483" t="str">
        <f t="shared" si="4"/>
        <v>-</v>
      </c>
    </row>
    <row r="97" spans="3:66">
      <c r="C97" s="488">
        <v>188</v>
      </c>
      <c r="BJ97" s="445">
        <v>110</v>
      </c>
      <c r="BK97">
        <v>110</v>
      </c>
      <c r="BL97">
        <f t="shared" si="3"/>
        <v>0</v>
      </c>
      <c r="BM97" s="483" t="s">
        <v>639</v>
      </c>
      <c r="BN97" s="483" t="str">
        <f t="shared" si="4"/>
        <v>-</v>
      </c>
    </row>
    <row r="98" spans="3:66">
      <c r="C98" s="488">
        <v>149</v>
      </c>
      <c r="BJ98" s="485">
        <v>111</v>
      </c>
      <c r="BK98">
        <v>111</v>
      </c>
      <c r="BL98">
        <f t="shared" si="3"/>
        <v>0</v>
      </c>
      <c r="BM98" s="483" t="s">
        <v>639</v>
      </c>
      <c r="BN98" s="483" t="str">
        <f t="shared" si="4"/>
        <v>-</v>
      </c>
    </row>
    <row r="99" spans="3:66">
      <c r="C99" s="488">
        <v>284</v>
      </c>
      <c r="BJ99" s="445">
        <v>112</v>
      </c>
      <c r="BK99">
        <v>112</v>
      </c>
      <c r="BL99">
        <f t="shared" si="3"/>
        <v>0</v>
      </c>
      <c r="BM99" s="483" t="s">
        <v>639</v>
      </c>
      <c r="BN99" s="483" t="str">
        <f t="shared" si="4"/>
        <v>-</v>
      </c>
    </row>
    <row r="100" spans="3:66">
      <c r="C100" s="488">
        <v>223</v>
      </c>
      <c r="BJ100" s="445">
        <v>113</v>
      </c>
      <c r="BK100">
        <v>113</v>
      </c>
      <c r="BL100">
        <f t="shared" si="3"/>
        <v>0</v>
      </c>
      <c r="BM100" s="483" t="s">
        <v>639</v>
      </c>
      <c r="BN100" s="483" t="str">
        <f t="shared" si="4"/>
        <v>-</v>
      </c>
    </row>
    <row r="101" spans="3:66">
      <c r="C101" s="488">
        <v>183</v>
      </c>
      <c r="BJ101" s="485">
        <v>114</v>
      </c>
      <c r="BK101">
        <v>114</v>
      </c>
      <c r="BL101">
        <f t="shared" si="3"/>
        <v>0</v>
      </c>
      <c r="BM101" s="483" t="s">
        <v>639</v>
      </c>
      <c r="BN101" s="483" t="str">
        <f t="shared" si="4"/>
        <v>-</v>
      </c>
    </row>
    <row r="102" spans="3:66">
      <c r="C102" s="488">
        <v>232</v>
      </c>
      <c r="BJ102" s="485">
        <v>115</v>
      </c>
      <c r="BK102">
        <v>115</v>
      </c>
      <c r="BL102">
        <f t="shared" si="3"/>
        <v>0</v>
      </c>
      <c r="BM102" s="483" t="s">
        <v>639</v>
      </c>
      <c r="BN102" s="483" t="str">
        <f t="shared" si="4"/>
        <v>-</v>
      </c>
    </row>
    <row r="103" spans="3:66">
      <c r="C103" s="488">
        <v>225</v>
      </c>
      <c r="BJ103" s="485">
        <v>116</v>
      </c>
      <c r="BK103">
        <v>116</v>
      </c>
      <c r="BL103">
        <f t="shared" si="3"/>
        <v>0</v>
      </c>
      <c r="BM103" s="483" t="s">
        <v>639</v>
      </c>
      <c r="BN103" s="483" t="str">
        <f t="shared" si="4"/>
        <v>-</v>
      </c>
    </row>
    <row r="104" spans="3:66">
      <c r="BJ104" s="485">
        <v>117</v>
      </c>
      <c r="BK104">
        <v>117</v>
      </c>
      <c r="BL104">
        <f t="shared" si="3"/>
        <v>0</v>
      </c>
      <c r="BM104" s="483" t="s">
        <v>639</v>
      </c>
      <c r="BN104" s="483"/>
    </row>
    <row r="105" spans="3:66">
      <c r="BJ105" s="485">
        <v>118</v>
      </c>
      <c r="BK105">
        <v>118</v>
      </c>
      <c r="BL105">
        <f t="shared" si="3"/>
        <v>0</v>
      </c>
    </row>
    <row r="106" spans="3:66">
      <c r="BJ106" s="485">
        <v>119</v>
      </c>
      <c r="BK106">
        <v>119</v>
      </c>
      <c r="BL106">
        <f t="shared" si="3"/>
        <v>0</v>
      </c>
    </row>
    <row r="107" spans="3:66">
      <c r="BJ107" s="445">
        <v>121</v>
      </c>
      <c r="BK107">
        <v>121</v>
      </c>
      <c r="BL107">
        <f t="shared" si="3"/>
        <v>0</v>
      </c>
    </row>
    <row r="108" spans="3:66">
      <c r="BJ108" s="445">
        <v>124</v>
      </c>
      <c r="BK108">
        <v>124</v>
      </c>
      <c r="BL108">
        <f t="shared" si="3"/>
        <v>0</v>
      </c>
    </row>
    <row r="109" spans="3:66">
      <c r="BJ109" s="485">
        <v>125</v>
      </c>
      <c r="BK109">
        <v>125</v>
      </c>
      <c r="BL109">
        <f t="shared" si="3"/>
        <v>0</v>
      </c>
    </row>
    <row r="110" spans="3:66">
      <c r="BJ110" s="485">
        <v>126</v>
      </c>
      <c r="BK110">
        <v>126</v>
      </c>
      <c r="BL110">
        <f t="shared" si="3"/>
        <v>0</v>
      </c>
    </row>
    <row r="111" spans="3:66">
      <c r="BJ111" s="485">
        <v>127</v>
      </c>
      <c r="BK111">
        <v>127</v>
      </c>
      <c r="BL111">
        <f t="shared" si="3"/>
        <v>0</v>
      </c>
    </row>
    <row r="112" spans="3:66">
      <c r="BJ112" s="445">
        <v>128</v>
      </c>
      <c r="BK112">
        <v>128</v>
      </c>
      <c r="BL112">
        <f t="shared" si="3"/>
        <v>0</v>
      </c>
    </row>
    <row r="113" spans="62:64">
      <c r="BJ113" s="485">
        <v>130</v>
      </c>
      <c r="BK113">
        <v>130</v>
      </c>
      <c r="BL113">
        <f t="shared" si="3"/>
        <v>0</v>
      </c>
    </row>
    <row r="114" spans="62:64">
      <c r="BJ114" s="485">
        <v>133</v>
      </c>
      <c r="BK114">
        <v>133</v>
      </c>
      <c r="BL114">
        <f t="shared" si="3"/>
        <v>0</v>
      </c>
    </row>
    <row r="115" spans="62:64">
      <c r="BJ115" s="485">
        <v>134</v>
      </c>
      <c r="BK115">
        <v>134</v>
      </c>
      <c r="BL115">
        <f t="shared" si="3"/>
        <v>0</v>
      </c>
    </row>
    <row r="116" spans="62:64">
      <c r="BJ116" s="485">
        <v>135</v>
      </c>
      <c r="BK116">
        <v>135</v>
      </c>
      <c r="BL116">
        <f t="shared" si="3"/>
        <v>0</v>
      </c>
    </row>
    <row r="117" spans="62:64">
      <c r="BJ117" s="485">
        <v>136</v>
      </c>
      <c r="BK117">
        <v>136</v>
      </c>
      <c r="BL117">
        <f t="shared" si="3"/>
        <v>0</v>
      </c>
    </row>
    <row r="118" spans="62:64">
      <c r="BJ118" s="485">
        <v>137</v>
      </c>
      <c r="BK118">
        <v>137</v>
      </c>
      <c r="BL118">
        <f t="shared" si="3"/>
        <v>0</v>
      </c>
    </row>
    <row r="119" spans="62:64">
      <c r="BJ119" s="485">
        <v>138</v>
      </c>
      <c r="BK119">
        <v>138</v>
      </c>
      <c r="BL119">
        <f t="shared" si="3"/>
        <v>0</v>
      </c>
    </row>
    <row r="120" spans="62:64">
      <c r="BJ120" s="485">
        <v>139</v>
      </c>
      <c r="BK120">
        <v>139</v>
      </c>
      <c r="BL120">
        <f t="shared" si="3"/>
        <v>0</v>
      </c>
    </row>
    <row r="121" spans="62:64">
      <c r="BJ121" s="485">
        <v>140</v>
      </c>
      <c r="BK121">
        <v>140</v>
      </c>
      <c r="BL121">
        <f t="shared" si="3"/>
        <v>0</v>
      </c>
    </row>
    <row r="122" spans="62:64">
      <c r="BJ122" s="485">
        <v>141</v>
      </c>
      <c r="BK122">
        <v>141</v>
      </c>
      <c r="BL122">
        <f t="shared" si="3"/>
        <v>0</v>
      </c>
    </row>
    <row r="123" spans="62:64">
      <c r="BJ123" s="485">
        <v>142</v>
      </c>
      <c r="BK123">
        <v>142</v>
      </c>
      <c r="BL123">
        <f t="shared" si="3"/>
        <v>0</v>
      </c>
    </row>
    <row r="124" spans="62:64">
      <c r="BJ124" s="485">
        <v>143</v>
      </c>
      <c r="BK124">
        <v>143</v>
      </c>
      <c r="BL124">
        <f t="shared" si="3"/>
        <v>0</v>
      </c>
    </row>
    <row r="125" spans="62:64">
      <c r="BJ125" s="485">
        <v>144</v>
      </c>
      <c r="BK125">
        <v>144</v>
      </c>
      <c r="BL125">
        <f t="shared" si="3"/>
        <v>0</v>
      </c>
    </row>
    <row r="126" spans="62:64">
      <c r="BJ126" s="485">
        <v>145</v>
      </c>
      <c r="BK126">
        <v>145</v>
      </c>
      <c r="BL126">
        <f t="shared" si="3"/>
        <v>0</v>
      </c>
    </row>
    <row r="127" spans="62:64">
      <c r="BJ127" s="485">
        <v>146</v>
      </c>
      <c r="BK127">
        <v>146</v>
      </c>
      <c r="BL127">
        <f t="shared" si="3"/>
        <v>0</v>
      </c>
    </row>
    <row r="128" spans="62:64">
      <c r="BJ128" s="485">
        <v>147</v>
      </c>
      <c r="BK128">
        <v>147</v>
      </c>
      <c r="BL128">
        <f t="shared" si="3"/>
        <v>0</v>
      </c>
    </row>
    <row r="129" spans="62:64">
      <c r="BJ129" s="485">
        <v>148</v>
      </c>
      <c r="BK129">
        <v>148</v>
      </c>
      <c r="BL129">
        <f t="shared" si="3"/>
        <v>0</v>
      </c>
    </row>
    <row r="130" spans="62:64">
      <c r="BJ130" s="485">
        <v>149</v>
      </c>
      <c r="BK130">
        <v>149</v>
      </c>
      <c r="BL130">
        <f t="shared" si="3"/>
        <v>0</v>
      </c>
    </row>
    <row r="131" spans="62:64">
      <c r="BJ131" s="445">
        <v>150</v>
      </c>
      <c r="BK131">
        <v>150</v>
      </c>
      <c r="BL131">
        <f t="shared" si="3"/>
        <v>0</v>
      </c>
    </row>
    <row r="132" spans="62:64">
      <c r="BJ132" s="485">
        <v>151</v>
      </c>
      <c r="BK132">
        <v>151</v>
      </c>
      <c r="BL132">
        <f t="shared" si="3"/>
        <v>0</v>
      </c>
    </row>
    <row r="133" spans="62:64">
      <c r="BJ133" s="445">
        <v>152</v>
      </c>
      <c r="BK133">
        <v>152</v>
      </c>
      <c r="BL133">
        <f t="shared" si="3"/>
        <v>0</v>
      </c>
    </row>
    <row r="134" spans="62:64">
      <c r="BJ134" s="485">
        <v>153</v>
      </c>
      <c r="BK134">
        <v>153</v>
      </c>
      <c r="BL134">
        <f t="shared" si="3"/>
        <v>0</v>
      </c>
    </row>
    <row r="135" spans="62:64">
      <c r="BJ135" s="485">
        <v>154</v>
      </c>
      <c r="BK135">
        <v>154</v>
      </c>
      <c r="BL135">
        <f t="shared" si="3"/>
        <v>0</v>
      </c>
    </row>
    <row r="136" spans="62:64">
      <c r="BJ136" s="485">
        <v>155</v>
      </c>
      <c r="BK136">
        <v>155</v>
      </c>
      <c r="BL136">
        <f t="shared" ref="BL136:BL199" si="5">+BK136-BJ136</f>
        <v>0</v>
      </c>
    </row>
    <row r="137" spans="62:64">
      <c r="BJ137" s="485">
        <v>156</v>
      </c>
      <c r="BK137">
        <v>156</v>
      </c>
      <c r="BL137">
        <f t="shared" si="5"/>
        <v>0</v>
      </c>
    </row>
    <row r="138" spans="62:64">
      <c r="BJ138" s="485">
        <v>157</v>
      </c>
      <c r="BK138">
        <v>157</v>
      </c>
      <c r="BL138">
        <f t="shared" si="5"/>
        <v>0</v>
      </c>
    </row>
    <row r="139" spans="62:64">
      <c r="BJ139" s="445">
        <v>158</v>
      </c>
      <c r="BK139">
        <v>158</v>
      </c>
      <c r="BL139">
        <f t="shared" si="5"/>
        <v>0</v>
      </c>
    </row>
    <row r="140" spans="62:64">
      <c r="BJ140" s="485">
        <v>159</v>
      </c>
      <c r="BK140">
        <v>159</v>
      </c>
      <c r="BL140">
        <f t="shared" si="5"/>
        <v>0</v>
      </c>
    </row>
    <row r="141" spans="62:64">
      <c r="BJ141" s="445">
        <v>160</v>
      </c>
      <c r="BK141">
        <v>160</v>
      </c>
      <c r="BL141">
        <f t="shared" si="5"/>
        <v>0</v>
      </c>
    </row>
    <row r="142" spans="62:64">
      <c r="BJ142" s="445">
        <v>161</v>
      </c>
      <c r="BK142">
        <v>161</v>
      </c>
      <c r="BL142">
        <f t="shared" si="5"/>
        <v>0</v>
      </c>
    </row>
    <row r="143" spans="62:64">
      <c r="BJ143" s="485">
        <v>162</v>
      </c>
      <c r="BK143">
        <v>162</v>
      </c>
      <c r="BL143">
        <f t="shared" si="5"/>
        <v>0</v>
      </c>
    </row>
    <row r="144" spans="62:64">
      <c r="BJ144" s="445">
        <v>163</v>
      </c>
      <c r="BK144">
        <v>163</v>
      </c>
      <c r="BL144">
        <f t="shared" si="5"/>
        <v>0</v>
      </c>
    </row>
    <row r="145" spans="62:64">
      <c r="BJ145" s="485">
        <v>164</v>
      </c>
      <c r="BK145">
        <v>164</v>
      </c>
      <c r="BL145">
        <f t="shared" si="5"/>
        <v>0</v>
      </c>
    </row>
    <row r="146" spans="62:64">
      <c r="BJ146" s="485">
        <v>165</v>
      </c>
      <c r="BK146">
        <v>165</v>
      </c>
      <c r="BL146">
        <f t="shared" si="5"/>
        <v>0</v>
      </c>
    </row>
    <row r="147" spans="62:64">
      <c r="BJ147" s="485">
        <v>166</v>
      </c>
      <c r="BK147">
        <v>166</v>
      </c>
      <c r="BL147">
        <f t="shared" si="5"/>
        <v>0</v>
      </c>
    </row>
    <row r="148" spans="62:64">
      <c r="BJ148" s="485">
        <v>167</v>
      </c>
      <c r="BK148">
        <v>167</v>
      </c>
      <c r="BL148">
        <f t="shared" si="5"/>
        <v>0</v>
      </c>
    </row>
    <row r="149" spans="62:64">
      <c r="BJ149" s="485">
        <v>168</v>
      </c>
      <c r="BK149">
        <v>168</v>
      </c>
      <c r="BL149">
        <f t="shared" si="5"/>
        <v>0</v>
      </c>
    </row>
    <row r="150" spans="62:64">
      <c r="BJ150" s="485">
        <v>169</v>
      </c>
      <c r="BK150">
        <v>169</v>
      </c>
      <c r="BL150">
        <f t="shared" si="5"/>
        <v>0</v>
      </c>
    </row>
    <row r="151" spans="62:64">
      <c r="BJ151" s="485">
        <v>170</v>
      </c>
      <c r="BK151">
        <v>170</v>
      </c>
      <c r="BL151">
        <f t="shared" si="5"/>
        <v>0</v>
      </c>
    </row>
    <row r="152" spans="62:64">
      <c r="BJ152" s="485">
        <v>171</v>
      </c>
      <c r="BK152">
        <v>171</v>
      </c>
      <c r="BL152">
        <f t="shared" si="5"/>
        <v>0</v>
      </c>
    </row>
    <row r="153" spans="62:64">
      <c r="BJ153" s="445">
        <v>172</v>
      </c>
      <c r="BK153">
        <v>172</v>
      </c>
      <c r="BL153">
        <f t="shared" si="5"/>
        <v>0</v>
      </c>
    </row>
    <row r="154" spans="62:64">
      <c r="BJ154" s="485">
        <v>173</v>
      </c>
      <c r="BK154">
        <v>173</v>
      </c>
      <c r="BL154">
        <f t="shared" si="5"/>
        <v>0</v>
      </c>
    </row>
    <row r="155" spans="62:64">
      <c r="BJ155" s="485">
        <v>174</v>
      </c>
      <c r="BK155">
        <v>174</v>
      </c>
      <c r="BL155">
        <f t="shared" si="5"/>
        <v>0</v>
      </c>
    </row>
    <row r="156" spans="62:64">
      <c r="BJ156" s="485">
        <v>175</v>
      </c>
      <c r="BK156">
        <v>175</v>
      </c>
      <c r="BL156">
        <f t="shared" si="5"/>
        <v>0</v>
      </c>
    </row>
    <row r="157" spans="62:64">
      <c r="BJ157" s="485">
        <v>176</v>
      </c>
      <c r="BK157">
        <v>176</v>
      </c>
      <c r="BL157">
        <f t="shared" si="5"/>
        <v>0</v>
      </c>
    </row>
    <row r="158" spans="62:64">
      <c r="BJ158" s="445">
        <v>177</v>
      </c>
      <c r="BK158">
        <v>177</v>
      </c>
      <c r="BL158">
        <f t="shared" si="5"/>
        <v>0</v>
      </c>
    </row>
    <row r="159" spans="62:64">
      <c r="BJ159" s="445">
        <v>178</v>
      </c>
      <c r="BK159">
        <v>178</v>
      </c>
      <c r="BL159">
        <f t="shared" si="5"/>
        <v>0</v>
      </c>
    </row>
    <row r="160" spans="62:64">
      <c r="BJ160" s="485">
        <v>179</v>
      </c>
      <c r="BK160">
        <v>179</v>
      </c>
      <c r="BL160">
        <f t="shared" si="5"/>
        <v>0</v>
      </c>
    </row>
    <row r="161" spans="62:64">
      <c r="BJ161" s="485">
        <v>180</v>
      </c>
      <c r="BK161">
        <v>180</v>
      </c>
      <c r="BL161">
        <f t="shared" si="5"/>
        <v>0</v>
      </c>
    </row>
    <row r="162" spans="62:64">
      <c r="BJ162" s="485">
        <v>181</v>
      </c>
      <c r="BK162">
        <v>181</v>
      </c>
      <c r="BL162">
        <f t="shared" si="5"/>
        <v>0</v>
      </c>
    </row>
    <row r="163" spans="62:64">
      <c r="BJ163" s="485">
        <v>182</v>
      </c>
      <c r="BK163">
        <v>182</v>
      </c>
      <c r="BL163">
        <f t="shared" si="5"/>
        <v>0</v>
      </c>
    </row>
    <row r="164" spans="62:64">
      <c r="BJ164" s="485">
        <v>183</v>
      </c>
      <c r="BK164">
        <v>183</v>
      </c>
      <c r="BL164">
        <f t="shared" si="5"/>
        <v>0</v>
      </c>
    </row>
    <row r="165" spans="62:64">
      <c r="BJ165" s="485">
        <v>185</v>
      </c>
      <c r="BK165">
        <v>185</v>
      </c>
      <c r="BL165">
        <f t="shared" si="5"/>
        <v>0</v>
      </c>
    </row>
    <row r="166" spans="62:64">
      <c r="BJ166" s="485">
        <v>186</v>
      </c>
      <c r="BK166">
        <v>186</v>
      </c>
      <c r="BL166">
        <f t="shared" si="5"/>
        <v>0</v>
      </c>
    </row>
    <row r="167" spans="62:64">
      <c r="BJ167" s="445">
        <v>187</v>
      </c>
      <c r="BK167">
        <v>187</v>
      </c>
      <c r="BL167">
        <f t="shared" si="5"/>
        <v>0</v>
      </c>
    </row>
    <row r="168" spans="62:64">
      <c r="BJ168" s="485">
        <v>188</v>
      </c>
      <c r="BK168">
        <v>188</v>
      </c>
      <c r="BL168">
        <f t="shared" si="5"/>
        <v>0</v>
      </c>
    </row>
    <row r="169" spans="62:64">
      <c r="BJ169" s="485">
        <v>189</v>
      </c>
      <c r="BK169">
        <v>189</v>
      </c>
      <c r="BL169">
        <f t="shared" si="5"/>
        <v>0</v>
      </c>
    </row>
    <row r="170" spans="62:64">
      <c r="BJ170" s="485">
        <v>190</v>
      </c>
      <c r="BK170">
        <v>190</v>
      </c>
      <c r="BL170">
        <f t="shared" si="5"/>
        <v>0</v>
      </c>
    </row>
    <row r="171" spans="62:64">
      <c r="BJ171" s="485">
        <v>191</v>
      </c>
      <c r="BK171">
        <v>191</v>
      </c>
      <c r="BL171">
        <f t="shared" si="5"/>
        <v>0</v>
      </c>
    </row>
    <row r="172" spans="62:64">
      <c r="BJ172" s="485">
        <v>192</v>
      </c>
      <c r="BK172">
        <v>192</v>
      </c>
      <c r="BL172">
        <f t="shared" si="5"/>
        <v>0</v>
      </c>
    </row>
    <row r="173" spans="62:64">
      <c r="BJ173" s="485">
        <v>193</v>
      </c>
      <c r="BK173">
        <v>193</v>
      </c>
      <c r="BL173">
        <f t="shared" si="5"/>
        <v>0</v>
      </c>
    </row>
    <row r="174" spans="62:64">
      <c r="BJ174" s="485">
        <v>194</v>
      </c>
      <c r="BK174">
        <v>194</v>
      </c>
      <c r="BL174">
        <f t="shared" si="5"/>
        <v>0</v>
      </c>
    </row>
    <row r="175" spans="62:64">
      <c r="BJ175" s="485">
        <v>195</v>
      </c>
      <c r="BK175">
        <v>195</v>
      </c>
      <c r="BL175">
        <f t="shared" si="5"/>
        <v>0</v>
      </c>
    </row>
    <row r="176" spans="62:64">
      <c r="BJ176" s="485">
        <v>196</v>
      </c>
      <c r="BK176">
        <v>196</v>
      </c>
      <c r="BL176">
        <f t="shared" si="5"/>
        <v>0</v>
      </c>
    </row>
    <row r="177" spans="62:64">
      <c r="BJ177" s="445">
        <v>197</v>
      </c>
      <c r="BK177">
        <v>197</v>
      </c>
      <c r="BL177">
        <f t="shared" si="5"/>
        <v>0</v>
      </c>
    </row>
    <row r="178" spans="62:64">
      <c r="BJ178" s="485">
        <v>198</v>
      </c>
      <c r="BK178">
        <v>198</v>
      </c>
      <c r="BL178">
        <f t="shared" si="5"/>
        <v>0</v>
      </c>
    </row>
    <row r="179" spans="62:64">
      <c r="BJ179" s="485">
        <v>199</v>
      </c>
      <c r="BK179">
        <v>199</v>
      </c>
      <c r="BL179">
        <f t="shared" si="5"/>
        <v>0</v>
      </c>
    </row>
    <row r="180" spans="62:64">
      <c r="BJ180" s="485">
        <v>200</v>
      </c>
      <c r="BK180">
        <v>200</v>
      </c>
      <c r="BL180">
        <f t="shared" si="5"/>
        <v>0</v>
      </c>
    </row>
    <row r="181" spans="62:64">
      <c r="BJ181" s="485">
        <v>201</v>
      </c>
      <c r="BK181">
        <v>201</v>
      </c>
      <c r="BL181">
        <f t="shared" si="5"/>
        <v>0</v>
      </c>
    </row>
    <row r="182" spans="62:64">
      <c r="BJ182" s="445">
        <v>202</v>
      </c>
      <c r="BK182">
        <v>202</v>
      </c>
      <c r="BL182">
        <f t="shared" si="5"/>
        <v>0</v>
      </c>
    </row>
    <row r="183" spans="62:64">
      <c r="BJ183" s="445">
        <v>203</v>
      </c>
      <c r="BK183">
        <v>203</v>
      </c>
      <c r="BL183">
        <f t="shared" si="5"/>
        <v>0</v>
      </c>
    </row>
    <row r="184" spans="62:64">
      <c r="BJ184" s="485">
        <v>204</v>
      </c>
      <c r="BK184">
        <v>204</v>
      </c>
      <c r="BL184">
        <f t="shared" si="5"/>
        <v>0</v>
      </c>
    </row>
    <row r="185" spans="62:64">
      <c r="BJ185" s="485">
        <v>205</v>
      </c>
      <c r="BK185">
        <v>205</v>
      </c>
      <c r="BL185">
        <f t="shared" si="5"/>
        <v>0</v>
      </c>
    </row>
    <row r="186" spans="62:64">
      <c r="BJ186" s="485">
        <v>206</v>
      </c>
      <c r="BK186">
        <v>206</v>
      </c>
      <c r="BL186">
        <f t="shared" si="5"/>
        <v>0</v>
      </c>
    </row>
    <row r="187" spans="62:64">
      <c r="BJ187" s="485">
        <v>207</v>
      </c>
      <c r="BK187">
        <v>207</v>
      </c>
      <c r="BL187">
        <f t="shared" si="5"/>
        <v>0</v>
      </c>
    </row>
    <row r="188" spans="62:64">
      <c r="BJ188" s="485">
        <v>208</v>
      </c>
      <c r="BK188">
        <v>208</v>
      </c>
      <c r="BL188">
        <f t="shared" si="5"/>
        <v>0</v>
      </c>
    </row>
    <row r="189" spans="62:64">
      <c r="BJ189" s="485">
        <v>209</v>
      </c>
      <c r="BK189">
        <v>209</v>
      </c>
      <c r="BL189">
        <f t="shared" si="5"/>
        <v>0</v>
      </c>
    </row>
    <row r="190" spans="62:64">
      <c r="BJ190" s="485">
        <v>210</v>
      </c>
      <c r="BK190">
        <v>210</v>
      </c>
      <c r="BL190">
        <f t="shared" si="5"/>
        <v>0</v>
      </c>
    </row>
    <row r="191" spans="62:64">
      <c r="BJ191" s="485">
        <v>211</v>
      </c>
      <c r="BK191">
        <v>211</v>
      </c>
      <c r="BL191">
        <f t="shared" si="5"/>
        <v>0</v>
      </c>
    </row>
    <row r="192" spans="62:64">
      <c r="BJ192" s="485">
        <v>212</v>
      </c>
      <c r="BK192">
        <v>212</v>
      </c>
      <c r="BL192">
        <f t="shared" si="5"/>
        <v>0</v>
      </c>
    </row>
    <row r="193" spans="62:64">
      <c r="BJ193" s="485">
        <v>213</v>
      </c>
      <c r="BK193">
        <v>213</v>
      </c>
      <c r="BL193">
        <f t="shared" si="5"/>
        <v>0</v>
      </c>
    </row>
    <row r="194" spans="62:64">
      <c r="BJ194" s="485">
        <v>214</v>
      </c>
      <c r="BK194">
        <v>214</v>
      </c>
      <c r="BL194">
        <f t="shared" si="5"/>
        <v>0</v>
      </c>
    </row>
    <row r="195" spans="62:64">
      <c r="BJ195" s="485">
        <v>215</v>
      </c>
      <c r="BK195">
        <v>215</v>
      </c>
      <c r="BL195">
        <f t="shared" si="5"/>
        <v>0</v>
      </c>
    </row>
    <row r="196" spans="62:64">
      <c r="BJ196" s="485">
        <v>216</v>
      </c>
      <c r="BK196">
        <v>216</v>
      </c>
      <c r="BL196">
        <f t="shared" si="5"/>
        <v>0</v>
      </c>
    </row>
    <row r="197" spans="62:64">
      <c r="BJ197" s="485">
        <v>217</v>
      </c>
      <c r="BK197">
        <v>217</v>
      </c>
      <c r="BL197">
        <f t="shared" si="5"/>
        <v>0</v>
      </c>
    </row>
    <row r="198" spans="62:64">
      <c r="BJ198" s="485">
        <v>218</v>
      </c>
      <c r="BK198">
        <v>218</v>
      </c>
      <c r="BL198">
        <f t="shared" si="5"/>
        <v>0</v>
      </c>
    </row>
    <row r="199" spans="62:64">
      <c r="BJ199" s="445">
        <v>219</v>
      </c>
      <c r="BK199">
        <v>219</v>
      </c>
      <c r="BL199">
        <f t="shared" si="5"/>
        <v>0</v>
      </c>
    </row>
    <row r="200" spans="62:64">
      <c r="BJ200" s="485">
        <v>220</v>
      </c>
      <c r="BK200">
        <v>220</v>
      </c>
      <c r="BL200">
        <f t="shared" ref="BL200:BL263" si="6">+BK200-BJ200</f>
        <v>0</v>
      </c>
    </row>
    <row r="201" spans="62:64">
      <c r="BJ201" s="485">
        <v>221</v>
      </c>
      <c r="BK201">
        <v>221</v>
      </c>
      <c r="BL201">
        <f t="shared" si="6"/>
        <v>0</v>
      </c>
    </row>
    <row r="202" spans="62:64">
      <c r="BJ202" s="485">
        <v>222</v>
      </c>
      <c r="BK202">
        <v>222</v>
      </c>
      <c r="BL202">
        <f t="shared" si="6"/>
        <v>0</v>
      </c>
    </row>
    <row r="203" spans="62:64">
      <c r="BJ203" s="485">
        <v>223</v>
      </c>
      <c r="BK203">
        <v>223</v>
      </c>
      <c r="BL203">
        <f t="shared" si="6"/>
        <v>0</v>
      </c>
    </row>
    <row r="204" spans="62:64">
      <c r="BJ204" s="445">
        <v>224</v>
      </c>
      <c r="BK204">
        <v>224</v>
      </c>
      <c r="BL204">
        <f t="shared" si="6"/>
        <v>0</v>
      </c>
    </row>
    <row r="205" spans="62:64">
      <c r="BJ205" s="485">
        <v>225</v>
      </c>
      <c r="BK205">
        <v>225</v>
      </c>
      <c r="BL205">
        <f t="shared" si="6"/>
        <v>0</v>
      </c>
    </row>
    <row r="206" spans="62:64">
      <c r="BJ206" s="485">
        <v>226</v>
      </c>
      <c r="BK206">
        <v>226</v>
      </c>
      <c r="BL206">
        <f t="shared" si="6"/>
        <v>0</v>
      </c>
    </row>
    <row r="207" spans="62:64">
      <c r="BJ207" s="485">
        <v>227</v>
      </c>
      <c r="BK207">
        <v>227</v>
      </c>
      <c r="BL207">
        <f t="shared" si="6"/>
        <v>0</v>
      </c>
    </row>
    <row r="208" spans="62:64">
      <c r="BJ208" s="445">
        <v>228</v>
      </c>
      <c r="BK208">
        <v>228</v>
      </c>
      <c r="BL208">
        <f t="shared" si="6"/>
        <v>0</v>
      </c>
    </row>
    <row r="209" spans="62:64">
      <c r="BJ209" s="445">
        <v>229</v>
      </c>
      <c r="BK209">
        <v>229</v>
      </c>
      <c r="BL209">
        <f t="shared" si="6"/>
        <v>0</v>
      </c>
    </row>
    <row r="210" spans="62:64">
      <c r="BJ210" s="485">
        <v>230</v>
      </c>
      <c r="BK210">
        <v>230</v>
      </c>
      <c r="BL210">
        <f t="shared" si="6"/>
        <v>0</v>
      </c>
    </row>
    <row r="211" spans="62:64">
      <c r="BJ211" s="445">
        <v>231</v>
      </c>
      <c r="BK211">
        <v>231</v>
      </c>
      <c r="BL211">
        <f t="shared" si="6"/>
        <v>0</v>
      </c>
    </row>
    <row r="212" spans="62:64">
      <c r="BJ212" s="485">
        <v>232</v>
      </c>
      <c r="BK212">
        <v>232</v>
      </c>
      <c r="BL212">
        <f t="shared" si="6"/>
        <v>0</v>
      </c>
    </row>
    <row r="213" spans="62:64">
      <c r="BJ213" s="485">
        <v>233</v>
      </c>
      <c r="BK213">
        <v>233</v>
      </c>
      <c r="BL213">
        <f t="shared" si="6"/>
        <v>0</v>
      </c>
    </row>
    <row r="214" spans="62:64">
      <c r="BJ214" s="485">
        <v>234</v>
      </c>
      <c r="BK214">
        <v>234</v>
      </c>
      <c r="BL214">
        <f t="shared" si="6"/>
        <v>0</v>
      </c>
    </row>
    <row r="215" spans="62:64">
      <c r="BJ215" s="485">
        <v>235</v>
      </c>
      <c r="BK215">
        <v>235</v>
      </c>
      <c r="BL215">
        <f t="shared" si="6"/>
        <v>0</v>
      </c>
    </row>
    <row r="216" spans="62:64">
      <c r="BJ216" s="485">
        <v>236</v>
      </c>
      <c r="BK216">
        <v>236</v>
      </c>
      <c r="BL216">
        <f t="shared" si="6"/>
        <v>0</v>
      </c>
    </row>
    <row r="217" spans="62:64">
      <c r="BJ217" s="485">
        <v>237</v>
      </c>
      <c r="BK217">
        <v>237</v>
      </c>
      <c r="BL217">
        <f t="shared" si="6"/>
        <v>0</v>
      </c>
    </row>
    <row r="218" spans="62:64">
      <c r="BJ218" s="485">
        <v>238</v>
      </c>
      <c r="BK218">
        <v>238</v>
      </c>
      <c r="BL218">
        <f t="shared" si="6"/>
        <v>0</v>
      </c>
    </row>
    <row r="219" spans="62:64">
      <c r="BJ219" s="485">
        <v>239</v>
      </c>
      <c r="BK219">
        <v>239</v>
      </c>
      <c r="BL219">
        <f t="shared" si="6"/>
        <v>0</v>
      </c>
    </row>
    <row r="220" spans="62:64">
      <c r="BJ220" s="485">
        <v>240</v>
      </c>
      <c r="BK220">
        <v>240</v>
      </c>
      <c r="BL220">
        <f t="shared" si="6"/>
        <v>0</v>
      </c>
    </row>
    <row r="221" spans="62:64">
      <c r="BJ221" s="485">
        <v>241</v>
      </c>
      <c r="BK221">
        <v>241</v>
      </c>
      <c r="BL221">
        <f t="shared" si="6"/>
        <v>0</v>
      </c>
    </row>
    <row r="222" spans="62:64">
      <c r="BJ222" s="485">
        <v>242</v>
      </c>
      <c r="BK222">
        <v>242</v>
      </c>
      <c r="BL222">
        <f t="shared" si="6"/>
        <v>0</v>
      </c>
    </row>
    <row r="223" spans="62:64">
      <c r="BJ223" s="485">
        <v>243</v>
      </c>
      <c r="BK223">
        <v>243</v>
      </c>
      <c r="BL223">
        <f t="shared" si="6"/>
        <v>0</v>
      </c>
    </row>
    <row r="224" spans="62:64">
      <c r="BJ224" s="485">
        <v>244</v>
      </c>
      <c r="BK224">
        <v>244</v>
      </c>
      <c r="BL224">
        <f t="shared" si="6"/>
        <v>0</v>
      </c>
    </row>
    <row r="225" spans="62:64">
      <c r="BJ225" s="485">
        <v>245</v>
      </c>
      <c r="BK225">
        <v>245</v>
      </c>
      <c r="BL225">
        <f t="shared" si="6"/>
        <v>0</v>
      </c>
    </row>
    <row r="226" spans="62:64">
      <c r="BJ226" s="485">
        <v>246</v>
      </c>
      <c r="BK226">
        <v>246</v>
      </c>
      <c r="BL226">
        <f t="shared" si="6"/>
        <v>0</v>
      </c>
    </row>
    <row r="227" spans="62:64">
      <c r="BJ227" s="485">
        <v>247</v>
      </c>
      <c r="BK227">
        <v>247</v>
      </c>
      <c r="BL227">
        <f t="shared" si="6"/>
        <v>0</v>
      </c>
    </row>
    <row r="228" spans="62:64">
      <c r="BJ228" s="485">
        <v>248</v>
      </c>
      <c r="BK228">
        <v>248</v>
      </c>
      <c r="BL228">
        <f t="shared" si="6"/>
        <v>0</v>
      </c>
    </row>
    <row r="229" spans="62:64">
      <c r="BJ229" s="485">
        <v>250</v>
      </c>
      <c r="BK229">
        <v>250</v>
      </c>
      <c r="BL229">
        <f t="shared" si="6"/>
        <v>0</v>
      </c>
    </row>
    <row r="230" spans="62:64">
      <c r="BJ230" s="445">
        <v>251</v>
      </c>
      <c r="BK230">
        <v>251</v>
      </c>
      <c r="BL230">
        <f t="shared" si="6"/>
        <v>0</v>
      </c>
    </row>
    <row r="231" spans="62:64">
      <c r="BJ231" s="445">
        <v>252</v>
      </c>
      <c r="BK231">
        <v>252</v>
      </c>
      <c r="BL231">
        <f t="shared" si="6"/>
        <v>0</v>
      </c>
    </row>
    <row r="232" spans="62:64">
      <c r="BJ232" s="485">
        <v>253</v>
      </c>
      <c r="BK232">
        <v>253</v>
      </c>
      <c r="BL232">
        <f t="shared" si="6"/>
        <v>0</v>
      </c>
    </row>
    <row r="233" spans="62:64">
      <c r="BJ233" s="485">
        <v>254</v>
      </c>
      <c r="BK233">
        <v>254</v>
      </c>
      <c r="BL233">
        <f t="shared" si="6"/>
        <v>0</v>
      </c>
    </row>
    <row r="234" spans="62:64">
      <c r="BJ234" s="485">
        <v>255</v>
      </c>
      <c r="BK234">
        <v>255</v>
      </c>
      <c r="BL234">
        <f t="shared" si="6"/>
        <v>0</v>
      </c>
    </row>
    <row r="235" spans="62:64">
      <c r="BJ235" s="485">
        <v>256</v>
      </c>
      <c r="BK235">
        <v>256</v>
      </c>
      <c r="BL235">
        <f t="shared" si="6"/>
        <v>0</v>
      </c>
    </row>
    <row r="236" spans="62:64">
      <c r="BJ236" s="485">
        <v>257</v>
      </c>
      <c r="BK236">
        <v>257</v>
      </c>
      <c r="BL236">
        <f t="shared" si="6"/>
        <v>0</v>
      </c>
    </row>
    <row r="237" spans="62:64">
      <c r="BJ237" s="485">
        <v>258</v>
      </c>
      <c r="BK237">
        <v>258</v>
      </c>
      <c r="BL237">
        <f t="shared" si="6"/>
        <v>0</v>
      </c>
    </row>
    <row r="238" spans="62:64">
      <c r="BJ238" s="485">
        <v>259</v>
      </c>
      <c r="BK238">
        <v>259</v>
      </c>
      <c r="BL238">
        <f t="shared" si="6"/>
        <v>0</v>
      </c>
    </row>
    <row r="239" spans="62:64">
      <c r="BJ239" s="485">
        <v>260</v>
      </c>
      <c r="BK239">
        <v>260</v>
      </c>
      <c r="BL239">
        <f t="shared" si="6"/>
        <v>0</v>
      </c>
    </row>
    <row r="240" spans="62:64">
      <c r="BJ240" s="445">
        <v>261</v>
      </c>
      <c r="BK240">
        <v>261</v>
      </c>
      <c r="BL240">
        <f t="shared" si="6"/>
        <v>0</v>
      </c>
    </row>
    <row r="241" spans="62:64">
      <c r="BJ241" s="445">
        <v>262</v>
      </c>
      <c r="BK241">
        <v>262</v>
      </c>
      <c r="BL241">
        <f t="shared" si="6"/>
        <v>0</v>
      </c>
    </row>
    <row r="242" spans="62:64">
      <c r="BJ242" s="485">
        <v>263</v>
      </c>
      <c r="BK242">
        <v>263</v>
      </c>
      <c r="BL242">
        <f t="shared" si="6"/>
        <v>0</v>
      </c>
    </row>
    <row r="243" spans="62:64">
      <c r="BJ243" s="485">
        <v>264</v>
      </c>
      <c r="BK243">
        <v>264</v>
      </c>
      <c r="BL243">
        <f t="shared" si="6"/>
        <v>0</v>
      </c>
    </row>
    <row r="244" spans="62:64">
      <c r="BJ244" s="445">
        <v>265</v>
      </c>
      <c r="BK244">
        <v>265</v>
      </c>
      <c r="BL244">
        <f t="shared" si="6"/>
        <v>0</v>
      </c>
    </row>
    <row r="245" spans="62:64">
      <c r="BJ245" s="485">
        <v>266</v>
      </c>
      <c r="BK245">
        <v>266</v>
      </c>
      <c r="BL245">
        <f t="shared" si="6"/>
        <v>0</v>
      </c>
    </row>
    <row r="246" spans="62:64">
      <c r="BJ246" s="445">
        <v>267</v>
      </c>
      <c r="BK246">
        <v>267</v>
      </c>
      <c r="BL246">
        <f t="shared" si="6"/>
        <v>0</v>
      </c>
    </row>
    <row r="247" spans="62:64">
      <c r="BJ247" s="445">
        <v>268</v>
      </c>
      <c r="BK247">
        <v>268</v>
      </c>
      <c r="BL247">
        <f t="shared" si="6"/>
        <v>0</v>
      </c>
    </row>
    <row r="248" spans="62:64">
      <c r="BJ248" s="445">
        <v>269</v>
      </c>
      <c r="BK248">
        <v>269</v>
      </c>
      <c r="BL248">
        <f t="shared" si="6"/>
        <v>0</v>
      </c>
    </row>
    <row r="249" spans="62:64">
      <c r="BJ249" s="445">
        <v>270</v>
      </c>
      <c r="BK249">
        <v>270</v>
      </c>
      <c r="BL249">
        <f t="shared" si="6"/>
        <v>0</v>
      </c>
    </row>
    <row r="250" spans="62:64">
      <c r="BJ250" s="485">
        <v>271</v>
      </c>
      <c r="BK250">
        <v>271</v>
      </c>
      <c r="BL250">
        <f t="shared" si="6"/>
        <v>0</v>
      </c>
    </row>
    <row r="251" spans="62:64">
      <c r="BJ251" s="485">
        <v>272</v>
      </c>
      <c r="BK251">
        <v>272</v>
      </c>
      <c r="BL251">
        <f t="shared" si="6"/>
        <v>0</v>
      </c>
    </row>
    <row r="252" spans="62:64">
      <c r="BJ252" s="485">
        <v>273</v>
      </c>
      <c r="BK252">
        <v>273</v>
      </c>
      <c r="BL252">
        <f t="shared" si="6"/>
        <v>0</v>
      </c>
    </row>
    <row r="253" spans="62:64">
      <c r="BJ253" s="485">
        <v>274</v>
      </c>
      <c r="BK253">
        <v>274</v>
      </c>
      <c r="BL253">
        <f t="shared" si="6"/>
        <v>0</v>
      </c>
    </row>
    <row r="254" spans="62:64">
      <c r="BJ254" s="445">
        <v>275</v>
      </c>
      <c r="BK254">
        <v>275</v>
      </c>
      <c r="BL254">
        <f t="shared" si="6"/>
        <v>0</v>
      </c>
    </row>
    <row r="255" spans="62:64">
      <c r="BJ255" s="485">
        <v>277</v>
      </c>
      <c r="BK255">
        <v>277</v>
      </c>
      <c r="BL255">
        <f t="shared" si="6"/>
        <v>0</v>
      </c>
    </row>
    <row r="256" spans="62:64">
      <c r="BJ256" s="445">
        <v>278</v>
      </c>
      <c r="BK256">
        <v>278</v>
      </c>
      <c r="BL256">
        <f t="shared" si="6"/>
        <v>0</v>
      </c>
    </row>
    <row r="257" spans="62:64">
      <c r="BJ257" s="485">
        <v>279</v>
      </c>
      <c r="BK257">
        <v>279</v>
      </c>
      <c r="BL257">
        <f t="shared" si="6"/>
        <v>0</v>
      </c>
    </row>
    <row r="258" spans="62:64">
      <c r="BJ258" s="445">
        <v>280</v>
      </c>
      <c r="BK258">
        <v>280</v>
      </c>
      <c r="BL258">
        <f t="shared" si="6"/>
        <v>0</v>
      </c>
    </row>
    <row r="259" spans="62:64">
      <c r="BJ259" s="445">
        <v>281</v>
      </c>
      <c r="BK259">
        <v>281</v>
      </c>
      <c r="BL259">
        <f t="shared" si="6"/>
        <v>0</v>
      </c>
    </row>
    <row r="260" spans="62:64">
      <c r="BJ260" s="485">
        <v>282</v>
      </c>
      <c r="BK260">
        <v>282</v>
      </c>
      <c r="BL260">
        <f t="shared" si="6"/>
        <v>0</v>
      </c>
    </row>
    <row r="261" spans="62:64">
      <c r="BJ261" s="445">
        <v>283</v>
      </c>
      <c r="BK261">
        <v>283</v>
      </c>
      <c r="BL261">
        <f t="shared" si="6"/>
        <v>0</v>
      </c>
    </row>
    <row r="262" spans="62:64">
      <c r="BJ262" s="485">
        <v>284</v>
      </c>
      <c r="BK262">
        <v>284</v>
      </c>
      <c r="BL262">
        <f t="shared" si="6"/>
        <v>0</v>
      </c>
    </row>
    <row r="263" spans="62:64">
      <c r="BJ263" s="445">
        <v>285</v>
      </c>
      <c r="BK263">
        <v>285</v>
      </c>
      <c r="BL263">
        <f t="shared" si="6"/>
        <v>0</v>
      </c>
    </row>
    <row r="264" spans="62:64">
      <c r="BJ264" s="485">
        <v>286</v>
      </c>
      <c r="BK264">
        <v>286</v>
      </c>
      <c r="BL264">
        <f t="shared" ref="BL264:BL327" si="7">+BK264-BJ264</f>
        <v>0</v>
      </c>
    </row>
    <row r="265" spans="62:64">
      <c r="BJ265" s="485">
        <v>287</v>
      </c>
      <c r="BK265">
        <v>287</v>
      </c>
      <c r="BL265">
        <f t="shared" si="7"/>
        <v>0</v>
      </c>
    </row>
    <row r="266" spans="62:64">
      <c r="BJ266" s="485">
        <v>288</v>
      </c>
      <c r="BK266">
        <v>288</v>
      </c>
      <c r="BL266">
        <f t="shared" si="7"/>
        <v>0</v>
      </c>
    </row>
    <row r="267" spans="62:64">
      <c r="BJ267" s="485">
        <v>289</v>
      </c>
      <c r="BK267">
        <v>289</v>
      </c>
      <c r="BL267">
        <f t="shared" si="7"/>
        <v>0</v>
      </c>
    </row>
    <row r="268" spans="62:64">
      <c r="BJ268" s="485">
        <v>290</v>
      </c>
      <c r="BK268">
        <v>290</v>
      </c>
      <c r="BL268">
        <f t="shared" si="7"/>
        <v>0</v>
      </c>
    </row>
    <row r="269" spans="62:64">
      <c r="BJ269" s="445">
        <v>291</v>
      </c>
      <c r="BK269">
        <v>291</v>
      </c>
      <c r="BL269">
        <f t="shared" si="7"/>
        <v>0</v>
      </c>
    </row>
    <row r="270" spans="62:64">
      <c r="BJ270" s="485">
        <v>292</v>
      </c>
      <c r="BK270">
        <v>292</v>
      </c>
      <c r="BL270">
        <f t="shared" si="7"/>
        <v>0</v>
      </c>
    </row>
    <row r="271" spans="62:64">
      <c r="BJ271" s="485">
        <v>295</v>
      </c>
      <c r="BK271">
        <v>295</v>
      </c>
      <c r="BL271">
        <f t="shared" si="7"/>
        <v>0</v>
      </c>
    </row>
    <row r="272" spans="62:64">
      <c r="BJ272" s="485">
        <v>296</v>
      </c>
      <c r="BK272">
        <v>296</v>
      </c>
      <c r="BL272">
        <f t="shared" si="7"/>
        <v>0</v>
      </c>
    </row>
    <row r="273" spans="62:64">
      <c r="BJ273" s="485">
        <v>297</v>
      </c>
      <c r="BK273">
        <v>297</v>
      </c>
      <c r="BL273">
        <f t="shared" si="7"/>
        <v>0</v>
      </c>
    </row>
    <row r="274" spans="62:64">
      <c r="BJ274" s="445">
        <v>298</v>
      </c>
      <c r="BK274">
        <v>298</v>
      </c>
      <c r="BL274">
        <f t="shared" si="7"/>
        <v>0</v>
      </c>
    </row>
    <row r="275" spans="62:64">
      <c r="BJ275" s="485">
        <v>299</v>
      </c>
      <c r="BK275">
        <v>299</v>
      </c>
      <c r="BL275">
        <f t="shared" si="7"/>
        <v>0</v>
      </c>
    </row>
    <row r="276" spans="62:64">
      <c r="BJ276" s="445">
        <v>300</v>
      </c>
      <c r="BK276">
        <v>300</v>
      </c>
      <c r="BL276">
        <f t="shared" si="7"/>
        <v>0</v>
      </c>
    </row>
    <row r="277" spans="62:64">
      <c r="BJ277" s="485">
        <v>301</v>
      </c>
      <c r="BK277">
        <v>301</v>
      </c>
      <c r="BL277">
        <f t="shared" si="7"/>
        <v>0</v>
      </c>
    </row>
    <row r="278" spans="62:64">
      <c r="BJ278" s="485">
        <v>302</v>
      </c>
      <c r="BK278">
        <v>302</v>
      </c>
      <c r="BL278">
        <f t="shared" si="7"/>
        <v>0</v>
      </c>
    </row>
    <row r="279" spans="62:64">
      <c r="BJ279" s="485">
        <v>303</v>
      </c>
      <c r="BK279">
        <v>303</v>
      </c>
      <c r="BL279">
        <f t="shared" si="7"/>
        <v>0</v>
      </c>
    </row>
    <row r="280" spans="62:64">
      <c r="BJ280" s="485">
        <v>304</v>
      </c>
      <c r="BK280">
        <v>304</v>
      </c>
      <c r="BL280">
        <f t="shared" si="7"/>
        <v>0</v>
      </c>
    </row>
    <row r="281" spans="62:64">
      <c r="BJ281" s="485">
        <v>305</v>
      </c>
      <c r="BK281">
        <v>305</v>
      </c>
      <c r="BL281">
        <f t="shared" si="7"/>
        <v>0</v>
      </c>
    </row>
    <row r="282" spans="62:64">
      <c r="BJ282" s="485">
        <v>306</v>
      </c>
      <c r="BK282">
        <v>306</v>
      </c>
      <c r="BL282">
        <f t="shared" si="7"/>
        <v>0</v>
      </c>
    </row>
    <row r="283" spans="62:64">
      <c r="BJ283" s="485">
        <v>307</v>
      </c>
      <c r="BK283">
        <v>307</v>
      </c>
      <c r="BL283">
        <f t="shared" si="7"/>
        <v>0</v>
      </c>
    </row>
    <row r="284" spans="62:64">
      <c r="BJ284" s="485">
        <v>308</v>
      </c>
      <c r="BK284">
        <v>308</v>
      </c>
      <c r="BL284">
        <f t="shared" si="7"/>
        <v>0</v>
      </c>
    </row>
    <row r="285" spans="62:64">
      <c r="BJ285" s="485">
        <v>309</v>
      </c>
      <c r="BK285">
        <v>309</v>
      </c>
      <c r="BL285">
        <f t="shared" si="7"/>
        <v>0</v>
      </c>
    </row>
    <row r="286" spans="62:64">
      <c r="BJ286" s="445">
        <v>310</v>
      </c>
      <c r="BK286">
        <v>310</v>
      </c>
      <c r="BL286">
        <f t="shared" si="7"/>
        <v>0</v>
      </c>
    </row>
    <row r="287" spans="62:64">
      <c r="BJ287" s="485">
        <v>311</v>
      </c>
      <c r="BK287">
        <v>311</v>
      </c>
      <c r="BL287">
        <f t="shared" si="7"/>
        <v>0</v>
      </c>
    </row>
    <row r="288" spans="62:64">
      <c r="BJ288" s="485">
        <v>312</v>
      </c>
      <c r="BK288">
        <v>312</v>
      </c>
      <c r="BL288">
        <f t="shared" si="7"/>
        <v>0</v>
      </c>
    </row>
    <row r="289" spans="62:64">
      <c r="BJ289" s="485">
        <v>313</v>
      </c>
      <c r="BK289">
        <v>313</v>
      </c>
      <c r="BL289">
        <f t="shared" si="7"/>
        <v>0</v>
      </c>
    </row>
    <row r="290" spans="62:64">
      <c r="BJ290" s="485">
        <v>314</v>
      </c>
      <c r="BK290">
        <v>314</v>
      </c>
      <c r="BL290">
        <f t="shared" si="7"/>
        <v>0</v>
      </c>
    </row>
    <row r="291" spans="62:64">
      <c r="BJ291" s="485">
        <v>315</v>
      </c>
      <c r="BK291">
        <v>315</v>
      </c>
      <c r="BL291">
        <f t="shared" si="7"/>
        <v>0</v>
      </c>
    </row>
    <row r="292" spans="62:64">
      <c r="BJ292" s="485">
        <v>316</v>
      </c>
      <c r="BK292">
        <v>316</v>
      </c>
      <c r="BL292">
        <f t="shared" si="7"/>
        <v>0</v>
      </c>
    </row>
    <row r="293" spans="62:64">
      <c r="BJ293" s="485">
        <v>317</v>
      </c>
      <c r="BK293">
        <v>317</v>
      </c>
      <c r="BL293">
        <f t="shared" si="7"/>
        <v>0</v>
      </c>
    </row>
    <row r="294" spans="62:64">
      <c r="BJ294" s="485">
        <v>318</v>
      </c>
      <c r="BK294">
        <v>318</v>
      </c>
      <c r="BL294">
        <f t="shared" si="7"/>
        <v>0</v>
      </c>
    </row>
    <row r="295" spans="62:64">
      <c r="BJ295" s="485">
        <v>319</v>
      </c>
      <c r="BK295">
        <v>319</v>
      </c>
      <c r="BL295">
        <f t="shared" si="7"/>
        <v>0</v>
      </c>
    </row>
    <row r="296" spans="62:64">
      <c r="BJ296" s="445">
        <v>320</v>
      </c>
      <c r="BK296">
        <v>320</v>
      </c>
      <c r="BL296">
        <f t="shared" si="7"/>
        <v>0</v>
      </c>
    </row>
    <row r="297" spans="62:64">
      <c r="BJ297" s="485">
        <v>321</v>
      </c>
      <c r="BK297">
        <v>321</v>
      </c>
      <c r="BL297">
        <f t="shared" si="7"/>
        <v>0</v>
      </c>
    </row>
    <row r="298" spans="62:64">
      <c r="BJ298" s="485">
        <v>322</v>
      </c>
      <c r="BK298">
        <v>322</v>
      </c>
      <c r="BL298">
        <f t="shared" si="7"/>
        <v>0</v>
      </c>
    </row>
    <row r="299" spans="62:64">
      <c r="BJ299" s="485">
        <v>323</v>
      </c>
      <c r="BK299">
        <v>323</v>
      </c>
      <c r="BL299">
        <f t="shared" si="7"/>
        <v>0</v>
      </c>
    </row>
    <row r="300" spans="62:64">
      <c r="BJ300" s="445">
        <v>324</v>
      </c>
      <c r="BK300">
        <v>324</v>
      </c>
      <c r="BL300">
        <f t="shared" si="7"/>
        <v>0</v>
      </c>
    </row>
    <row r="301" spans="62:64">
      <c r="BJ301" s="485">
        <v>325</v>
      </c>
      <c r="BK301">
        <v>325</v>
      </c>
      <c r="BL301">
        <f t="shared" si="7"/>
        <v>0</v>
      </c>
    </row>
    <row r="302" spans="62:64">
      <c r="BJ302" s="485">
        <v>326</v>
      </c>
      <c r="BK302">
        <v>326</v>
      </c>
      <c r="BL302">
        <f t="shared" si="7"/>
        <v>0</v>
      </c>
    </row>
    <row r="303" spans="62:64">
      <c r="BJ303" s="485">
        <v>327</v>
      </c>
      <c r="BK303">
        <v>327</v>
      </c>
      <c r="BL303">
        <f t="shared" si="7"/>
        <v>0</v>
      </c>
    </row>
    <row r="304" spans="62:64">
      <c r="BJ304" s="485">
        <v>328</v>
      </c>
      <c r="BK304">
        <v>328</v>
      </c>
      <c r="BL304">
        <f t="shared" si="7"/>
        <v>0</v>
      </c>
    </row>
    <row r="305" spans="62:64">
      <c r="BJ305" s="483">
        <v>329</v>
      </c>
      <c r="BK305">
        <v>329</v>
      </c>
      <c r="BL305">
        <f t="shared" si="7"/>
        <v>0</v>
      </c>
    </row>
    <row r="306" spans="62:64">
      <c r="BJ306" s="485">
        <v>330</v>
      </c>
      <c r="BK306">
        <v>330</v>
      </c>
      <c r="BL306">
        <f t="shared" si="7"/>
        <v>0</v>
      </c>
    </row>
    <row r="307" spans="62:64">
      <c r="BJ307" s="485">
        <v>331</v>
      </c>
      <c r="BK307">
        <v>331</v>
      </c>
      <c r="BL307">
        <f t="shared" si="7"/>
        <v>0</v>
      </c>
    </row>
    <row r="308" spans="62:64">
      <c r="BJ308" s="485">
        <v>332</v>
      </c>
      <c r="BK308">
        <v>332</v>
      </c>
      <c r="BL308">
        <f t="shared" si="7"/>
        <v>0</v>
      </c>
    </row>
    <row r="309" spans="62:64">
      <c r="BJ309" s="445">
        <v>333</v>
      </c>
      <c r="BK309">
        <v>333</v>
      </c>
      <c r="BL309">
        <f t="shared" si="7"/>
        <v>0</v>
      </c>
    </row>
    <row r="310" spans="62:64">
      <c r="BJ310" s="485">
        <v>334</v>
      </c>
      <c r="BK310">
        <v>334</v>
      </c>
      <c r="BL310">
        <f t="shared" si="7"/>
        <v>0</v>
      </c>
    </row>
    <row r="311" spans="62:64">
      <c r="BJ311" s="485">
        <v>335</v>
      </c>
      <c r="BK311">
        <v>335</v>
      </c>
      <c r="BL311">
        <f t="shared" si="7"/>
        <v>0</v>
      </c>
    </row>
    <row r="312" spans="62:64">
      <c r="BJ312" s="485">
        <v>336</v>
      </c>
      <c r="BK312">
        <v>336</v>
      </c>
      <c r="BL312">
        <f t="shared" si="7"/>
        <v>0</v>
      </c>
    </row>
    <row r="313" spans="62:64">
      <c r="BJ313" s="485">
        <v>337</v>
      </c>
      <c r="BK313">
        <v>337</v>
      </c>
      <c r="BL313">
        <f t="shared" si="7"/>
        <v>0</v>
      </c>
    </row>
    <row r="314" spans="62:64">
      <c r="BJ314" s="485">
        <v>338</v>
      </c>
      <c r="BK314">
        <v>338</v>
      </c>
      <c r="BL314">
        <f t="shared" si="7"/>
        <v>0</v>
      </c>
    </row>
    <row r="315" spans="62:64">
      <c r="BJ315" s="485">
        <v>339</v>
      </c>
      <c r="BK315">
        <v>339</v>
      </c>
      <c r="BL315">
        <f t="shared" si="7"/>
        <v>0</v>
      </c>
    </row>
    <row r="316" spans="62:64">
      <c r="BJ316" s="485">
        <v>340</v>
      </c>
      <c r="BK316">
        <v>340</v>
      </c>
      <c r="BL316">
        <f t="shared" si="7"/>
        <v>0</v>
      </c>
    </row>
    <row r="317" spans="62:64">
      <c r="BJ317" s="485">
        <v>341</v>
      </c>
      <c r="BK317">
        <v>341</v>
      </c>
      <c r="BL317">
        <f t="shared" si="7"/>
        <v>0</v>
      </c>
    </row>
    <row r="318" spans="62:64">
      <c r="BJ318" s="485">
        <v>342</v>
      </c>
      <c r="BK318">
        <v>342</v>
      </c>
      <c r="BL318">
        <f t="shared" si="7"/>
        <v>0</v>
      </c>
    </row>
    <row r="319" spans="62:64">
      <c r="BJ319" s="485">
        <v>343</v>
      </c>
      <c r="BK319">
        <v>343</v>
      </c>
      <c r="BL319">
        <f t="shared" si="7"/>
        <v>0</v>
      </c>
    </row>
    <row r="320" spans="62:64">
      <c r="BJ320" s="485">
        <v>344</v>
      </c>
      <c r="BK320">
        <v>344</v>
      </c>
      <c r="BL320">
        <f t="shared" si="7"/>
        <v>0</v>
      </c>
    </row>
    <row r="321" spans="62:64">
      <c r="BJ321" s="485">
        <v>345</v>
      </c>
      <c r="BK321">
        <v>345</v>
      </c>
      <c r="BL321">
        <f t="shared" si="7"/>
        <v>0</v>
      </c>
    </row>
    <row r="322" spans="62:64">
      <c r="BJ322" s="485">
        <v>346</v>
      </c>
      <c r="BK322">
        <v>346</v>
      </c>
      <c r="BL322">
        <f t="shared" si="7"/>
        <v>0</v>
      </c>
    </row>
    <row r="323" spans="62:64">
      <c r="BJ323" s="485">
        <v>347</v>
      </c>
      <c r="BK323">
        <v>347</v>
      </c>
      <c r="BL323">
        <f t="shared" si="7"/>
        <v>0</v>
      </c>
    </row>
    <row r="324" spans="62:64">
      <c r="BJ324" s="485">
        <v>348</v>
      </c>
      <c r="BK324">
        <v>348</v>
      </c>
      <c r="BL324">
        <f t="shared" si="7"/>
        <v>0</v>
      </c>
    </row>
    <row r="325" spans="62:64">
      <c r="BJ325" s="445">
        <v>349</v>
      </c>
      <c r="BK325">
        <v>349</v>
      </c>
      <c r="BL325">
        <f t="shared" si="7"/>
        <v>0</v>
      </c>
    </row>
    <row r="326" spans="62:64">
      <c r="BJ326" s="485">
        <v>350</v>
      </c>
      <c r="BK326">
        <v>350</v>
      </c>
      <c r="BL326">
        <f t="shared" si="7"/>
        <v>0</v>
      </c>
    </row>
    <row r="327" spans="62:64">
      <c r="BJ327" s="485">
        <v>351</v>
      </c>
      <c r="BK327">
        <v>351</v>
      </c>
      <c r="BL327">
        <f t="shared" si="7"/>
        <v>0</v>
      </c>
    </row>
    <row r="328" spans="62:64">
      <c r="BJ328" s="485">
        <v>352</v>
      </c>
      <c r="BK328">
        <v>352</v>
      </c>
      <c r="BL328">
        <f t="shared" ref="BL328:BL391" si="8">+BK328-BJ328</f>
        <v>0</v>
      </c>
    </row>
    <row r="329" spans="62:64">
      <c r="BJ329" s="485">
        <v>353</v>
      </c>
      <c r="BK329">
        <v>353</v>
      </c>
      <c r="BL329">
        <f t="shared" si="8"/>
        <v>0</v>
      </c>
    </row>
    <row r="330" spans="62:64">
      <c r="BJ330" s="485">
        <v>354</v>
      </c>
      <c r="BK330">
        <v>354</v>
      </c>
      <c r="BL330">
        <f t="shared" si="8"/>
        <v>0</v>
      </c>
    </row>
    <row r="331" spans="62:64">
      <c r="BJ331" s="485">
        <v>355</v>
      </c>
      <c r="BK331">
        <v>355</v>
      </c>
      <c r="BL331">
        <f t="shared" si="8"/>
        <v>0</v>
      </c>
    </row>
    <row r="332" spans="62:64">
      <c r="BJ332" s="485">
        <v>356</v>
      </c>
      <c r="BK332">
        <v>356</v>
      </c>
      <c r="BL332">
        <f t="shared" si="8"/>
        <v>0</v>
      </c>
    </row>
    <row r="333" spans="62:64">
      <c r="BJ333" s="485">
        <v>357</v>
      </c>
      <c r="BK333">
        <v>357</v>
      </c>
      <c r="BL333">
        <f t="shared" si="8"/>
        <v>0</v>
      </c>
    </row>
    <row r="334" spans="62:64">
      <c r="BJ334" s="485">
        <v>358</v>
      </c>
      <c r="BK334">
        <v>358</v>
      </c>
      <c r="BL334">
        <f t="shared" si="8"/>
        <v>0</v>
      </c>
    </row>
    <row r="335" spans="62:64">
      <c r="BJ335" s="485">
        <v>359</v>
      </c>
      <c r="BK335">
        <v>359</v>
      </c>
      <c r="BL335">
        <f t="shared" si="8"/>
        <v>0</v>
      </c>
    </row>
    <row r="336" spans="62:64">
      <c r="BJ336" s="485">
        <v>360</v>
      </c>
      <c r="BK336">
        <v>360</v>
      </c>
      <c r="BL336">
        <f t="shared" si="8"/>
        <v>0</v>
      </c>
    </row>
    <row r="337" spans="62:64">
      <c r="BJ337" s="485">
        <v>361</v>
      </c>
      <c r="BK337">
        <v>361</v>
      </c>
      <c r="BL337">
        <f t="shared" si="8"/>
        <v>0</v>
      </c>
    </row>
    <row r="338" spans="62:64">
      <c r="BJ338" s="485">
        <v>362</v>
      </c>
      <c r="BK338">
        <v>362</v>
      </c>
      <c r="BL338">
        <f t="shared" si="8"/>
        <v>0</v>
      </c>
    </row>
    <row r="339" spans="62:64">
      <c r="BJ339" s="485">
        <v>363</v>
      </c>
      <c r="BK339">
        <v>363</v>
      </c>
      <c r="BL339">
        <f t="shared" si="8"/>
        <v>0</v>
      </c>
    </row>
    <row r="340" spans="62:64">
      <c r="BJ340" s="485">
        <v>364</v>
      </c>
      <c r="BK340">
        <v>364</v>
      </c>
      <c r="BL340">
        <f t="shared" si="8"/>
        <v>0</v>
      </c>
    </row>
    <row r="341" spans="62:64">
      <c r="BJ341" s="485">
        <v>365</v>
      </c>
      <c r="BK341">
        <v>365</v>
      </c>
      <c r="BL341">
        <f t="shared" si="8"/>
        <v>0</v>
      </c>
    </row>
    <row r="342" spans="62:64">
      <c r="BJ342" s="485">
        <v>366</v>
      </c>
      <c r="BK342">
        <v>366</v>
      </c>
      <c r="BL342">
        <f t="shared" si="8"/>
        <v>0</v>
      </c>
    </row>
    <row r="343" spans="62:64">
      <c r="BJ343" s="485">
        <v>368</v>
      </c>
      <c r="BK343">
        <v>368</v>
      </c>
      <c r="BL343">
        <f t="shared" si="8"/>
        <v>0</v>
      </c>
    </row>
    <row r="344" spans="62:64">
      <c r="BJ344" s="485">
        <v>369</v>
      </c>
      <c r="BK344">
        <v>369</v>
      </c>
      <c r="BL344">
        <f t="shared" si="8"/>
        <v>0</v>
      </c>
    </row>
    <row r="345" spans="62:64">
      <c r="BJ345" s="485">
        <v>370</v>
      </c>
      <c r="BK345">
        <v>370</v>
      </c>
      <c r="BL345">
        <f t="shared" si="8"/>
        <v>0</v>
      </c>
    </row>
    <row r="346" spans="62:64">
      <c r="BJ346" s="485">
        <v>371</v>
      </c>
      <c r="BK346">
        <v>371</v>
      </c>
      <c r="BL346">
        <f t="shared" si="8"/>
        <v>0</v>
      </c>
    </row>
    <row r="347" spans="62:64">
      <c r="BJ347" s="445">
        <v>372</v>
      </c>
      <c r="BK347">
        <v>372</v>
      </c>
      <c r="BL347">
        <f t="shared" si="8"/>
        <v>0</v>
      </c>
    </row>
    <row r="348" spans="62:64">
      <c r="BJ348" s="485">
        <v>373</v>
      </c>
      <c r="BK348">
        <v>373</v>
      </c>
      <c r="BL348">
        <f t="shared" si="8"/>
        <v>0</v>
      </c>
    </row>
    <row r="349" spans="62:64">
      <c r="BJ349" s="485">
        <v>374</v>
      </c>
      <c r="BK349">
        <v>374</v>
      </c>
      <c r="BL349">
        <f t="shared" si="8"/>
        <v>0</v>
      </c>
    </row>
    <row r="350" spans="62:64">
      <c r="BJ350" s="485">
        <v>375</v>
      </c>
      <c r="BK350">
        <v>375</v>
      </c>
      <c r="BL350">
        <f t="shared" si="8"/>
        <v>0</v>
      </c>
    </row>
    <row r="351" spans="62:64">
      <c r="BJ351" s="485">
        <v>376</v>
      </c>
      <c r="BK351">
        <v>376</v>
      </c>
      <c r="BL351">
        <f t="shared" si="8"/>
        <v>0</v>
      </c>
    </row>
    <row r="352" spans="62:64">
      <c r="BJ352" s="485">
        <v>377</v>
      </c>
      <c r="BK352">
        <v>377</v>
      </c>
      <c r="BL352">
        <f t="shared" si="8"/>
        <v>0</v>
      </c>
    </row>
    <row r="353" spans="62:64">
      <c r="BJ353" s="485">
        <v>378</v>
      </c>
      <c r="BK353">
        <v>378</v>
      </c>
      <c r="BL353">
        <f t="shared" si="8"/>
        <v>0</v>
      </c>
    </row>
    <row r="354" spans="62:64">
      <c r="BJ354" s="485">
        <v>379</v>
      </c>
      <c r="BK354">
        <v>379</v>
      </c>
      <c r="BL354">
        <f t="shared" si="8"/>
        <v>0</v>
      </c>
    </row>
    <row r="355" spans="62:64">
      <c r="BJ355" s="485">
        <v>380</v>
      </c>
      <c r="BK355">
        <v>380</v>
      </c>
      <c r="BL355">
        <f t="shared" si="8"/>
        <v>0</v>
      </c>
    </row>
    <row r="356" spans="62:64">
      <c r="BJ356" s="485">
        <v>381</v>
      </c>
      <c r="BK356">
        <v>381</v>
      </c>
      <c r="BL356">
        <f t="shared" si="8"/>
        <v>0</v>
      </c>
    </row>
    <row r="357" spans="62:64">
      <c r="BJ357" s="485">
        <v>382</v>
      </c>
      <c r="BK357">
        <v>382</v>
      </c>
      <c r="BL357">
        <f t="shared" si="8"/>
        <v>0</v>
      </c>
    </row>
    <row r="358" spans="62:64">
      <c r="BJ358" s="485">
        <v>383</v>
      </c>
      <c r="BK358">
        <v>383</v>
      </c>
      <c r="BL358">
        <f t="shared" si="8"/>
        <v>0</v>
      </c>
    </row>
    <row r="359" spans="62:64">
      <c r="BJ359" s="485">
        <v>384</v>
      </c>
      <c r="BK359">
        <v>384</v>
      </c>
      <c r="BL359">
        <f t="shared" si="8"/>
        <v>0</v>
      </c>
    </row>
    <row r="360" spans="62:64">
      <c r="BJ360" s="485">
        <v>385</v>
      </c>
      <c r="BK360">
        <v>385</v>
      </c>
      <c r="BL360">
        <f t="shared" si="8"/>
        <v>0</v>
      </c>
    </row>
    <row r="361" spans="62:64">
      <c r="BJ361" s="485">
        <v>386</v>
      </c>
      <c r="BK361">
        <v>386</v>
      </c>
      <c r="BL361">
        <f t="shared" si="8"/>
        <v>0</v>
      </c>
    </row>
    <row r="362" spans="62:64">
      <c r="BJ362" s="485">
        <v>387</v>
      </c>
      <c r="BK362">
        <v>387</v>
      </c>
      <c r="BL362">
        <f t="shared" si="8"/>
        <v>0</v>
      </c>
    </row>
    <row r="363" spans="62:64">
      <c r="BJ363" s="485">
        <v>388</v>
      </c>
      <c r="BK363">
        <v>388</v>
      </c>
      <c r="BL363">
        <f t="shared" si="8"/>
        <v>0</v>
      </c>
    </row>
    <row r="364" spans="62:64">
      <c r="BJ364" s="485">
        <v>389</v>
      </c>
      <c r="BK364">
        <v>389</v>
      </c>
      <c r="BL364">
        <f t="shared" si="8"/>
        <v>0</v>
      </c>
    </row>
    <row r="365" spans="62:64">
      <c r="BJ365" s="485">
        <v>390</v>
      </c>
      <c r="BK365">
        <v>390</v>
      </c>
      <c r="BL365">
        <f t="shared" si="8"/>
        <v>0</v>
      </c>
    </row>
    <row r="366" spans="62:64">
      <c r="BJ366" s="485">
        <v>391</v>
      </c>
      <c r="BK366">
        <v>391</v>
      </c>
      <c r="BL366">
        <f t="shared" si="8"/>
        <v>0</v>
      </c>
    </row>
    <row r="367" spans="62:64">
      <c r="BJ367" s="485">
        <v>392</v>
      </c>
      <c r="BK367">
        <v>392</v>
      </c>
      <c r="BL367">
        <f t="shared" si="8"/>
        <v>0</v>
      </c>
    </row>
    <row r="368" spans="62:64">
      <c r="BJ368" s="485">
        <v>393</v>
      </c>
      <c r="BK368">
        <v>393</v>
      </c>
      <c r="BL368">
        <f t="shared" si="8"/>
        <v>0</v>
      </c>
    </row>
    <row r="369" spans="62:64">
      <c r="BJ369" s="485">
        <v>394</v>
      </c>
      <c r="BK369">
        <v>394</v>
      </c>
      <c r="BL369">
        <f t="shared" si="8"/>
        <v>0</v>
      </c>
    </row>
    <row r="370" spans="62:64">
      <c r="BJ370" s="485">
        <v>395</v>
      </c>
      <c r="BK370">
        <v>395</v>
      </c>
      <c r="BL370">
        <f t="shared" si="8"/>
        <v>0</v>
      </c>
    </row>
    <row r="371" spans="62:64">
      <c r="BJ371" s="485">
        <v>396</v>
      </c>
      <c r="BK371">
        <v>396</v>
      </c>
      <c r="BL371">
        <f t="shared" si="8"/>
        <v>0</v>
      </c>
    </row>
    <row r="372" spans="62:64">
      <c r="BJ372" s="485">
        <v>397</v>
      </c>
      <c r="BK372">
        <v>397</v>
      </c>
      <c r="BL372">
        <f t="shared" si="8"/>
        <v>0</v>
      </c>
    </row>
    <row r="373" spans="62:64">
      <c r="BJ373" s="485">
        <v>398</v>
      </c>
      <c r="BK373">
        <v>398</v>
      </c>
      <c r="BL373">
        <f t="shared" si="8"/>
        <v>0</v>
      </c>
    </row>
    <row r="374" spans="62:64">
      <c r="BJ374" s="485">
        <v>399</v>
      </c>
      <c r="BK374">
        <v>399</v>
      </c>
      <c r="BL374">
        <f t="shared" si="8"/>
        <v>0</v>
      </c>
    </row>
    <row r="375" spans="62:64">
      <c r="BJ375" s="445">
        <v>401</v>
      </c>
      <c r="BK375">
        <v>401</v>
      </c>
      <c r="BL375">
        <f t="shared" si="8"/>
        <v>0</v>
      </c>
    </row>
    <row r="376" spans="62:64">
      <c r="BJ376" s="485">
        <v>402</v>
      </c>
      <c r="BK376">
        <v>402</v>
      </c>
      <c r="BL376">
        <f t="shared" si="8"/>
        <v>0</v>
      </c>
    </row>
    <row r="377" spans="62:64">
      <c r="BJ377" s="485">
        <v>403</v>
      </c>
      <c r="BK377">
        <v>403</v>
      </c>
      <c r="BL377">
        <f t="shared" si="8"/>
        <v>0</v>
      </c>
    </row>
    <row r="378" spans="62:64">
      <c r="BJ378" s="485">
        <v>404</v>
      </c>
      <c r="BK378">
        <v>404</v>
      </c>
      <c r="BL378">
        <f t="shared" si="8"/>
        <v>0</v>
      </c>
    </row>
    <row r="379" spans="62:64">
      <c r="BJ379" s="485">
        <v>405</v>
      </c>
      <c r="BK379">
        <v>405</v>
      </c>
      <c r="BL379">
        <f t="shared" si="8"/>
        <v>0</v>
      </c>
    </row>
    <row r="380" spans="62:64">
      <c r="BJ380" s="485">
        <v>406</v>
      </c>
      <c r="BK380">
        <v>406</v>
      </c>
      <c r="BL380">
        <f t="shared" si="8"/>
        <v>0</v>
      </c>
    </row>
    <row r="381" spans="62:64">
      <c r="BJ381" s="485">
        <v>407</v>
      </c>
      <c r="BK381">
        <v>407</v>
      </c>
      <c r="BL381">
        <f t="shared" si="8"/>
        <v>0</v>
      </c>
    </row>
    <row r="382" spans="62:64">
      <c r="BJ382" s="485">
        <v>408</v>
      </c>
      <c r="BK382">
        <v>408</v>
      </c>
      <c r="BL382">
        <f t="shared" si="8"/>
        <v>0</v>
      </c>
    </row>
    <row r="383" spans="62:64">
      <c r="BJ383" s="485">
        <v>409</v>
      </c>
      <c r="BK383">
        <v>409</v>
      </c>
      <c r="BL383">
        <f t="shared" si="8"/>
        <v>0</v>
      </c>
    </row>
    <row r="384" spans="62:64">
      <c r="BJ384" s="485">
        <v>410</v>
      </c>
      <c r="BK384">
        <v>410</v>
      </c>
      <c r="BL384">
        <f t="shared" si="8"/>
        <v>0</v>
      </c>
    </row>
    <row r="385" spans="62:64">
      <c r="BJ385" s="485">
        <v>413</v>
      </c>
      <c r="BK385">
        <v>413</v>
      </c>
      <c r="BL385">
        <f t="shared" si="8"/>
        <v>0</v>
      </c>
    </row>
    <row r="386" spans="62:64">
      <c r="BJ386" s="445">
        <v>414</v>
      </c>
      <c r="BK386">
        <v>414</v>
      </c>
      <c r="BL386">
        <f t="shared" si="8"/>
        <v>0</v>
      </c>
    </row>
    <row r="387" spans="62:64">
      <c r="BJ387" s="485">
        <v>415</v>
      </c>
      <c r="BK387">
        <v>415</v>
      </c>
      <c r="BL387">
        <f t="shared" si="8"/>
        <v>0</v>
      </c>
    </row>
    <row r="388" spans="62:64">
      <c r="BJ388" s="485">
        <v>416</v>
      </c>
      <c r="BK388">
        <v>416</v>
      </c>
      <c r="BL388">
        <f t="shared" si="8"/>
        <v>0</v>
      </c>
    </row>
    <row r="389" spans="62:64">
      <c r="BJ389" s="485">
        <v>417</v>
      </c>
      <c r="BK389">
        <v>417</v>
      </c>
      <c r="BL389">
        <f t="shared" si="8"/>
        <v>0</v>
      </c>
    </row>
    <row r="390" spans="62:64">
      <c r="BJ390" s="485">
        <v>418</v>
      </c>
      <c r="BK390">
        <v>418</v>
      </c>
      <c r="BL390">
        <f t="shared" si="8"/>
        <v>0</v>
      </c>
    </row>
    <row r="391" spans="62:64">
      <c r="BJ391" s="485">
        <v>419</v>
      </c>
      <c r="BK391">
        <v>419</v>
      </c>
      <c r="BL391">
        <f t="shared" si="8"/>
        <v>0</v>
      </c>
    </row>
    <row r="392" spans="62:64">
      <c r="BJ392" s="485">
        <v>420</v>
      </c>
      <c r="BK392">
        <v>420</v>
      </c>
      <c r="BL392">
        <f t="shared" ref="BL392:BL442" si="9">+BK392-BJ392</f>
        <v>0</v>
      </c>
    </row>
    <row r="393" spans="62:64">
      <c r="BJ393" s="485">
        <v>421</v>
      </c>
      <c r="BK393">
        <v>421</v>
      </c>
      <c r="BL393">
        <f t="shared" si="9"/>
        <v>0</v>
      </c>
    </row>
    <row r="394" spans="62:64">
      <c r="BJ394" s="485">
        <v>422</v>
      </c>
      <c r="BK394">
        <v>422</v>
      </c>
      <c r="BL394">
        <f t="shared" si="9"/>
        <v>0</v>
      </c>
    </row>
    <row r="395" spans="62:64">
      <c r="BJ395" s="485">
        <v>423</v>
      </c>
      <c r="BK395">
        <v>423</v>
      </c>
      <c r="BL395">
        <f t="shared" si="9"/>
        <v>0</v>
      </c>
    </row>
    <row r="396" spans="62:64">
      <c r="BJ396" s="485">
        <v>424</v>
      </c>
      <c r="BK396">
        <v>424</v>
      </c>
      <c r="BL396">
        <f t="shared" si="9"/>
        <v>0</v>
      </c>
    </row>
    <row r="397" spans="62:64">
      <c r="BJ397" s="485">
        <v>425</v>
      </c>
      <c r="BK397">
        <v>425</v>
      </c>
      <c r="BL397">
        <f t="shared" si="9"/>
        <v>0</v>
      </c>
    </row>
    <row r="398" spans="62:64">
      <c r="BJ398" s="485">
        <v>426</v>
      </c>
      <c r="BK398">
        <v>426</v>
      </c>
      <c r="BL398">
        <f t="shared" si="9"/>
        <v>0</v>
      </c>
    </row>
    <row r="399" spans="62:64">
      <c r="BJ399" s="485">
        <v>427</v>
      </c>
      <c r="BK399">
        <v>427</v>
      </c>
      <c r="BL399">
        <f t="shared" si="9"/>
        <v>0</v>
      </c>
    </row>
    <row r="400" spans="62:64">
      <c r="BJ400" s="485">
        <v>428</v>
      </c>
      <c r="BK400">
        <v>428</v>
      </c>
      <c r="BL400">
        <f t="shared" si="9"/>
        <v>0</v>
      </c>
    </row>
    <row r="401" spans="62:64">
      <c r="BJ401" s="445">
        <v>429</v>
      </c>
      <c r="BK401">
        <v>429</v>
      </c>
      <c r="BL401">
        <f t="shared" si="9"/>
        <v>0</v>
      </c>
    </row>
    <row r="402" spans="62:64">
      <c r="BJ402" s="445">
        <v>430</v>
      </c>
      <c r="BK402">
        <v>430</v>
      </c>
      <c r="BL402">
        <f t="shared" si="9"/>
        <v>0</v>
      </c>
    </row>
    <row r="403" spans="62:64">
      <c r="BJ403" s="445">
        <v>431</v>
      </c>
      <c r="BK403">
        <v>431</v>
      </c>
      <c r="BL403">
        <f t="shared" si="9"/>
        <v>0</v>
      </c>
    </row>
    <row r="404" spans="62:64">
      <c r="BJ404" s="485">
        <v>432</v>
      </c>
      <c r="BK404">
        <v>432</v>
      </c>
      <c r="BL404">
        <f t="shared" si="9"/>
        <v>0</v>
      </c>
    </row>
    <row r="405" spans="62:64">
      <c r="BJ405" s="445">
        <v>433</v>
      </c>
      <c r="BK405">
        <v>433</v>
      </c>
      <c r="BL405">
        <f t="shared" si="9"/>
        <v>0</v>
      </c>
    </row>
    <row r="406" spans="62:64">
      <c r="BJ406" s="483" t="s">
        <v>673</v>
      </c>
      <c r="BL406" t="e">
        <f t="shared" si="9"/>
        <v>#VALUE!</v>
      </c>
    </row>
    <row r="407" spans="62:64">
      <c r="BJ407" s="445" t="s">
        <v>643</v>
      </c>
      <c r="BL407" t="e">
        <f t="shared" si="9"/>
        <v>#VALUE!</v>
      </c>
    </row>
    <row r="408" spans="62:64">
      <c r="BJ408" s="445" t="s">
        <v>648</v>
      </c>
      <c r="BL408" t="e">
        <f t="shared" si="9"/>
        <v>#VALUE!</v>
      </c>
    </row>
    <row r="409" spans="62:64">
      <c r="BJ409" s="445" t="s">
        <v>672</v>
      </c>
      <c r="BL409" t="e">
        <f t="shared" si="9"/>
        <v>#VALUE!</v>
      </c>
    </row>
    <row r="410" spans="62:64">
      <c r="BJ410" s="485" t="s">
        <v>674</v>
      </c>
      <c r="BL410" t="e">
        <f t="shared" si="9"/>
        <v>#VALUE!</v>
      </c>
    </row>
    <row r="411" spans="62:64">
      <c r="BJ411" s="485" t="s">
        <v>13</v>
      </c>
      <c r="BL411" t="e">
        <f t="shared" si="9"/>
        <v>#VALUE!</v>
      </c>
    </row>
    <row r="412" spans="62:64">
      <c r="BJ412" s="485" t="s">
        <v>45</v>
      </c>
      <c r="BL412" t="e">
        <f t="shared" si="9"/>
        <v>#VALUE!</v>
      </c>
    </row>
    <row r="413" spans="62:64">
      <c r="BJ413" s="485" t="s">
        <v>53</v>
      </c>
      <c r="BL413" t="e">
        <f t="shared" si="9"/>
        <v>#VALUE!</v>
      </c>
    </row>
    <row r="414" spans="62:64">
      <c r="BJ414" s="485" t="s">
        <v>97</v>
      </c>
      <c r="BL414" t="e">
        <f t="shared" si="9"/>
        <v>#VALUE!</v>
      </c>
    </row>
    <row r="415" spans="62:64">
      <c r="BJ415" s="485" t="s">
        <v>59</v>
      </c>
      <c r="BL415" t="e">
        <f t="shared" si="9"/>
        <v>#VALUE!</v>
      </c>
    </row>
    <row r="416" spans="62:64">
      <c r="BJ416" s="485" t="s">
        <v>71</v>
      </c>
      <c r="BL416" t="e">
        <f t="shared" si="9"/>
        <v>#VALUE!</v>
      </c>
    </row>
    <row r="417" spans="62:64">
      <c r="BJ417" s="485" t="s">
        <v>77</v>
      </c>
      <c r="BL417" t="e">
        <f t="shared" si="9"/>
        <v>#VALUE!</v>
      </c>
    </row>
    <row r="418" spans="62:64">
      <c r="BJ418" s="485" t="s">
        <v>83</v>
      </c>
      <c r="BL418" t="e">
        <f t="shared" si="9"/>
        <v>#VALUE!</v>
      </c>
    </row>
    <row r="419" spans="62:64">
      <c r="BJ419" s="485" t="s">
        <v>88</v>
      </c>
      <c r="BL419" t="e">
        <f t="shared" si="9"/>
        <v>#VALUE!</v>
      </c>
    </row>
    <row r="420" spans="62:64">
      <c r="BJ420" s="485" t="s">
        <v>93</v>
      </c>
      <c r="BL420" t="e">
        <f t="shared" si="9"/>
        <v>#VALUE!</v>
      </c>
    </row>
    <row r="421" spans="62:64">
      <c r="BJ421" s="485" t="s">
        <v>110</v>
      </c>
      <c r="BL421" t="e">
        <f t="shared" si="9"/>
        <v>#VALUE!</v>
      </c>
    </row>
    <row r="422" spans="62:64">
      <c r="BJ422" s="445" t="s">
        <v>114</v>
      </c>
      <c r="BL422" t="e">
        <f t="shared" si="9"/>
        <v>#VALUE!</v>
      </c>
    </row>
    <row r="423" spans="62:64">
      <c r="BJ423" s="958">
        <v>416</v>
      </c>
      <c r="BL423">
        <f t="shared" si="9"/>
        <v>-416</v>
      </c>
    </row>
    <row r="424" spans="62:64">
      <c r="BL424">
        <f t="shared" si="9"/>
        <v>0</v>
      </c>
    </row>
    <row r="425" spans="62:64">
      <c r="BJ425" s="958"/>
      <c r="BL425">
        <f t="shared" si="9"/>
        <v>0</v>
      </c>
    </row>
    <row r="426" spans="62:64">
      <c r="BL426">
        <f t="shared" si="9"/>
        <v>0</v>
      </c>
    </row>
    <row r="427" spans="62:64">
      <c r="BJ427" s="958"/>
      <c r="BL427">
        <f t="shared" si="9"/>
        <v>0</v>
      </c>
    </row>
    <row r="428" spans="62:64">
      <c r="BL428">
        <f t="shared" si="9"/>
        <v>0</v>
      </c>
    </row>
    <row r="429" spans="62:64">
      <c r="BJ429" s="958"/>
      <c r="BL429">
        <f t="shared" si="9"/>
        <v>0</v>
      </c>
    </row>
    <row r="430" spans="62:64">
      <c r="BL430">
        <f t="shared" si="9"/>
        <v>0</v>
      </c>
    </row>
    <row r="431" spans="62:64">
      <c r="BJ431" s="958"/>
      <c r="BL431">
        <f t="shared" si="9"/>
        <v>0</v>
      </c>
    </row>
    <row r="432" spans="62:64">
      <c r="BL432">
        <f t="shared" si="9"/>
        <v>0</v>
      </c>
    </row>
    <row r="433" spans="62:64">
      <c r="BJ433" s="958"/>
      <c r="BL433">
        <f t="shared" si="9"/>
        <v>0</v>
      </c>
    </row>
    <row r="434" spans="62:64">
      <c r="BL434">
        <f t="shared" si="9"/>
        <v>0</v>
      </c>
    </row>
    <row r="435" spans="62:64">
      <c r="BJ435" s="958"/>
      <c r="BL435">
        <f t="shared" si="9"/>
        <v>0</v>
      </c>
    </row>
    <row r="436" spans="62:64">
      <c r="BL436">
        <f t="shared" si="9"/>
        <v>0</v>
      </c>
    </row>
    <row r="437" spans="62:64">
      <c r="BL437">
        <f t="shared" si="9"/>
        <v>0</v>
      </c>
    </row>
    <row r="438" spans="62:64">
      <c r="BL438">
        <f t="shared" si="9"/>
        <v>0</v>
      </c>
    </row>
    <row r="439" spans="62:64">
      <c r="BL439">
        <f t="shared" si="9"/>
        <v>0</v>
      </c>
    </row>
    <row r="440" spans="62:64">
      <c r="BL440">
        <f t="shared" si="9"/>
        <v>0</v>
      </c>
    </row>
    <row r="441" spans="62:64">
      <c r="BL441">
        <f t="shared" si="9"/>
        <v>0</v>
      </c>
    </row>
    <row r="442" spans="62:64">
      <c r="BL442">
        <f t="shared" si="9"/>
        <v>0</v>
      </c>
    </row>
  </sheetData>
  <autoFilter ref="BJ6:BJ435">
    <sortState ref="BJ7:BJ442">
      <sortCondition ref="BJ6:BJ442"/>
    </sortState>
  </autoFilter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716"/>
  <sheetViews>
    <sheetView showGridLines="0" view="pageBreakPreview" topLeftCell="B448" zoomScale="130" zoomScaleNormal="100" zoomScaleSheetLayoutView="130" workbookViewId="0">
      <selection activeCell="F144" sqref="F144"/>
    </sheetView>
  </sheetViews>
  <sheetFormatPr baseColWidth="10" defaultRowHeight="12.75"/>
  <cols>
    <col min="1" max="1" width="5.7109375" customWidth="1"/>
    <col min="2" max="2" width="4.85546875" style="483" customWidth="1"/>
    <col min="3" max="3" width="40.28515625" customWidth="1"/>
    <col min="4" max="4" width="12.42578125" customWidth="1"/>
    <col min="5" max="5" width="8" bestFit="1" customWidth="1"/>
    <col min="6" max="6" width="16.28515625" customWidth="1"/>
    <col min="7" max="7" width="8.140625" customWidth="1"/>
    <col min="8" max="8" width="17.28515625" bestFit="1" customWidth="1"/>
  </cols>
  <sheetData>
    <row r="2" spans="2:8">
      <c r="E2" s="120" t="s">
        <v>395</v>
      </c>
      <c r="G2" s="648">
        <v>186.5</v>
      </c>
    </row>
    <row r="4" spans="2:8" ht="15.75">
      <c r="B4" s="625">
        <v>1</v>
      </c>
      <c r="C4" s="487" t="s">
        <v>14</v>
      </c>
    </row>
    <row r="5" spans="2:8" ht="13.5" thickBot="1"/>
    <row r="6" spans="2:8" ht="13.5" thickBot="1">
      <c r="C6" s="598" t="s">
        <v>262</v>
      </c>
      <c r="D6" s="447" t="s">
        <v>263</v>
      </c>
      <c r="E6" s="448" t="s">
        <v>380</v>
      </c>
      <c r="F6" s="448" t="s">
        <v>265</v>
      </c>
      <c r="G6" s="449" t="s">
        <v>266</v>
      </c>
      <c r="H6" s="450" t="s">
        <v>267</v>
      </c>
    </row>
    <row r="7" spans="2:8" ht="9.9499999999999993" customHeight="1" thickTop="1">
      <c r="C7" s="599"/>
      <c r="D7" s="452"/>
      <c r="E7" s="453"/>
      <c r="F7" s="454"/>
      <c r="G7" s="455"/>
      <c r="H7" s="456"/>
    </row>
    <row r="8" spans="2:8" s="617" customFormat="1" ht="20.100000000000001" customHeight="1">
      <c r="B8" s="483"/>
      <c r="C8" s="618" t="s">
        <v>268</v>
      </c>
      <c r="D8" s="619"/>
      <c r="E8" s="620"/>
      <c r="F8" s="621"/>
      <c r="G8" s="622"/>
      <c r="H8" s="623"/>
    </row>
    <row r="9" spans="2:8" s="617" customFormat="1" ht="20.100000000000001" customHeight="1">
      <c r="B9" s="483"/>
      <c r="C9" s="465" t="s">
        <v>373</v>
      </c>
      <c r="D9" s="466">
        <v>2</v>
      </c>
      <c r="E9" s="467" t="s">
        <v>289</v>
      </c>
      <c r="F9" s="468">
        <v>251.81</v>
      </c>
      <c r="G9" s="469"/>
      <c r="H9" s="470">
        <f>+F9*D9</f>
        <v>503.62</v>
      </c>
    </row>
    <row r="10" spans="2:8" s="617" customFormat="1" ht="9.9499999999999993" customHeight="1">
      <c r="B10" s="483"/>
      <c r="C10" s="465"/>
      <c r="D10" s="466"/>
      <c r="E10" s="467"/>
      <c r="F10" s="468"/>
      <c r="G10" s="469"/>
      <c r="H10" s="470"/>
    </row>
    <row r="11" spans="2:8" s="617" customFormat="1" ht="20.100000000000001" customHeight="1">
      <c r="B11" s="483"/>
      <c r="C11" s="618" t="s">
        <v>273</v>
      </c>
      <c r="D11" s="619"/>
      <c r="E11" s="620"/>
      <c r="F11" s="621"/>
      <c r="G11" s="469"/>
      <c r="H11" s="623"/>
    </row>
    <row r="12" spans="2:8" s="617" customFormat="1" ht="20.100000000000001" customHeight="1">
      <c r="B12" s="483"/>
      <c r="C12" s="465" t="s">
        <v>378</v>
      </c>
      <c r="D12" s="466">
        <v>1</v>
      </c>
      <c r="E12" s="467" t="s">
        <v>202</v>
      </c>
      <c r="F12" s="468">
        <v>187.5</v>
      </c>
      <c r="G12" s="469"/>
      <c r="H12" s="470">
        <f>D12*F12</f>
        <v>187.5</v>
      </c>
    </row>
    <row r="13" spans="2:8" s="617" customFormat="1" ht="39.950000000000003" customHeight="1">
      <c r="B13" s="483"/>
      <c r="C13" s="465" t="s">
        <v>379</v>
      </c>
      <c r="D13" s="466">
        <v>1</v>
      </c>
      <c r="E13" s="467" t="s">
        <v>202</v>
      </c>
      <c r="F13" s="468">
        <v>325</v>
      </c>
      <c r="G13" s="622"/>
      <c r="H13" s="470">
        <f>D13*F13</f>
        <v>325</v>
      </c>
    </row>
    <row r="14" spans="2:8" s="617" customFormat="1" ht="9.9499999999999993" customHeight="1">
      <c r="B14" s="483"/>
      <c r="C14" s="465"/>
      <c r="D14" s="466"/>
      <c r="E14" s="467"/>
      <c r="F14" s="468"/>
      <c r="G14" s="622"/>
      <c r="H14" s="470"/>
    </row>
    <row r="15" spans="2:8" s="617" customFormat="1" ht="20.100000000000001" customHeight="1">
      <c r="B15" s="483"/>
      <c r="C15" s="618" t="s">
        <v>277</v>
      </c>
      <c r="D15" s="619"/>
      <c r="E15" s="620"/>
      <c r="F15" s="621"/>
      <c r="G15" s="622"/>
      <c r="H15" s="623"/>
    </row>
    <row r="16" spans="2:8" s="617" customFormat="1" ht="20.100000000000001" customHeight="1">
      <c r="B16" s="483"/>
      <c r="C16" s="465" t="s">
        <v>374</v>
      </c>
      <c r="D16" s="466">
        <v>0.01</v>
      </c>
      <c r="E16" s="467" t="s">
        <v>43</v>
      </c>
      <c r="F16" s="468">
        <v>725</v>
      </c>
      <c r="G16" s="622"/>
      <c r="H16" s="470">
        <f>D16*F16</f>
        <v>7.25</v>
      </c>
    </row>
    <row r="17" spans="2:8" s="617" customFormat="1" ht="9.9499999999999993" customHeight="1">
      <c r="B17" s="483"/>
      <c r="C17" s="465"/>
      <c r="D17" s="466"/>
      <c r="E17" s="467"/>
      <c r="F17" s="468"/>
      <c r="G17" s="622"/>
      <c r="H17" s="470"/>
    </row>
    <row r="18" spans="2:8" s="617" customFormat="1" ht="20.100000000000001" customHeight="1" thickBot="1">
      <c r="B18" s="483"/>
      <c r="C18" s="614" t="s">
        <v>375</v>
      </c>
      <c r="D18" s="615">
        <v>22.74</v>
      </c>
      <c r="E18" s="606" t="s">
        <v>376</v>
      </c>
      <c r="F18" s="616"/>
      <c r="G18" s="675"/>
      <c r="H18" s="676"/>
    </row>
    <row r="19" spans="2:8">
      <c r="C19" s="609"/>
      <c r="D19" s="1637" t="s">
        <v>377</v>
      </c>
      <c r="E19" s="1638"/>
      <c r="F19" s="1639"/>
      <c r="G19" s="610"/>
      <c r="H19" s="611">
        <f>SUM(H9:H16)</f>
        <v>1023.37</v>
      </c>
    </row>
    <row r="20" spans="2:8" ht="13.5" thickBot="1">
      <c r="C20" s="609"/>
      <c r="D20" s="1640" t="s">
        <v>282</v>
      </c>
      <c r="E20" s="1641"/>
      <c r="F20" s="1642"/>
      <c r="G20" s="612"/>
      <c r="H20" s="613">
        <f>+H19/D18</f>
        <v>45.003078276165354</v>
      </c>
    </row>
    <row r="23" spans="2:8" ht="15.75">
      <c r="B23" s="625">
        <v>2</v>
      </c>
      <c r="C23" s="487" t="s">
        <v>16</v>
      </c>
    </row>
    <row r="25" spans="2:8" s="813" customFormat="1" ht="26.25" thickBot="1">
      <c r="B25" s="820">
        <v>2.1</v>
      </c>
      <c r="C25" s="821" t="s">
        <v>17</v>
      </c>
    </row>
    <row r="26" spans="2:8" ht="13.5" thickBot="1">
      <c r="C26" s="446" t="s">
        <v>262</v>
      </c>
      <c r="D26" s="447" t="s">
        <v>263</v>
      </c>
      <c r="E26" s="448" t="s">
        <v>264</v>
      </c>
      <c r="F26" s="448" t="s">
        <v>265</v>
      </c>
      <c r="G26" s="449" t="s">
        <v>266</v>
      </c>
      <c r="H26" s="450" t="s">
        <v>267</v>
      </c>
    </row>
    <row r="27" spans="2:8" ht="13.5" thickTop="1">
      <c r="C27" s="451" t="s">
        <v>40</v>
      </c>
      <c r="D27" s="452"/>
      <c r="E27" s="453"/>
      <c r="F27" s="454"/>
      <c r="G27" s="455"/>
      <c r="H27" s="456"/>
    </row>
    <row r="28" spans="2:8">
      <c r="C28" s="457" t="s">
        <v>268</v>
      </c>
      <c r="D28" s="452"/>
      <c r="E28" s="453"/>
      <c r="F28" s="454"/>
      <c r="G28" s="455"/>
      <c r="H28" s="456"/>
    </row>
    <row r="29" spans="2:8">
      <c r="C29" s="458" t="s">
        <v>269</v>
      </c>
      <c r="D29" s="459">
        <v>1</v>
      </c>
      <c r="E29" s="460" t="s">
        <v>270</v>
      </c>
      <c r="F29" s="461">
        <v>20892</v>
      </c>
      <c r="G29" s="462">
        <v>1.33E-3</v>
      </c>
      <c r="H29" s="463">
        <f>+G29*F29*D29</f>
        <v>27.786360000000002</v>
      </c>
    </row>
    <row r="30" spans="2:8">
      <c r="C30" s="458" t="s">
        <v>271</v>
      </c>
      <c r="D30" s="459">
        <v>15</v>
      </c>
      <c r="E30" s="460" t="s">
        <v>272</v>
      </c>
      <c r="F30" s="461">
        <v>3</v>
      </c>
      <c r="G30" s="464">
        <v>1.4290000000000001E-2</v>
      </c>
      <c r="H30" s="463">
        <f>+G30*F30*D30</f>
        <v>0.64305000000000012</v>
      </c>
    </row>
    <row r="31" spans="2:8">
      <c r="C31" s="458"/>
      <c r="D31" s="459"/>
      <c r="E31" s="460"/>
      <c r="F31" s="461"/>
      <c r="G31" s="464"/>
      <c r="H31" s="463"/>
    </row>
    <row r="32" spans="2:8">
      <c r="C32" s="457" t="s">
        <v>273</v>
      </c>
      <c r="D32" s="452"/>
      <c r="E32" s="453"/>
      <c r="F32" s="454"/>
      <c r="G32" s="455"/>
      <c r="H32" s="456"/>
    </row>
    <row r="33" spans="2:8">
      <c r="C33" s="458" t="s">
        <v>274</v>
      </c>
      <c r="D33" s="459">
        <v>1</v>
      </c>
      <c r="E33" s="460" t="s">
        <v>275</v>
      </c>
      <c r="F33" s="461">
        <v>780</v>
      </c>
      <c r="G33" s="464">
        <v>1.4290000000000001E-2</v>
      </c>
      <c r="H33" s="463">
        <f t="shared" ref="H33:H38" si="0">+G33*F33*D33</f>
        <v>11.1462</v>
      </c>
    </row>
    <row r="34" spans="2:8">
      <c r="C34" s="458" t="s">
        <v>276</v>
      </c>
      <c r="D34" s="459">
        <v>1</v>
      </c>
      <c r="E34" s="460" t="s">
        <v>275</v>
      </c>
      <c r="F34" s="461">
        <v>650</v>
      </c>
      <c r="G34" s="464">
        <v>1.4290000000000001E-2</v>
      </c>
      <c r="H34" s="463">
        <f>+G34*F34*D34</f>
        <v>9.2885000000000009</v>
      </c>
    </row>
    <row r="35" spans="2:8">
      <c r="C35" s="458" t="s">
        <v>40</v>
      </c>
      <c r="D35" s="459"/>
      <c r="E35" s="460"/>
      <c r="F35" s="461"/>
      <c r="G35" s="464"/>
      <c r="H35" s="463"/>
    </row>
    <row r="36" spans="2:8">
      <c r="C36" s="457" t="s">
        <v>277</v>
      </c>
      <c r="D36" s="452"/>
      <c r="E36" s="453"/>
      <c r="F36" s="454"/>
      <c r="G36" s="455"/>
      <c r="H36" s="463"/>
    </row>
    <row r="37" spans="2:8" ht="38.25">
      <c r="C37" s="465" t="s">
        <v>278</v>
      </c>
      <c r="D37" s="466">
        <v>1</v>
      </c>
      <c r="E37" s="467" t="s">
        <v>275</v>
      </c>
      <c r="F37" s="468">
        <v>1800</v>
      </c>
      <c r="G37" s="469">
        <v>1.4290000000000001E-2</v>
      </c>
      <c r="H37" s="470">
        <f t="shared" si="0"/>
        <v>25.722000000000001</v>
      </c>
    </row>
    <row r="38" spans="2:8">
      <c r="C38" s="471" t="s">
        <v>279</v>
      </c>
      <c r="D38" s="466">
        <f>0.04*13</f>
        <v>0.52</v>
      </c>
      <c r="E38" s="467" t="s">
        <v>272</v>
      </c>
      <c r="F38" s="468">
        <v>186.5</v>
      </c>
      <c r="G38" s="469">
        <v>1.4290000000000001E-2</v>
      </c>
      <c r="H38" s="470">
        <f t="shared" si="0"/>
        <v>1.3858442</v>
      </c>
    </row>
    <row r="39" spans="2:8">
      <c r="C39" s="471" t="s">
        <v>280</v>
      </c>
      <c r="D39" s="466">
        <v>0.2</v>
      </c>
      <c r="E39" s="467" t="s">
        <v>281</v>
      </c>
      <c r="F39" s="468">
        <f>+F38*D38</f>
        <v>96.98</v>
      </c>
      <c r="G39" s="469">
        <v>1.4290000000000001E-2</v>
      </c>
      <c r="H39" s="470">
        <f>+G39*F39*D39</f>
        <v>0.27716884000000003</v>
      </c>
    </row>
    <row r="40" spans="2:8" ht="13.5" thickBot="1">
      <c r="C40" s="472"/>
      <c r="D40" s="473"/>
      <c r="E40" s="474"/>
      <c r="F40" s="475"/>
      <c r="G40" s="476"/>
      <c r="H40" s="477"/>
    </row>
    <row r="41" spans="2:8" ht="13.5" thickBot="1">
      <c r="C41" s="478" t="s">
        <v>40</v>
      </c>
      <c r="D41" s="1643" t="s">
        <v>282</v>
      </c>
      <c r="E41" s="1644"/>
      <c r="F41" s="1645"/>
      <c r="G41" s="479"/>
      <c r="H41" s="477">
        <f>SUM(H29:H40)</f>
        <v>76.249123039999986</v>
      </c>
    </row>
    <row r="42" spans="2:8">
      <c r="C42" s="478"/>
      <c r="D42" s="697"/>
      <c r="E42" s="697"/>
      <c r="F42" s="697"/>
      <c r="G42" s="835"/>
      <c r="H42" s="839"/>
    </row>
    <row r="43" spans="2:8">
      <c r="B43" s="624">
        <v>2.2000000000000002</v>
      </c>
      <c r="C43" s="646" t="s">
        <v>19</v>
      </c>
      <c r="D43" s="697"/>
      <c r="E43" s="697"/>
      <c r="F43" s="697"/>
      <c r="G43" s="835"/>
      <c r="H43" s="839"/>
    </row>
    <row r="44" spans="2:8" ht="13.5" thickBot="1">
      <c r="C44" s="478"/>
      <c r="D44" s="697"/>
      <c r="E44" s="697"/>
      <c r="F44" s="697"/>
      <c r="G44" s="835"/>
      <c r="H44" s="839"/>
    </row>
    <row r="45" spans="2:8" ht="13.5" thickBot="1">
      <c r="C45" s="446" t="s">
        <v>262</v>
      </c>
      <c r="D45" s="447" t="s">
        <v>263</v>
      </c>
      <c r="E45" s="448" t="s">
        <v>264</v>
      </c>
      <c r="F45" s="448" t="s">
        <v>265</v>
      </c>
      <c r="G45" s="449" t="s">
        <v>266</v>
      </c>
      <c r="H45" s="450" t="s">
        <v>267</v>
      </c>
    </row>
    <row r="46" spans="2:8" ht="13.5" thickTop="1">
      <c r="C46" s="451" t="s">
        <v>40</v>
      </c>
      <c r="D46" s="452"/>
      <c r="E46" s="453"/>
      <c r="F46" s="454"/>
      <c r="G46" s="455"/>
      <c r="H46" s="456"/>
    </row>
    <row r="47" spans="2:8">
      <c r="C47" s="457" t="s">
        <v>268</v>
      </c>
      <c r="D47" s="452"/>
      <c r="E47" s="453"/>
      <c r="F47" s="454"/>
      <c r="G47" s="455"/>
      <c r="H47" s="456"/>
    </row>
    <row r="48" spans="2:8">
      <c r="C48" s="458"/>
      <c r="D48" s="459"/>
      <c r="E48" s="460"/>
      <c r="F48" s="461"/>
      <c r="G48" s="462"/>
      <c r="H48" s="463">
        <f>+G48*F48*D48</f>
        <v>0</v>
      </c>
    </row>
    <row r="49" spans="2:8">
      <c r="C49" s="458"/>
      <c r="D49" s="459"/>
      <c r="E49" s="460"/>
      <c r="F49" s="461"/>
      <c r="G49" s="464"/>
      <c r="H49" s="463">
        <f>+G49*F49*D49</f>
        <v>0</v>
      </c>
    </row>
    <row r="50" spans="2:8">
      <c r="C50" s="458"/>
      <c r="D50" s="459"/>
      <c r="E50" s="460"/>
      <c r="F50" s="461"/>
      <c r="G50" s="464"/>
      <c r="H50" s="463"/>
    </row>
    <row r="51" spans="2:8">
      <c r="C51" s="457" t="s">
        <v>273</v>
      </c>
      <c r="D51" s="452"/>
      <c r="E51" s="453"/>
      <c r="F51" s="454"/>
      <c r="G51" s="455"/>
      <c r="H51" s="456"/>
    </row>
    <row r="52" spans="2:8">
      <c r="C52" s="458" t="s">
        <v>283</v>
      </c>
      <c r="D52" s="459">
        <v>2</v>
      </c>
      <c r="E52" s="460" t="s">
        <v>88</v>
      </c>
      <c r="F52" s="461">
        <v>120.71</v>
      </c>
      <c r="G52" s="469">
        <f>1/2.4</f>
        <v>0.41666666666666669</v>
      </c>
      <c r="H52" s="463">
        <f>+G52*F52*D52</f>
        <v>100.59166666666667</v>
      </c>
    </row>
    <row r="53" spans="2:8">
      <c r="C53" s="458" t="s">
        <v>284</v>
      </c>
      <c r="D53" s="459">
        <v>2</v>
      </c>
      <c r="E53" s="460" t="s">
        <v>88</v>
      </c>
      <c r="F53" s="461">
        <v>105.88</v>
      </c>
      <c r="G53" s="469">
        <f>1/2.4</f>
        <v>0.41666666666666669</v>
      </c>
      <c r="H53" s="463">
        <f>+G53*F53*D53</f>
        <v>88.233333333333334</v>
      </c>
    </row>
    <row r="54" spans="2:8">
      <c r="C54" s="458" t="s">
        <v>285</v>
      </c>
      <c r="D54" s="459">
        <v>2</v>
      </c>
      <c r="E54" s="460" t="s">
        <v>88</v>
      </c>
      <c r="F54" s="461">
        <v>3</v>
      </c>
      <c r="G54" s="469">
        <f>1/2.4</f>
        <v>0.41666666666666669</v>
      </c>
      <c r="H54" s="463">
        <f>+G54*F54*D54</f>
        <v>2.5</v>
      </c>
    </row>
    <row r="55" spans="2:8">
      <c r="C55" s="458"/>
      <c r="D55" s="459"/>
      <c r="E55" s="460"/>
      <c r="F55" s="461"/>
      <c r="G55" s="464"/>
      <c r="H55" s="463"/>
    </row>
    <row r="56" spans="2:8">
      <c r="C56" s="458" t="s">
        <v>40</v>
      </c>
      <c r="D56" s="459"/>
      <c r="E56" s="460"/>
      <c r="F56" s="461"/>
      <c r="G56" s="464"/>
      <c r="H56" s="463"/>
    </row>
    <row r="57" spans="2:8">
      <c r="C57" s="457" t="s">
        <v>277</v>
      </c>
      <c r="D57" s="452"/>
      <c r="E57" s="453"/>
      <c r="F57" s="454"/>
      <c r="G57" s="455"/>
      <c r="H57" s="463"/>
    </row>
    <row r="58" spans="2:8">
      <c r="C58" s="471" t="s">
        <v>286</v>
      </c>
      <c r="D58" s="466">
        <v>1</v>
      </c>
      <c r="E58" s="467" t="s">
        <v>287</v>
      </c>
      <c r="F58" s="468">
        <v>963.9</v>
      </c>
      <c r="G58" s="469">
        <f>1/2.4</f>
        <v>0.41666666666666669</v>
      </c>
      <c r="H58" s="470">
        <f>+G58*F58*D58</f>
        <v>401.625</v>
      </c>
    </row>
    <row r="59" spans="2:8" ht="25.5">
      <c r="C59" s="465" t="s">
        <v>288</v>
      </c>
      <c r="D59" s="466">
        <f>0.8*2*1.1</f>
        <v>1.7600000000000002</v>
      </c>
      <c r="E59" s="467" t="s">
        <v>272</v>
      </c>
      <c r="F59" s="468">
        <v>186.5</v>
      </c>
      <c r="G59" s="469">
        <f>1/2.4</f>
        <v>0.41666666666666669</v>
      </c>
      <c r="H59" s="470">
        <f>+G59*F59*D59</f>
        <v>136.76666666666671</v>
      </c>
    </row>
    <row r="60" spans="2:8" ht="13.5" thickBot="1">
      <c r="C60" s="472"/>
      <c r="D60" s="473"/>
      <c r="E60" s="474"/>
      <c r="F60" s="475"/>
      <c r="G60" s="476"/>
      <c r="H60" s="477"/>
    </row>
    <row r="61" spans="2:8" ht="13.5" thickBot="1">
      <c r="C61" s="646"/>
      <c r="D61" s="1643" t="s">
        <v>549</v>
      </c>
      <c r="E61" s="1644"/>
      <c r="F61" s="1645"/>
      <c r="G61" s="479"/>
      <c r="H61" s="477">
        <f>SUM(H49:H60)*0.05</f>
        <v>36.485833333333339</v>
      </c>
    </row>
    <row r="62" spans="2:8">
      <c r="C62" s="478"/>
      <c r="D62" s="697"/>
      <c r="E62" s="697"/>
      <c r="F62" s="697"/>
      <c r="G62" s="835"/>
      <c r="H62" s="839"/>
    </row>
    <row r="63" spans="2:8">
      <c r="B63" s="624" t="e">
        <f>+#REF!</f>
        <v>#REF!</v>
      </c>
      <c r="C63" s="646" t="e">
        <f>+#REF!</f>
        <v>#REF!</v>
      </c>
      <c r="D63" s="697"/>
      <c r="E63" s="697"/>
      <c r="F63" s="697"/>
      <c r="G63" s="835"/>
      <c r="H63" s="839"/>
    </row>
    <row r="64" spans="2:8" ht="13.5" thickBot="1">
      <c r="C64" s="478"/>
      <c r="D64" s="697"/>
      <c r="E64" s="697"/>
      <c r="F64" s="697"/>
      <c r="G64" s="835"/>
      <c r="H64" s="839"/>
    </row>
    <row r="65" spans="3:8" ht="13.5" thickBot="1">
      <c r="C65" s="598" t="s">
        <v>262</v>
      </c>
      <c r="D65" s="447" t="s">
        <v>263</v>
      </c>
      <c r="E65" s="448" t="s">
        <v>264</v>
      </c>
      <c r="F65" s="448" t="s">
        <v>265</v>
      </c>
      <c r="G65" s="863"/>
      <c r="H65" s="450" t="s">
        <v>267</v>
      </c>
    </row>
    <row r="66" spans="3:8" ht="13.5" thickTop="1">
      <c r="C66" s="599"/>
      <c r="D66" s="452"/>
      <c r="E66" s="453"/>
      <c r="F66" s="454"/>
      <c r="G66" s="646"/>
      <c r="H66" s="456"/>
    </row>
    <row r="67" spans="3:8">
      <c r="C67" s="600" t="s">
        <v>268</v>
      </c>
      <c r="D67" s="452"/>
      <c r="E67" s="453"/>
      <c r="F67" s="454"/>
      <c r="G67" s="646"/>
      <c r="H67" s="456"/>
    </row>
    <row r="68" spans="3:8">
      <c r="C68" s="601"/>
      <c r="D68" s="459"/>
      <c r="E68" s="460"/>
      <c r="F68" s="643"/>
      <c r="G68" s="864"/>
      <c r="H68" s="604"/>
    </row>
    <row r="69" spans="3:8">
      <c r="C69" s="601"/>
      <c r="D69" s="459"/>
      <c r="E69" s="460"/>
      <c r="F69" s="602"/>
      <c r="G69" s="865"/>
      <c r="H69" s="604"/>
    </row>
    <row r="70" spans="3:8">
      <c r="C70" s="601"/>
      <c r="D70" s="459"/>
      <c r="E70" s="460"/>
      <c r="F70" s="602"/>
      <c r="G70" s="865"/>
      <c r="H70" s="604"/>
    </row>
    <row r="71" spans="3:8">
      <c r="C71" s="600" t="s">
        <v>273</v>
      </c>
      <c r="D71" s="452"/>
      <c r="E71" s="453"/>
      <c r="F71" s="454"/>
      <c r="G71" s="646"/>
      <c r="H71" s="456"/>
    </row>
    <row r="72" spans="3:8">
      <c r="C72" s="601" t="s">
        <v>497</v>
      </c>
      <c r="D72" s="459">
        <v>0.04</v>
      </c>
      <c r="E72" s="460" t="s">
        <v>202</v>
      </c>
      <c r="F72" s="602">
        <v>162.5</v>
      </c>
      <c r="G72" s="865"/>
      <c r="H72" s="604">
        <f>+F72*D72</f>
        <v>6.5</v>
      </c>
    </row>
    <row r="73" spans="3:8">
      <c r="C73" s="601" t="s">
        <v>498</v>
      </c>
      <c r="D73" s="459">
        <v>0.06</v>
      </c>
      <c r="E73" s="460" t="s">
        <v>202</v>
      </c>
      <c r="F73" s="602">
        <v>162.52000000000001</v>
      </c>
      <c r="G73" s="865"/>
      <c r="H73" s="604">
        <f>+F73*D73</f>
        <v>9.7512000000000008</v>
      </c>
    </row>
    <row r="74" spans="3:8">
      <c r="C74" s="601"/>
      <c r="D74" s="459"/>
      <c r="E74" s="460"/>
      <c r="F74" s="602"/>
      <c r="G74" s="865"/>
      <c r="H74" s="677">
        <f>SUM(H72:H73)</f>
        <v>16.251200000000001</v>
      </c>
    </row>
    <row r="75" spans="3:8">
      <c r="C75" s="601"/>
      <c r="D75" s="459"/>
      <c r="E75" s="460"/>
      <c r="F75" s="602"/>
      <c r="G75" s="865"/>
      <c r="H75" s="604"/>
    </row>
    <row r="76" spans="3:8">
      <c r="C76" s="600" t="s">
        <v>277</v>
      </c>
      <c r="D76" s="452"/>
      <c r="E76" s="453"/>
      <c r="F76" s="454"/>
      <c r="G76" s="646"/>
      <c r="H76" s="456"/>
    </row>
    <row r="77" spans="3:8" ht="25.5">
      <c r="C77" s="465" t="s">
        <v>499</v>
      </c>
      <c r="D77" s="466">
        <v>1</v>
      </c>
      <c r="E77" s="467" t="s">
        <v>202</v>
      </c>
      <c r="F77" s="468">
        <v>2100</v>
      </c>
      <c r="G77" s="866"/>
      <c r="H77" s="470">
        <f>D77*F77</f>
        <v>2100</v>
      </c>
    </row>
    <row r="78" spans="3:8">
      <c r="C78" s="601" t="s">
        <v>500</v>
      </c>
      <c r="D78" s="459">
        <v>4.5</v>
      </c>
      <c r="E78" s="460" t="s">
        <v>471</v>
      </c>
      <c r="F78" s="643">
        <f>+G2</f>
        <v>186.5</v>
      </c>
      <c r="G78" s="864"/>
      <c r="H78" s="604">
        <f>+F78*D78</f>
        <v>839.25</v>
      </c>
    </row>
    <row r="79" spans="3:8">
      <c r="C79" s="601" t="s">
        <v>472</v>
      </c>
      <c r="D79" s="459">
        <v>20</v>
      </c>
      <c r="E79" s="460" t="s">
        <v>281</v>
      </c>
      <c r="F79" s="602">
        <f>+H78</f>
        <v>839.25</v>
      </c>
      <c r="G79" s="865"/>
      <c r="H79" s="604">
        <f>+F79*D79/100</f>
        <v>167.85</v>
      </c>
    </row>
    <row r="80" spans="3:8">
      <c r="C80" s="618" t="s">
        <v>375</v>
      </c>
      <c r="D80" s="683">
        <v>35</v>
      </c>
      <c r="E80" s="620" t="s">
        <v>474</v>
      </c>
      <c r="F80" s="684"/>
      <c r="G80" s="867"/>
      <c r="H80" s="623">
        <f>SUM(H77:H79)/D80</f>
        <v>88.77428571428571</v>
      </c>
    </row>
    <row r="81" spans="2:8">
      <c r="C81" s="465"/>
      <c r="D81" s="466"/>
      <c r="E81" s="467"/>
      <c r="F81" s="468"/>
      <c r="G81" s="866"/>
      <c r="H81" s="470"/>
    </row>
    <row r="82" spans="2:8" ht="25.5">
      <c r="C82" s="465" t="s">
        <v>501</v>
      </c>
      <c r="D82" s="685">
        <v>1</v>
      </c>
      <c r="E82" s="686" t="s">
        <v>502</v>
      </c>
      <c r="F82" s="687">
        <v>2500</v>
      </c>
      <c r="G82" s="868"/>
      <c r="H82" s="688">
        <f>D82*F82</f>
        <v>2500</v>
      </c>
    </row>
    <row r="83" spans="2:8">
      <c r="C83" s="601" t="s">
        <v>503</v>
      </c>
      <c r="D83" s="459">
        <v>0.75</v>
      </c>
      <c r="E83" s="460" t="s">
        <v>504</v>
      </c>
      <c r="F83" s="643">
        <f>+G2</f>
        <v>186.5</v>
      </c>
      <c r="G83" s="864"/>
      <c r="H83" s="604">
        <f>+F83*D83</f>
        <v>139.875</v>
      </c>
    </row>
    <row r="84" spans="2:8">
      <c r="C84" s="601" t="s">
        <v>472</v>
      </c>
      <c r="D84" s="459">
        <v>20</v>
      </c>
      <c r="E84" s="460" t="s">
        <v>281</v>
      </c>
      <c r="F84" s="602">
        <f>+H83</f>
        <v>139.875</v>
      </c>
      <c r="G84" s="865"/>
      <c r="H84" s="604">
        <f>+F84*D84/100</f>
        <v>27.975000000000001</v>
      </c>
    </row>
    <row r="85" spans="2:8">
      <c r="C85" s="600" t="s">
        <v>375</v>
      </c>
      <c r="D85" s="679">
        <v>18</v>
      </c>
      <c r="E85" s="453" t="s">
        <v>474</v>
      </c>
      <c r="F85" s="454"/>
      <c r="G85" s="646"/>
      <c r="H85" s="677">
        <f>SUM(H82:H84)/D85</f>
        <v>148.21388888888887</v>
      </c>
    </row>
    <row r="86" spans="2:8" ht="13.5" thickBot="1">
      <c r="C86" s="689"/>
      <c r="D86" s="690"/>
      <c r="E86" s="691"/>
      <c r="F86" s="692"/>
      <c r="G86" s="869"/>
      <c r="H86" s="694"/>
    </row>
    <row r="87" spans="2:8" ht="13.5" thickBot="1">
      <c r="C87" s="609"/>
      <c r="D87" s="1643" t="s">
        <v>475</v>
      </c>
      <c r="E87" s="1644"/>
      <c r="F87" s="1645"/>
      <c r="G87" s="838"/>
      <c r="H87" s="613">
        <f>+H80+H85+H74</f>
        <v>253.23937460317458</v>
      </c>
    </row>
    <row r="89" spans="2:8" ht="12" customHeight="1"/>
    <row r="91" spans="2:8" ht="15.75">
      <c r="B91" s="625">
        <v>3</v>
      </c>
      <c r="C91" s="487" t="s">
        <v>332</v>
      </c>
    </row>
    <row r="93" spans="2:8">
      <c r="B93" s="649">
        <v>3.1</v>
      </c>
      <c r="C93" s="646" t="s">
        <v>476</v>
      </c>
      <c r="D93" s="647"/>
      <c r="E93" s="640"/>
      <c r="F93" s="641"/>
      <c r="G93" s="642"/>
      <c r="H93" s="639"/>
    </row>
    <row r="94" spans="2:8" ht="13.5" thickBot="1">
      <c r="B94" s="649"/>
      <c r="C94" s="646"/>
      <c r="D94" s="647"/>
      <c r="E94" s="640"/>
      <c r="F94" s="641"/>
      <c r="G94" s="642"/>
      <c r="H94" s="639"/>
    </row>
    <row r="95" spans="2:8" ht="13.5" thickBot="1">
      <c r="C95" s="598" t="s">
        <v>262</v>
      </c>
      <c r="D95" s="447" t="s">
        <v>263</v>
      </c>
      <c r="E95" s="448" t="s">
        <v>264</v>
      </c>
      <c r="F95" s="448" t="s">
        <v>265</v>
      </c>
      <c r="G95" s="449" t="s">
        <v>266</v>
      </c>
      <c r="H95" s="450" t="s">
        <v>267</v>
      </c>
    </row>
    <row r="96" spans="2:8" ht="13.5" thickTop="1">
      <c r="C96" s="599"/>
      <c r="D96" s="452"/>
      <c r="E96" s="453"/>
      <c r="F96" s="454"/>
      <c r="G96" s="455"/>
      <c r="H96" s="456"/>
    </row>
    <row r="97" spans="2:8">
      <c r="C97" s="600" t="s">
        <v>268</v>
      </c>
      <c r="D97" s="452"/>
      <c r="E97" s="453"/>
      <c r="F97" s="454"/>
      <c r="G97" s="455"/>
      <c r="H97" s="456"/>
    </row>
    <row r="98" spans="2:8">
      <c r="C98" s="601" t="s">
        <v>395</v>
      </c>
      <c r="D98" s="459">
        <v>3.2</v>
      </c>
      <c r="E98" s="460" t="s">
        <v>471</v>
      </c>
      <c r="F98" s="643">
        <f>+G2</f>
        <v>186.5</v>
      </c>
      <c r="G98" s="603"/>
      <c r="H98" s="604">
        <f>+F98*D98</f>
        <v>596.80000000000007</v>
      </c>
    </row>
    <row r="99" spans="2:8">
      <c r="C99" s="601" t="s">
        <v>472</v>
      </c>
      <c r="D99" s="459">
        <v>20</v>
      </c>
      <c r="E99" s="460" t="s">
        <v>281</v>
      </c>
      <c r="F99" s="602">
        <f>+H98</f>
        <v>596.80000000000007</v>
      </c>
      <c r="G99" s="603"/>
      <c r="H99" s="604">
        <f>+F99*D99/100</f>
        <v>119.36000000000001</v>
      </c>
    </row>
    <row r="100" spans="2:8">
      <c r="C100" s="601"/>
      <c r="D100" s="459"/>
      <c r="E100" s="460"/>
      <c r="F100" s="602"/>
      <c r="G100" s="603"/>
      <c r="H100" s="604"/>
    </row>
    <row r="101" spans="2:8">
      <c r="C101" s="600" t="s">
        <v>273</v>
      </c>
      <c r="D101" s="452"/>
      <c r="E101" s="453"/>
      <c r="F101" s="454"/>
      <c r="G101" s="603"/>
      <c r="H101" s="456"/>
    </row>
    <row r="102" spans="2:8" ht="25.5">
      <c r="C102" s="601" t="s">
        <v>477</v>
      </c>
      <c r="D102" s="459">
        <v>1</v>
      </c>
      <c r="E102" s="460" t="s">
        <v>202</v>
      </c>
      <c r="F102" s="602">
        <v>162.5</v>
      </c>
      <c r="G102" s="603"/>
      <c r="H102" s="604">
        <f>D102*F102</f>
        <v>162.5</v>
      </c>
    </row>
    <row r="103" spans="2:8">
      <c r="C103" s="601"/>
      <c r="D103" s="459"/>
      <c r="E103" s="460"/>
      <c r="F103" s="602"/>
      <c r="G103" s="603"/>
      <c r="H103" s="604"/>
    </row>
    <row r="104" spans="2:8">
      <c r="C104" s="600" t="s">
        <v>277</v>
      </c>
      <c r="D104" s="452"/>
      <c r="E104" s="453"/>
      <c r="F104" s="454"/>
      <c r="G104" s="603"/>
      <c r="H104" s="456"/>
    </row>
    <row r="105" spans="2:8">
      <c r="C105" s="601" t="s">
        <v>473</v>
      </c>
      <c r="D105" s="459">
        <v>1</v>
      </c>
      <c r="E105" s="460" t="s">
        <v>202</v>
      </c>
      <c r="F105" s="602">
        <v>1229.5999999999999</v>
      </c>
      <c r="G105" s="603"/>
      <c r="H105" s="604">
        <f>D105*F105</f>
        <v>1229.5999999999999</v>
      </c>
    </row>
    <row r="106" spans="2:8">
      <c r="C106" s="601"/>
      <c r="D106" s="459"/>
      <c r="E106" s="460"/>
      <c r="F106" s="602"/>
      <c r="G106" s="603"/>
      <c r="H106" s="604"/>
    </row>
    <row r="107" spans="2:8" ht="13.5" thickBot="1">
      <c r="C107" s="605" t="s">
        <v>375</v>
      </c>
      <c r="D107" s="473">
        <v>12.5</v>
      </c>
      <c r="E107" s="474" t="s">
        <v>474</v>
      </c>
      <c r="F107" s="607"/>
      <c r="G107" s="644"/>
      <c r="H107" s="608"/>
    </row>
    <row r="108" spans="2:8" ht="13.5" thickBot="1">
      <c r="C108" s="609"/>
      <c r="D108" s="1643" t="s">
        <v>475</v>
      </c>
      <c r="E108" s="1644"/>
      <c r="F108" s="1645"/>
      <c r="G108" s="612"/>
      <c r="H108" s="613">
        <f>+SUM(H97:H106)/D107</f>
        <v>168.66080000000002</v>
      </c>
    </row>
    <row r="110" spans="2:8">
      <c r="B110" s="649">
        <v>3.2</v>
      </c>
      <c r="C110" s="649" t="s">
        <v>25</v>
      </c>
    </row>
    <row r="111" spans="2:8" ht="13.5" thickBot="1"/>
    <row r="112" spans="2:8" ht="13.5" thickBot="1">
      <c r="C112" s="598" t="s">
        <v>262</v>
      </c>
      <c r="D112" s="447" t="s">
        <v>263</v>
      </c>
      <c r="E112" s="448" t="s">
        <v>264</v>
      </c>
      <c r="F112" s="448" t="s">
        <v>265</v>
      </c>
      <c r="G112" s="449" t="s">
        <v>266</v>
      </c>
      <c r="H112" s="450" t="s">
        <v>267</v>
      </c>
    </row>
    <row r="113" spans="2:8" ht="13.5" thickTop="1">
      <c r="C113" s="661" t="s">
        <v>479</v>
      </c>
      <c r="D113" s="650">
        <v>1</v>
      </c>
      <c r="E113" s="651" t="s">
        <v>202</v>
      </c>
      <c r="F113" s="652">
        <v>225</v>
      </c>
      <c r="G113" s="658"/>
      <c r="H113" s="662">
        <f>F113*D113</f>
        <v>225</v>
      </c>
    </row>
    <row r="114" spans="2:8" ht="15">
      <c r="C114" s="663" t="s">
        <v>480</v>
      </c>
      <c r="D114" s="653">
        <v>1</v>
      </c>
      <c r="E114" s="651" t="s">
        <v>202</v>
      </c>
      <c r="F114" s="653">
        <v>112.5</v>
      </c>
      <c r="G114" s="659"/>
      <c r="H114" s="662">
        <f>+F114*D114</f>
        <v>112.5</v>
      </c>
    </row>
    <row r="115" spans="2:8" ht="15">
      <c r="C115" s="664" t="s">
        <v>481</v>
      </c>
      <c r="D115" s="653">
        <v>3</v>
      </c>
      <c r="E115" s="651" t="s">
        <v>202</v>
      </c>
      <c r="F115" s="653">
        <v>243.75</v>
      </c>
      <c r="G115" s="659"/>
      <c r="H115" s="662">
        <f>+F115*D115</f>
        <v>731.25</v>
      </c>
    </row>
    <row r="116" spans="2:8">
      <c r="C116" s="665" t="s">
        <v>294</v>
      </c>
      <c r="D116" s="653">
        <v>1</v>
      </c>
      <c r="E116" s="651" t="s">
        <v>478</v>
      </c>
      <c r="F116" s="653">
        <f>+(H113+H114+H115)*0.03</f>
        <v>32.0625</v>
      </c>
      <c r="G116" s="659"/>
      <c r="H116" s="662">
        <f>+F116</f>
        <v>32.0625</v>
      </c>
    </row>
    <row r="117" spans="2:8">
      <c r="C117" s="665"/>
      <c r="D117" s="653"/>
      <c r="E117" s="651"/>
      <c r="F117" s="653"/>
      <c r="G117" s="659"/>
      <c r="H117" s="662"/>
    </row>
    <row r="118" spans="2:8">
      <c r="C118" s="665"/>
      <c r="D118" s="654"/>
      <c r="E118" s="653"/>
      <c r="F118" s="655" t="s">
        <v>482</v>
      </c>
      <c r="G118" s="660"/>
      <c r="H118" s="666">
        <f>SUM(H113:H116)</f>
        <v>1100.8125</v>
      </c>
    </row>
    <row r="119" spans="2:8">
      <c r="C119" s="667" t="s">
        <v>483</v>
      </c>
      <c r="D119" s="656">
        <v>58</v>
      </c>
      <c r="E119" s="657"/>
      <c r="F119" s="655" t="s">
        <v>484</v>
      </c>
      <c r="G119" s="660"/>
      <c r="H119" s="668">
        <f>ROUND(H118/D119,2)</f>
        <v>18.98</v>
      </c>
    </row>
    <row r="120" spans="2:8" ht="13.5" thickBot="1">
      <c r="C120" s="669" t="s">
        <v>485</v>
      </c>
      <c r="D120" s="670">
        <v>50.8</v>
      </c>
      <c r="E120" s="671"/>
      <c r="F120" s="672" t="s">
        <v>484</v>
      </c>
      <c r="G120" s="673"/>
      <c r="H120" s="674">
        <f>ROUND(H118/D120,2)</f>
        <v>21.67</v>
      </c>
    </row>
    <row r="122" spans="2:8" s="484" customFormat="1">
      <c r="B122" s="624">
        <v>3.3</v>
      </c>
      <c r="C122" s="484" t="s">
        <v>26</v>
      </c>
    </row>
    <row r="123" spans="2:8" ht="13.5" thickBot="1"/>
    <row r="124" spans="2:8" ht="13.5" thickBot="1">
      <c r="C124" s="598" t="s">
        <v>262</v>
      </c>
      <c r="D124" s="447" t="s">
        <v>263</v>
      </c>
      <c r="E124" s="448" t="s">
        <v>264</v>
      </c>
      <c r="F124" s="448" t="s">
        <v>265</v>
      </c>
      <c r="G124" s="449" t="s">
        <v>266</v>
      </c>
      <c r="H124" s="450" t="s">
        <v>267</v>
      </c>
    </row>
    <row r="125" spans="2:8" ht="13.5" thickTop="1">
      <c r="C125" s="599"/>
      <c r="D125" s="452"/>
      <c r="E125" s="453"/>
      <c r="F125" s="454"/>
      <c r="G125" s="455"/>
      <c r="H125" s="456"/>
    </row>
    <row r="126" spans="2:8">
      <c r="C126" s="600" t="s">
        <v>268</v>
      </c>
      <c r="D126" s="452"/>
      <c r="E126" s="453"/>
      <c r="F126" s="454"/>
      <c r="G126" s="455"/>
      <c r="H126" s="456"/>
    </row>
    <row r="127" spans="2:8">
      <c r="C127" s="601" t="s">
        <v>486</v>
      </c>
      <c r="D127" s="459">
        <v>1</v>
      </c>
      <c r="E127" s="460" t="s">
        <v>22</v>
      </c>
      <c r="F127" s="602">
        <v>1000</v>
      </c>
      <c r="G127" s="603"/>
      <c r="H127" s="677">
        <f>+F127*D127</f>
        <v>1000</v>
      </c>
    </row>
    <row r="128" spans="2:8">
      <c r="C128" s="601"/>
      <c r="D128" s="459"/>
      <c r="E128" s="460"/>
      <c r="F128" s="602"/>
      <c r="G128" s="603"/>
      <c r="H128" s="604"/>
    </row>
    <row r="129" spans="2:8">
      <c r="C129" s="600" t="s">
        <v>273</v>
      </c>
      <c r="D129" s="452"/>
      <c r="E129" s="453"/>
      <c r="F129" s="454"/>
      <c r="G129" s="603"/>
      <c r="H129" s="456"/>
    </row>
    <row r="130" spans="2:8" ht="25.5">
      <c r="C130" s="601" t="s">
        <v>487</v>
      </c>
      <c r="D130" s="459">
        <v>3</v>
      </c>
      <c r="E130" s="460" t="s">
        <v>275</v>
      </c>
      <c r="F130" s="602">
        <v>650</v>
      </c>
      <c r="G130" s="603"/>
      <c r="H130" s="604">
        <f>D130*F130</f>
        <v>1950</v>
      </c>
    </row>
    <row r="131" spans="2:8">
      <c r="C131" s="601"/>
      <c r="D131" s="459"/>
      <c r="E131" s="460"/>
      <c r="F131" s="602"/>
      <c r="G131" s="603"/>
      <c r="H131" s="604"/>
    </row>
    <row r="132" spans="2:8">
      <c r="C132" s="600" t="s">
        <v>277</v>
      </c>
      <c r="D132" s="452"/>
      <c r="E132" s="453"/>
      <c r="F132" s="454"/>
      <c r="G132" s="603"/>
      <c r="H132" s="456"/>
    </row>
    <row r="133" spans="2:8">
      <c r="C133" s="601" t="s">
        <v>488</v>
      </c>
      <c r="D133" s="459">
        <v>0.01</v>
      </c>
      <c r="E133" s="460" t="s">
        <v>43</v>
      </c>
      <c r="F133" s="602">
        <v>676.26</v>
      </c>
      <c r="G133" s="603"/>
      <c r="H133" s="604">
        <f>D133*F133</f>
        <v>6.7625999999999999</v>
      </c>
    </row>
    <row r="134" spans="2:8">
      <c r="C134" s="601" t="s">
        <v>489</v>
      </c>
      <c r="D134" s="459">
        <v>0.01</v>
      </c>
      <c r="E134" s="460" t="s">
        <v>43</v>
      </c>
      <c r="F134" s="602">
        <v>330.75</v>
      </c>
      <c r="G134" s="603"/>
      <c r="H134" s="604">
        <f>D134*F134</f>
        <v>3.3075000000000001</v>
      </c>
    </row>
    <row r="135" spans="2:8">
      <c r="C135" s="601"/>
      <c r="D135" s="459"/>
      <c r="E135" s="460"/>
      <c r="F135" s="602"/>
      <c r="G135" s="603"/>
      <c r="H135" s="604"/>
    </row>
    <row r="136" spans="2:8" ht="13.5" thickBot="1">
      <c r="C136" s="605" t="s">
        <v>490</v>
      </c>
      <c r="D136" s="473">
        <v>18</v>
      </c>
      <c r="E136" s="474" t="s">
        <v>474</v>
      </c>
      <c r="F136" s="678"/>
      <c r="G136" s="644"/>
      <c r="H136" s="608">
        <f>SUM(H130:H135)/D136</f>
        <v>108.89278333333333</v>
      </c>
    </row>
    <row r="137" spans="2:8" ht="13.5" thickBot="1">
      <c r="C137" s="609"/>
      <c r="D137" s="1643" t="s">
        <v>475</v>
      </c>
      <c r="E137" s="1644"/>
      <c r="F137" s="1645"/>
      <c r="G137" s="612"/>
      <c r="H137" s="613">
        <f>+H136+H127</f>
        <v>1108.8927833333332</v>
      </c>
    </row>
    <row r="139" spans="2:8" s="120" customFormat="1">
      <c r="B139" s="624">
        <v>3.4</v>
      </c>
      <c r="C139" s="484" t="s">
        <v>27</v>
      </c>
    </row>
    <row r="140" spans="2:8" ht="13.5" thickBot="1"/>
    <row r="141" spans="2:8" ht="13.5" thickBot="1">
      <c r="C141" s="598" t="s">
        <v>262</v>
      </c>
      <c r="D141" s="447" t="s">
        <v>263</v>
      </c>
      <c r="E141" s="448" t="s">
        <v>264</v>
      </c>
      <c r="F141" s="448" t="s">
        <v>265</v>
      </c>
      <c r="G141" s="449" t="s">
        <v>266</v>
      </c>
      <c r="H141" s="450" t="s">
        <v>267</v>
      </c>
    </row>
    <row r="142" spans="2:8" ht="13.5" thickTop="1">
      <c r="C142" s="599"/>
      <c r="D142" s="452"/>
      <c r="E142" s="453"/>
      <c r="F142" s="454"/>
      <c r="G142" s="455"/>
      <c r="H142" s="456"/>
    </row>
    <row r="143" spans="2:8">
      <c r="C143" s="600" t="s">
        <v>268</v>
      </c>
      <c r="D143" s="452"/>
      <c r="E143" s="453"/>
      <c r="F143" s="454"/>
      <c r="G143" s="455"/>
      <c r="H143" s="456"/>
    </row>
    <row r="144" spans="2:8" ht="25.5">
      <c r="C144" s="601" t="s">
        <v>491</v>
      </c>
      <c r="D144" s="459">
        <v>1</v>
      </c>
      <c r="E144" s="460" t="s">
        <v>22</v>
      </c>
      <c r="F144" s="602">
        <v>350</v>
      </c>
      <c r="G144" s="603">
        <v>1.2</v>
      </c>
      <c r="H144" s="604">
        <f>+G144*F144*D144</f>
        <v>420</v>
      </c>
    </row>
    <row r="145" spans="3:10">
      <c r="C145" s="601" t="s">
        <v>492</v>
      </c>
      <c r="D145" s="459">
        <v>15.22</v>
      </c>
      <c r="E145" s="460" t="s">
        <v>272</v>
      </c>
      <c r="F145" s="602">
        <v>1</v>
      </c>
      <c r="G145" s="603"/>
      <c r="H145" s="604">
        <f>D145*F145</f>
        <v>15.22</v>
      </c>
    </row>
    <row r="146" spans="3:10">
      <c r="C146" s="601"/>
      <c r="D146" s="459"/>
      <c r="E146" s="460"/>
      <c r="F146" s="602"/>
      <c r="G146" s="603"/>
      <c r="H146" s="677">
        <f>SUM(H144:H145)</f>
        <v>435.22</v>
      </c>
    </row>
    <row r="147" spans="3:10">
      <c r="C147" s="600" t="s">
        <v>273</v>
      </c>
      <c r="D147" s="452"/>
      <c r="E147" s="453"/>
      <c r="F147" s="454"/>
      <c r="G147" s="603"/>
      <c r="H147" s="456"/>
    </row>
    <row r="148" spans="3:10" ht="25.5">
      <c r="C148" s="601" t="s">
        <v>493</v>
      </c>
      <c r="D148" s="459">
        <v>1</v>
      </c>
      <c r="E148" s="460" t="s">
        <v>88</v>
      </c>
      <c r="F148" s="602">
        <v>81.25</v>
      </c>
      <c r="G148" s="603"/>
      <c r="H148" s="604">
        <f>D148*F148</f>
        <v>81.25</v>
      </c>
      <c r="I148">
        <f>20*18.21</f>
        <v>364.20000000000005</v>
      </c>
    </row>
    <row r="149" spans="3:10" ht="25.5">
      <c r="C149" s="601" t="s">
        <v>494</v>
      </c>
      <c r="D149" s="459">
        <v>1</v>
      </c>
      <c r="E149" s="460" t="s">
        <v>88</v>
      </c>
      <c r="F149" s="602">
        <v>81.25</v>
      </c>
      <c r="G149" s="603"/>
      <c r="H149" s="604">
        <f>D149*F149</f>
        <v>81.25</v>
      </c>
    </row>
    <row r="150" spans="3:10" ht="25.5">
      <c r="C150" s="601" t="s">
        <v>495</v>
      </c>
      <c r="D150" s="459">
        <v>1</v>
      </c>
      <c r="E150" s="460" t="s">
        <v>88</v>
      </c>
      <c r="F150" s="602">
        <v>81.25</v>
      </c>
      <c r="G150" s="603"/>
      <c r="H150" s="604">
        <f>D150*F150</f>
        <v>81.25</v>
      </c>
      <c r="J150">
        <f>+I148+180</f>
        <v>544.20000000000005</v>
      </c>
    </row>
    <row r="151" spans="3:10">
      <c r="C151" s="600" t="s">
        <v>490</v>
      </c>
      <c r="D151" s="679">
        <v>2.5</v>
      </c>
      <c r="E151" s="680" t="s">
        <v>474</v>
      </c>
      <c r="F151" s="681"/>
      <c r="G151" s="603"/>
      <c r="H151" s="677">
        <f>SUM(H148:H150)/D151</f>
        <v>97.5</v>
      </c>
    </row>
    <row r="152" spans="3:10">
      <c r="C152" s="601"/>
      <c r="D152" s="459"/>
      <c r="E152" s="460"/>
      <c r="F152" s="602"/>
      <c r="G152" s="603"/>
      <c r="H152" s="604"/>
    </row>
    <row r="153" spans="3:10">
      <c r="C153" s="600" t="s">
        <v>277</v>
      </c>
      <c r="D153" s="452"/>
      <c r="E153" s="453"/>
      <c r="F153" s="454"/>
      <c r="G153" s="603"/>
      <c r="H153" s="456"/>
    </row>
    <row r="154" spans="3:10">
      <c r="C154" s="601" t="s">
        <v>496</v>
      </c>
      <c r="D154" s="459">
        <v>1</v>
      </c>
      <c r="E154" s="460" t="s">
        <v>88</v>
      </c>
      <c r="F154" s="602">
        <v>330.5</v>
      </c>
      <c r="G154" s="603"/>
      <c r="H154" s="604">
        <f>D154*F154</f>
        <v>330.5</v>
      </c>
    </row>
    <row r="155" spans="3:10">
      <c r="C155" s="601" t="s">
        <v>488</v>
      </c>
      <c r="D155" s="459">
        <v>0.01</v>
      </c>
      <c r="E155" s="460" t="s">
        <v>43</v>
      </c>
      <c r="F155" s="602">
        <v>676.26</v>
      </c>
      <c r="G155" s="603"/>
      <c r="H155" s="604">
        <f>D155*F155</f>
        <v>6.7625999999999999</v>
      </c>
    </row>
    <row r="156" spans="3:10">
      <c r="C156" s="601" t="s">
        <v>489</v>
      </c>
      <c r="D156" s="459">
        <v>0.01</v>
      </c>
      <c r="E156" s="460" t="s">
        <v>43</v>
      </c>
      <c r="F156" s="602">
        <v>330.75</v>
      </c>
      <c r="G156" s="603"/>
      <c r="H156" s="604">
        <f>D156*F156</f>
        <v>3.3075000000000001</v>
      </c>
    </row>
    <row r="157" spans="3:10">
      <c r="C157" s="600" t="s">
        <v>490</v>
      </c>
      <c r="D157" s="679">
        <v>2.5</v>
      </c>
      <c r="E157" s="680" t="s">
        <v>474</v>
      </c>
      <c r="F157" s="681"/>
      <c r="G157" s="603"/>
      <c r="H157" s="677">
        <f>SUM(H154:H156)/D157</f>
        <v>136.22804000000002</v>
      </c>
    </row>
    <row r="158" spans="3:10" ht="13.5" thickBot="1">
      <c r="C158" s="605"/>
      <c r="D158" s="473"/>
      <c r="E158" s="474"/>
      <c r="F158" s="678"/>
      <c r="G158" s="682"/>
      <c r="H158" s="608"/>
    </row>
    <row r="159" spans="3:10" ht="13.5" thickBot="1">
      <c r="C159" s="609"/>
      <c r="D159" s="1643" t="s">
        <v>475</v>
      </c>
      <c r="E159" s="1644"/>
      <c r="F159" s="1645"/>
      <c r="G159" s="612"/>
      <c r="H159" s="613">
        <f>+H146+H151+H157</f>
        <v>668.94803999999999</v>
      </c>
    </row>
    <row r="161" spans="2:8">
      <c r="B161" s="624">
        <v>3.5</v>
      </c>
      <c r="C161" s="484" t="s">
        <v>28</v>
      </c>
    </row>
    <row r="162" spans="2:8" ht="13.5" thickBot="1"/>
    <row r="163" spans="2:8" ht="13.5" thickBot="1">
      <c r="C163" s="598" t="s">
        <v>262</v>
      </c>
      <c r="D163" s="447" t="s">
        <v>263</v>
      </c>
      <c r="E163" s="448" t="s">
        <v>264</v>
      </c>
      <c r="F163" s="448" t="s">
        <v>265</v>
      </c>
      <c r="G163" s="449" t="s">
        <v>266</v>
      </c>
      <c r="H163" s="450" t="s">
        <v>267</v>
      </c>
    </row>
    <row r="164" spans="2:8" ht="13.5" thickTop="1">
      <c r="C164" s="599"/>
      <c r="D164" s="452"/>
      <c r="E164" s="453"/>
      <c r="F164" s="454"/>
      <c r="G164" s="455"/>
      <c r="H164" s="456"/>
    </row>
    <row r="165" spans="2:8">
      <c r="C165" s="600" t="s">
        <v>268</v>
      </c>
      <c r="D165" s="452"/>
      <c r="E165" s="453"/>
      <c r="F165" s="454"/>
      <c r="G165" s="455"/>
      <c r="H165" s="456"/>
    </row>
    <row r="166" spans="2:8">
      <c r="C166" s="601"/>
      <c r="D166" s="459"/>
      <c r="E166" s="460"/>
      <c r="F166" s="602"/>
      <c r="G166" s="603"/>
      <c r="H166" s="677"/>
    </row>
    <row r="167" spans="2:8">
      <c r="C167" s="601"/>
      <c r="D167" s="459"/>
      <c r="E167" s="460"/>
      <c r="F167" s="602"/>
      <c r="G167" s="603"/>
      <c r="H167" s="604"/>
    </row>
    <row r="168" spans="2:8">
      <c r="C168" s="600" t="s">
        <v>273</v>
      </c>
      <c r="D168" s="452"/>
      <c r="E168" s="453"/>
      <c r="F168" s="454"/>
      <c r="G168" s="603"/>
      <c r="H168" s="456"/>
    </row>
    <row r="169" spans="2:8" ht="25.5">
      <c r="C169" s="601" t="s">
        <v>493</v>
      </c>
      <c r="D169" s="459">
        <v>1</v>
      </c>
      <c r="E169" s="460" t="s">
        <v>88</v>
      </c>
      <c r="F169" s="602">
        <v>81.25</v>
      </c>
      <c r="G169" s="603"/>
      <c r="H169" s="604">
        <f>D169*F169</f>
        <v>81.25</v>
      </c>
    </row>
    <row r="170" spans="2:8" ht="25.5">
      <c r="C170" s="601" t="s">
        <v>494</v>
      </c>
      <c r="D170" s="459">
        <v>1</v>
      </c>
      <c r="E170" s="460" t="s">
        <v>88</v>
      </c>
      <c r="F170" s="602">
        <v>81.25</v>
      </c>
      <c r="G170" s="603"/>
      <c r="H170" s="604">
        <f>D170*F170</f>
        <v>81.25</v>
      </c>
    </row>
    <row r="171" spans="2:8" ht="25.5">
      <c r="C171" s="601" t="s">
        <v>495</v>
      </c>
      <c r="D171" s="459">
        <v>1</v>
      </c>
      <c r="E171" s="460" t="s">
        <v>88</v>
      </c>
      <c r="F171" s="602">
        <v>81.25</v>
      </c>
      <c r="G171" s="603"/>
      <c r="H171" s="604">
        <f>D171*F171</f>
        <v>81.25</v>
      </c>
    </row>
    <row r="172" spans="2:8">
      <c r="C172" s="600" t="s">
        <v>490</v>
      </c>
      <c r="D172" s="679">
        <v>3</v>
      </c>
      <c r="E172" s="680" t="s">
        <v>474</v>
      </c>
      <c r="F172" s="681"/>
      <c r="G172" s="603"/>
      <c r="H172" s="677">
        <f>SUM(H161:H171)/D172</f>
        <v>81.25</v>
      </c>
    </row>
    <row r="173" spans="2:8">
      <c r="C173" s="601"/>
      <c r="D173" s="459"/>
      <c r="E173" s="460"/>
      <c r="F173" s="602"/>
      <c r="G173" s="603"/>
      <c r="H173" s="604"/>
    </row>
    <row r="174" spans="2:8">
      <c r="C174" s="600" t="s">
        <v>277</v>
      </c>
      <c r="D174" s="452"/>
      <c r="E174" s="453"/>
      <c r="F174" s="454"/>
      <c r="G174" s="603"/>
      <c r="H174" s="456"/>
    </row>
    <row r="175" spans="2:8">
      <c r="C175" s="601" t="s">
        <v>496</v>
      </c>
      <c r="D175" s="459">
        <v>1</v>
      </c>
      <c r="E175" s="460" t="s">
        <v>88</v>
      </c>
      <c r="F175" s="602">
        <v>330.5</v>
      </c>
      <c r="G175" s="603"/>
      <c r="H175" s="604">
        <f>D175*F175</f>
        <v>330.5</v>
      </c>
    </row>
    <row r="176" spans="2:8">
      <c r="C176" s="601" t="s">
        <v>488</v>
      </c>
      <c r="D176" s="459">
        <v>0.01</v>
      </c>
      <c r="E176" s="460" t="s">
        <v>43</v>
      </c>
      <c r="F176" s="602">
        <v>676.26</v>
      </c>
      <c r="G176" s="603"/>
      <c r="H176" s="604">
        <f>D176*F176</f>
        <v>6.7625999999999999</v>
      </c>
    </row>
    <row r="177" spans="2:8">
      <c r="C177" s="601" t="s">
        <v>489</v>
      </c>
      <c r="D177" s="459">
        <v>0.01</v>
      </c>
      <c r="E177" s="460" t="s">
        <v>43</v>
      </c>
      <c r="F177" s="602">
        <v>330.75</v>
      </c>
      <c r="G177" s="603"/>
      <c r="H177" s="604">
        <f>D177*F177</f>
        <v>3.3075000000000001</v>
      </c>
    </row>
    <row r="178" spans="2:8">
      <c r="C178" s="600" t="s">
        <v>490</v>
      </c>
      <c r="D178" s="679">
        <v>3</v>
      </c>
      <c r="E178" s="680" t="s">
        <v>474</v>
      </c>
      <c r="F178" s="681"/>
      <c r="G178" s="603"/>
      <c r="H178" s="677">
        <f>SUM(H175:H177)/D178</f>
        <v>113.52336666666667</v>
      </c>
    </row>
    <row r="179" spans="2:8" ht="13.5" thickBot="1">
      <c r="C179" s="605"/>
      <c r="D179" s="473"/>
      <c r="E179" s="474"/>
      <c r="F179" s="678"/>
      <c r="G179" s="682"/>
      <c r="H179" s="608"/>
    </row>
    <row r="180" spans="2:8" ht="13.5" thickBot="1">
      <c r="C180" s="609"/>
      <c r="D180" s="1643" t="s">
        <v>475</v>
      </c>
      <c r="E180" s="1644"/>
      <c r="F180" s="1645"/>
      <c r="G180" s="612"/>
      <c r="H180" s="613">
        <f>+H166+H172+H178</f>
        <v>194.77336666666667</v>
      </c>
    </row>
    <row r="183" spans="2:8">
      <c r="B183" s="624">
        <v>3.6</v>
      </c>
      <c r="C183" s="484" t="s">
        <v>29</v>
      </c>
    </row>
    <row r="184" spans="2:8" ht="13.5" thickBot="1">
      <c r="C184" s="638"/>
      <c r="D184" s="639"/>
      <c r="E184" s="640"/>
      <c r="F184" s="641"/>
      <c r="G184" s="642"/>
      <c r="H184" s="639"/>
    </row>
    <row r="185" spans="2:8" ht="13.5" thickBot="1">
      <c r="C185" s="598" t="s">
        <v>262</v>
      </c>
      <c r="D185" s="447" t="s">
        <v>263</v>
      </c>
      <c r="E185" s="448" t="s">
        <v>264</v>
      </c>
      <c r="F185" s="448" t="s">
        <v>265</v>
      </c>
      <c r="G185" s="449" t="s">
        <v>266</v>
      </c>
      <c r="H185" s="450" t="s">
        <v>267</v>
      </c>
    </row>
    <row r="186" spans="2:8" ht="13.5" thickTop="1">
      <c r="C186" s="599"/>
      <c r="D186" s="452"/>
      <c r="E186" s="453"/>
      <c r="F186" s="454"/>
      <c r="G186" s="455"/>
      <c r="H186" s="456"/>
    </row>
    <row r="187" spans="2:8">
      <c r="C187" s="600" t="s">
        <v>268</v>
      </c>
      <c r="D187" s="452"/>
      <c r="E187" s="453"/>
      <c r="F187" s="454"/>
      <c r="G187" s="455"/>
      <c r="H187" s="456"/>
    </row>
    <row r="188" spans="2:8">
      <c r="C188" s="601"/>
      <c r="D188" s="459"/>
      <c r="E188" s="460"/>
      <c r="F188" s="643"/>
      <c r="G188" s="603"/>
      <c r="H188" s="604"/>
    </row>
    <row r="189" spans="2:8">
      <c r="C189" s="601"/>
      <c r="D189" s="459"/>
      <c r="E189" s="460"/>
      <c r="F189" s="602"/>
      <c r="G189" s="603"/>
      <c r="H189" s="604"/>
    </row>
    <row r="190" spans="2:8">
      <c r="C190" s="601"/>
      <c r="D190" s="459"/>
      <c r="E190" s="460"/>
      <c r="F190" s="602"/>
      <c r="G190" s="603"/>
      <c r="H190" s="604"/>
    </row>
    <row r="191" spans="2:8">
      <c r="C191" s="600" t="s">
        <v>273</v>
      </c>
      <c r="D191" s="452"/>
      <c r="E191" s="453"/>
      <c r="F191" s="454"/>
      <c r="G191" s="603"/>
      <c r="H191" s="456"/>
    </row>
    <row r="192" spans="2:8">
      <c r="C192" s="601" t="s">
        <v>497</v>
      </c>
      <c r="D192" s="459">
        <v>0.04</v>
      </c>
      <c r="E192" s="460" t="s">
        <v>202</v>
      </c>
      <c r="F192" s="602">
        <v>162.5</v>
      </c>
      <c r="G192" s="603"/>
      <c r="H192" s="604">
        <f>+F192*D192</f>
        <v>6.5</v>
      </c>
    </row>
    <row r="193" spans="3:8">
      <c r="C193" s="601" t="s">
        <v>498</v>
      </c>
      <c r="D193" s="459">
        <v>0.06</v>
      </c>
      <c r="E193" s="460" t="s">
        <v>202</v>
      </c>
      <c r="F193" s="602">
        <v>162.52000000000001</v>
      </c>
      <c r="G193" s="603"/>
      <c r="H193" s="604">
        <f>+F193*D193</f>
        <v>9.7512000000000008</v>
      </c>
    </row>
    <row r="194" spans="3:8">
      <c r="C194" s="601"/>
      <c r="D194" s="459"/>
      <c r="E194" s="460"/>
      <c r="F194" s="602"/>
      <c r="G194" s="603"/>
      <c r="H194" s="677">
        <f>SUM(H192:H193)</f>
        <v>16.251200000000001</v>
      </c>
    </row>
    <row r="195" spans="3:8">
      <c r="C195" s="601"/>
      <c r="D195" s="459"/>
      <c r="E195" s="460"/>
      <c r="F195" s="602"/>
      <c r="G195" s="603"/>
      <c r="H195" s="604"/>
    </row>
    <row r="196" spans="3:8">
      <c r="C196" s="600" t="s">
        <v>277</v>
      </c>
      <c r="D196" s="452"/>
      <c r="E196" s="453"/>
      <c r="F196" s="454"/>
      <c r="G196" s="603"/>
      <c r="H196" s="456"/>
    </row>
    <row r="197" spans="3:8" ht="25.5">
      <c r="C197" s="465" t="s">
        <v>499</v>
      </c>
      <c r="D197" s="466">
        <v>1</v>
      </c>
      <c r="E197" s="467" t="s">
        <v>202</v>
      </c>
      <c r="F197" s="695">
        <f>+'Tarifarios Equipos 2018'!F46</f>
        <v>2035.8752821428568</v>
      </c>
      <c r="G197" s="603"/>
      <c r="H197" s="470">
        <f>D197*F197</f>
        <v>2035.8752821428568</v>
      </c>
    </row>
    <row r="198" spans="3:8">
      <c r="C198" s="601" t="s">
        <v>500</v>
      </c>
      <c r="D198" s="459">
        <v>4.5</v>
      </c>
      <c r="E198" s="460" t="s">
        <v>471</v>
      </c>
      <c r="F198" s="643">
        <f>+G2</f>
        <v>186.5</v>
      </c>
      <c r="G198" s="603"/>
      <c r="H198" s="604">
        <f>+F198*D198</f>
        <v>839.25</v>
      </c>
    </row>
    <row r="199" spans="3:8">
      <c r="C199" s="601" t="s">
        <v>472</v>
      </c>
      <c r="D199" s="459">
        <v>20</v>
      </c>
      <c r="E199" s="460" t="s">
        <v>281</v>
      </c>
      <c r="F199" s="602">
        <f>+H198</f>
        <v>839.25</v>
      </c>
      <c r="G199" s="603"/>
      <c r="H199" s="604">
        <f>+F199*D199/100</f>
        <v>167.85</v>
      </c>
    </row>
    <row r="200" spans="3:8">
      <c r="C200" s="618" t="s">
        <v>375</v>
      </c>
      <c r="D200" s="683">
        <v>35</v>
      </c>
      <c r="E200" s="620" t="s">
        <v>474</v>
      </c>
      <c r="F200" s="684"/>
      <c r="G200" s="603"/>
      <c r="H200" s="623">
        <f>SUM(H197:H199)/D200</f>
        <v>86.942150918367346</v>
      </c>
    </row>
    <row r="201" spans="3:8">
      <c r="C201" s="465"/>
      <c r="D201" s="466"/>
      <c r="E201" s="467"/>
      <c r="F201" s="468"/>
      <c r="G201" s="603"/>
      <c r="H201" s="470"/>
    </row>
    <row r="202" spans="3:8" ht="25.5">
      <c r="C202" s="465" t="s">
        <v>501</v>
      </c>
      <c r="D202" s="685">
        <v>1</v>
      </c>
      <c r="E202" s="686" t="s">
        <v>502</v>
      </c>
      <c r="F202" s="687">
        <v>2500</v>
      </c>
      <c r="G202" s="603"/>
      <c r="H202" s="688">
        <f>D202*F202</f>
        <v>2500</v>
      </c>
    </row>
    <row r="203" spans="3:8">
      <c r="C203" s="601" t="s">
        <v>503</v>
      </c>
      <c r="D203" s="459">
        <v>0.75</v>
      </c>
      <c r="E203" s="460" t="s">
        <v>504</v>
      </c>
      <c r="F203" s="643">
        <f>+F198</f>
        <v>186.5</v>
      </c>
      <c r="G203" s="603"/>
      <c r="H203" s="604">
        <f>+F203*D203</f>
        <v>139.875</v>
      </c>
    </row>
    <row r="204" spans="3:8">
      <c r="C204" s="601" t="s">
        <v>472</v>
      </c>
      <c r="D204" s="459">
        <v>20</v>
      </c>
      <c r="E204" s="460" t="s">
        <v>281</v>
      </c>
      <c r="F204" s="602">
        <f>+H203</f>
        <v>139.875</v>
      </c>
      <c r="G204" s="603"/>
      <c r="H204" s="604">
        <f>+F204*D204/100</f>
        <v>27.975000000000001</v>
      </c>
    </row>
    <row r="205" spans="3:8">
      <c r="C205" s="600" t="s">
        <v>375</v>
      </c>
      <c r="D205" s="679">
        <v>18</v>
      </c>
      <c r="E205" s="453" t="s">
        <v>474</v>
      </c>
      <c r="F205" s="454"/>
      <c r="G205" s="603"/>
      <c r="H205" s="677">
        <f>SUM(H202:H204)/D205</f>
        <v>148.21388888888887</v>
      </c>
    </row>
    <row r="206" spans="3:8" ht="13.5" thickBot="1">
      <c r="C206" s="689"/>
      <c r="D206" s="690"/>
      <c r="E206" s="691"/>
      <c r="F206" s="692"/>
      <c r="G206" s="693"/>
      <c r="H206" s="694"/>
    </row>
    <row r="207" spans="3:8" ht="13.5" thickBot="1">
      <c r="C207" s="609"/>
      <c r="D207" s="1643" t="s">
        <v>475</v>
      </c>
      <c r="E207" s="1644"/>
      <c r="F207" s="1645"/>
      <c r="G207" s="612"/>
      <c r="H207" s="613">
        <f>+H200+H205+H194</f>
        <v>251.40723980725622</v>
      </c>
    </row>
    <row r="209" spans="2:8" ht="15.75">
      <c r="B209" s="625">
        <v>4</v>
      </c>
      <c r="C209" s="487" t="s">
        <v>509</v>
      </c>
    </row>
    <row r="211" spans="2:8" ht="25.5">
      <c r="B211" s="624">
        <v>4.0999999999999996</v>
      </c>
      <c r="C211" s="699" t="s">
        <v>626</v>
      </c>
      <c r="D211" s="481"/>
      <c r="E211" s="445"/>
      <c r="F211" s="120"/>
      <c r="G211" s="481"/>
    </row>
    <row r="212" spans="2:8" ht="13.5" thickBot="1">
      <c r="C212" s="699"/>
      <c r="D212" s="481"/>
      <c r="E212" s="445"/>
      <c r="F212" s="120"/>
      <c r="G212" s="481"/>
    </row>
    <row r="213" spans="2:8" ht="13.5" thickBot="1">
      <c r="C213" s="598" t="s">
        <v>262</v>
      </c>
      <c r="D213" s="447" t="s">
        <v>263</v>
      </c>
      <c r="E213" s="448" t="s">
        <v>264</v>
      </c>
      <c r="F213" s="448" t="s">
        <v>265</v>
      </c>
      <c r="G213" s="448"/>
      <c r="H213" s="450" t="s">
        <v>267</v>
      </c>
    </row>
    <row r="214" spans="2:8" ht="13.5" thickTop="1">
      <c r="C214" s="599"/>
      <c r="D214" s="452"/>
      <c r="E214" s="453"/>
      <c r="F214" s="454"/>
      <c r="G214" s="454"/>
      <c r="H214" s="456"/>
    </row>
    <row r="215" spans="2:8">
      <c r="C215" s="600" t="s">
        <v>268</v>
      </c>
      <c r="D215" s="452"/>
      <c r="E215" s="453"/>
      <c r="F215" s="454"/>
      <c r="G215" s="454"/>
      <c r="H215" s="456"/>
    </row>
    <row r="216" spans="2:8">
      <c r="C216" s="700" t="s">
        <v>628</v>
      </c>
      <c r="D216" s="701">
        <f>19*0.0254*12</f>
        <v>5.7911999999999999</v>
      </c>
      <c r="E216" s="702" t="s">
        <v>15</v>
      </c>
      <c r="F216" s="703">
        <v>1859.19</v>
      </c>
      <c r="G216" s="703"/>
      <c r="H216" s="704">
        <f>+F216</f>
        <v>1859.19</v>
      </c>
    </row>
    <row r="217" spans="2:8">
      <c r="C217" s="601"/>
      <c r="D217" s="459"/>
      <c r="E217" s="460"/>
      <c r="F217" s="602"/>
      <c r="G217" s="602"/>
      <c r="H217" s="604"/>
    </row>
    <row r="218" spans="2:8">
      <c r="C218" s="600" t="s">
        <v>273</v>
      </c>
      <c r="D218" s="452"/>
      <c r="E218" s="453"/>
      <c r="F218" s="454"/>
      <c r="G218" s="454"/>
      <c r="H218" s="456"/>
    </row>
    <row r="219" spans="2:8">
      <c r="C219" s="601"/>
      <c r="D219" s="459"/>
      <c r="E219" s="460"/>
      <c r="F219" s="602"/>
      <c r="G219" s="602"/>
      <c r="H219" s="604"/>
    </row>
    <row r="220" spans="2:8">
      <c r="C220" s="600" t="s">
        <v>277</v>
      </c>
      <c r="D220" s="452"/>
      <c r="E220" s="453"/>
      <c r="F220" s="454"/>
      <c r="G220" s="454"/>
      <c r="H220" s="456"/>
    </row>
    <row r="221" spans="2:8" ht="13.5" thickBot="1">
      <c r="C221" s="689"/>
      <c r="D221" s="690"/>
      <c r="E221" s="691"/>
      <c r="F221" s="692"/>
      <c r="G221" s="692"/>
      <c r="H221" s="694"/>
    </row>
    <row r="222" spans="2:8" ht="13.5" thickBot="1">
      <c r="C222" s="609"/>
      <c r="D222" s="705" t="s">
        <v>282</v>
      </c>
      <c r="E222" s="706"/>
      <c r="F222" s="707"/>
      <c r="G222" s="708"/>
      <c r="H222" s="608">
        <f>+H216/D216</f>
        <v>321.03709075839208</v>
      </c>
    </row>
    <row r="223" spans="2:8">
      <c r="C223" s="480"/>
      <c r="D223" s="481"/>
      <c r="E223" s="445"/>
      <c r="F223" s="120"/>
      <c r="G223" s="481"/>
    </row>
    <row r="224" spans="2:8" ht="25.5">
      <c r="B224" s="624">
        <v>4.2</v>
      </c>
      <c r="C224" s="699" t="s">
        <v>627</v>
      </c>
      <c r="D224" s="481"/>
      <c r="E224" s="445"/>
      <c r="F224" s="120"/>
      <c r="G224" s="481"/>
    </row>
    <row r="225" spans="2:8" ht="13.5" thickBot="1">
      <c r="C225" s="699"/>
      <c r="D225" s="481"/>
      <c r="E225" s="445"/>
      <c r="F225" s="120"/>
      <c r="G225" s="481"/>
    </row>
    <row r="226" spans="2:8" ht="13.5" thickBot="1">
      <c r="C226" s="598" t="s">
        <v>262</v>
      </c>
      <c r="D226" s="447" t="s">
        <v>263</v>
      </c>
      <c r="E226" s="448" t="s">
        <v>264</v>
      </c>
      <c r="F226" s="448" t="s">
        <v>265</v>
      </c>
      <c r="G226" s="448"/>
      <c r="H226" s="450" t="s">
        <v>267</v>
      </c>
    </row>
    <row r="227" spans="2:8" ht="13.5" thickTop="1">
      <c r="C227" s="599"/>
      <c r="D227" s="452"/>
      <c r="E227" s="453"/>
      <c r="F227" s="454"/>
      <c r="G227" s="454"/>
      <c r="H227" s="456"/>
    </row>
    <row r="228" spans="2:8">
      <c r="C228" s="600" t="s">
        <v>268</v>
      </c>
      <c r="D228" s="452"/>
      <c r="E228" s="453"/>
      <c r="F228" s="454"/>
      <c r="G228" s="454"/>
      <c r="H228" s="456"/>
    </row>
    <row r="229" spans="2:8">
      <c r="C229" s="700" t="s">
        <v>571</v>
      </c>
      <c r="D229" s="701">
        <f>19*0.0254*12</f>
        <v>5.7911999999999999</v>
      </c>
      <c r="E229" s="702" t="s">
        <v>15</v>
      </c>
      <c r="F229" s="703">
        <v>3050.08</v>
      </c>
      <c r="G229" s="703"/>
      <c r="H229" s="704">
        <f>+F229</f>
        <v>3050.08</v>
      </c>
    </row>
    <row r="230" spans="2:8">
      <c r="C230" s="601"/>
      <c r="D230" s="459"/>
      <c r="E230" s="460"/>
      <c r="F230" s="602"/>
      <c r="G230" s="602"/>
      <c r="H230" s="604"/>
    </row>
    <row r="231" spans="2:8">
      <c r="C231" s="600" t="s">
        <v>273</v>
      </c>
      <c r="D231" s="452"/>
      <c r="E231" s="453"/>
      <c r="F231" s="454"/>
      <c r="G231" s="454"/>
      <c r="H231" s="456"/>
    </row>
    <row r="232" spans="2:8">
      <c r="C232" s="601"/>
      <c r="D232" s="459"/>
      <c r="E232" s="460"/>
      <c r="F232" s="602"/>
      <c r="G232" s="602"/>
      <c r="H232" s="604"/>
    </row>
    <row r="233" spans="2:8">
      <c r="C233" s="600" t="s">
        <v>277</v>
      </c>
      <c r="D233" s="452"/>
      <c r="E233" s="453"/>
      <c r="F233" s="454"/>
      <c r="G233" s="454"/>
      <c r="H233" s="456"/>
    </row>
    <row r="234" spans="2:8" ht="13.5" thickBot="1">
      <c r="C234" s="689"/>
      <c r="D234" s="690"/>
      <c r="E234" s="691"/>
      <c r="F234" s="692"/>
      <c r="G234" s="692"/>
      <c r="H234" s="694"/>
    </row>
    <row r="235" spans="2:8" ht="13.5" thickBot="1">
      <c r="C235" s="609"/>
      <c r="D235" s="705" t="s">
        <v>282</v>
      </c>
      <c r="E235" s="706"/>
      <c r="F235" s="707"/>
      <c r="G235" s="708"/>
      <c r="H235" s="608">
        <f>+H229/D229</f>
        <v>526.67495510429615</v>
      </c>
    </row>
    <row r="237" spans="2:8" s="434" customFormat="1" ht="15.75">
      <c r="B237" s="709">
        <v>5</v>
      </c>
      <c r="C237" s="710" t="s">
        <v>510</v>
      </c>
      <c r="D237" s="711"/>
      <c r="E237" s="712"/>
      <c r="F237" s="711"/>
      <c r="G237" s="713"/>
    </row>
    <row r="239" spans="2:8" s="484" customFormat="1">
      <c r="B239" s="624" t="e">
        <f>+#REF!</f>
        <v>#REF!</v>
      </c>
      <c r="C239" s="484" t="e">
        <f>+#REF!</f>
        <v>#REF!</v>
      </c>
    </row>
    <row r="240" spans="2:8" ht="13.5" thickBot="1">
      <c r="C240" s="699"/>
      <c r="D240" s="481"/>
      <c r="E240" s="445"/>
      <c r="F240" s="445"/>
      <c r="G240" s="120"/>
      <c r="H240" s="481"/>
    </row>
    <row r="241" spans="3:8" ht="13.5" thickBot="1">
      <c r="C241" s="598" t="s">
        <v>262</v>
      </c>
      <c r="D241" s="447" t="s">
        <v>263</v>
      </c>
      <c r="E241" s="448" t="s">
        <v>264</v>
      </c>
      <c r="F241" s="448" t="s">
        <v>265</v>
      </c>
      <c r="G241" s="449" t="s">
        <v>266</v>
      </c>
      <c r="H241" s="450" t="s">
        <v>267</v>
      </c>
    </row>
    <row r="242" spans="3:8" ht="13.5" thickTop="1">
      <c r="C242" s="827"/>
      <c r="D242" s="828"/>
      <c r="E242" s="829"/>
      <c r="F242" s="830"/>
      <c r="G242" s="831"/>
      <c r="H242" s="832"/>
    </row>
    <row r="243" spans="3:8">
      <c r="C243" s="600" t="s">
        <v>268</v>
      </c>
      <c r="D243" s="452"/>
      <c r="E243" s="453"/>
      <c r="F243" s="454"/>
      <c r="G243" s="455"/>
      <c r="H243" s="456"/>
    </row>
    <row r="244" spans="3:8">
      <c r="C244" s="822"/>
      <c r="D244" s="459"/>
      <c r="E244" s="460"/>
      <c r="F244" s="602"/>
      <c r="G244" s="603"/>
      <c r="H244" s="604"/>
    </row>
    <row r="245" spans="3:8">
      <c r="C245" s="600" t="s">
        <v>273</v>
      </c>
      <c r="D245" s="452"/>
      <c r="E245" s="453"/>
      <c r="F245" s="454"/>
      <c r="G245" s="603"/>
      <c r="H245" s="456"/>
    </row>
    <row r="246" spans="3:8">
      <c r="C246" s="600"/>
      <c r="D246" s="452"/>
      <c r="E246" s="453"/>
      <c r="F246" s="454"/>
      <c r="G246" s="603"/>
      <c r="H246" s="456"/>
    </row>
    <row r="247" spans="3:8">
      <c r="C247" s="601" t="s">
        <v>535</v>
      </c>
      <c r="D247" s="452"/>
      <c r="E247" s="453"/>
      <c r="F247" s="454"/>
      <c r="G247" s="603"/>
      <c r="H247" s="456"/>
    </row>
    <row r="248" spans="3:8">
      <c r="C248" s="833"/>
      <c r="D248" s="452"/>
      <c r="E248" s="453"/>
      <c r="F248" s="454"/>
      <c r="G248" s="603"/>
      <c r="H248" s="456"/>
    </row>
    <row r="249" spans="3:8">
      <c r="C249" s="601" t="s">
        <v>508</v>
      </c>
      <c r="D249" s="823">
        <v>1</v>
      </c>
      <c r="E249" s="824" t="s">
        <v>275</v>
      </c>
      <c r="F249" s="602">
        <v>1500</v>
      </c>
      <c r="G249" s="603"/>
      <c r="H249" s="604">
        <f>+F249*D249</f>
        <v>1500</v>
      </c>
    </row>
    <row r="250" spans="3:8">
      <c r="C250" s="601" t="s">
        <v>536</v>
      </c>
      <c r="D250" s="823">
        <v>2</v>
      </c>
      <c r="E250" s="824" t="s">
        <v>275</v>
      </c>
      <c r="F250" s="602">
        <v>850</v>
      </c>
      <c r="G250" s="603"/>
      <c r="H250" s="604">
        <f>+F250*D250</f>
        <v>1700</v>
      </c>
    </row>
    <row r="251" spans="3:8">
      <c r="C251" s="601" t="s">
        <v>537</v>
      </c>
      <c r="D251" s="823">
        <v>2</v>
      </c>
      <c r="E251" s="825" t="s">
        <v>275</v>
      </c>
      <c r="F251" s="602">
        <v>650</v>
      </c>
      <c r="G251" s="603"/>
      <c r="H251" s="604">
        <f>+F251*D251</f>
        <v>1300</v>
      </c>
    </row>
    <row r="252" spans="3:8">
      <c r="C252" s="601" t="s">
        <v>538</v>
      </c>
      <c r="D252" s="826">
        <v>1</v>
      </c>
      <c r="E252" s="824" t="s">
        <v>275</v>
      </c>
      <c r="F252" s="602">
        <v>500</v>
      </c>
      <c r="G252" s="603"/>
      <c r="H252" s="604">
        <f>+F252*D252</f>
        <v>500</v>
      </c>
    </row>
    <row r="253" spans="3:8">
      <c r="C253" s="834"/>
      <c r="D253" s="459"/>
      <c r="E253" s="460"/>
      <c r="F253" s="602"/>
      <c r="G253" s="603"/>
      <c r="H253" s="604">
        <f>SUM(H249:H252)</f>
        <v>5000</v>
      </c>
    </row>
    <row r="254" spans="3:8">
      <c r="C254" s="601"/>
      <c r="D254" s="683">
        <v>400</v>
      </c>
      <c r="E254" s="620" t="s">
        <v>376</v>
      </c>
      <c r="F254" s="684"/>
      <c r="G254" s="603"/>
      <c r="H254" s="623">
        <f>+H253/D254</f>
        <v>12.5</v>
      </c>
    </row>
    <row r="255" spans="3:8">
      <c r="C255" s="600" t="s">
        <v>277</v>
      </c>
      <c r="D255" s="459"/>
      <c r="E255" s="460"/>
      <c r="F255" s="602"/>
      <c r="G255" s="603"/>
      <c r="H255" s="604"/>
    </row>
    <row r="256" spans="3:8">
      <c r="C256" s="601" t="s">
        <v>539</v>
      </c>
      <c r="D256" s="452"/>
      <c r="E256" s="453"/>
      <c r="F256" s="454"/>
      <c r="G256" s="603"/>
      <c r="H256" s="456"/>
    </row>
    <row r="257" spans="2:8">
      <c r="C257" s="465" t="s">
        <v>540</v>
      </c>
      <c r="D257" s="466">
        <v>1</v>
      </c>
      <c r="E257" s="467" t="s">
        <v>275</v>
      </c>
      <c r="F257" s="468">
        <v>3500</v>
      </c>
      <c r="G257" s="603"/>
      <c r="H257" s="470">
        <f>D257*F257</f>
        <v>3500</v>
      </c>
    </row>
    <row r="258" spans="2:8">
      <c r="C258" s="601" t="s">
        <v>541</v>
      </c>
      <c r="D258" s="459">
        <v>2</v>
      </c>
      <c r="E258" s="460" t="s">
        <v>272</v>
      </c>
      <c r="F258" s="602">
        <v>650</v>
      </c>
      <c r="G258" s="603"/>
      <c r="H258" s="604">
        <f>+F258*D258</f>
        <v>1300</v>
      </c>
    </row>
    <row r="259" spans="2:8">
      <c r="C259" s="601"/>
      <c r="D259" s="459"/>
      <c r="E259" s="460"/>
      <c r="F259" s="643"/>
      <c r="G259" s="603"/>
      <c r="H259" s="677">
        <f>+SUM(H257:H258)/D262</f>
        <v>12</v>
      </c>
    </row>
    <row r="260" spans="2:8">
      <c r="C260" s="601"/>
      <c r="D260" s="459"/>
      <c r="E260" s="460"/>
      <c r="F260" s="643"/>
      <c r="G260" s="603"/>
      <c r="H260" s="604"/>
    </row>
    <row r="261" spans="2:8">
      <c r="C261" s="601" t="s">
        <v>542</v>
      </c>
      <c r="D261" s="459">
        <v>1</v>
      </c>
      <c r="E261" s="460" t="s">
        <v>281</v>
      </c>
      <c r="F261" s="602">
        <f>0.03*H254</f>
        <v>0.375</v>
      </c>
      <c r="G261" s="603"/>
      <c r="H261" s="604">
        <f>+F261*D261</f>
        <v>0.375</v>
      </c>
    </row>
    <row r="262" spans="2:8">
      <c r="C262" s="618"/>
      <c r="D262" s="683">
        <v>400</v>
      </c>
      <c r="E262" s="620" t="s">
        <v>376</v>
      </c>
      <c r="F262" s="684"/>
      <c r="G262" s="603"/>
      <c r="H262" s="623">
        <f>+H261</f>
        <v>0.375</v>
      </c>
    </row>
    <row r="263" spans="2:8" ht="13.5" thickBot="1">
      <c r="C263" s="689"/>
      <c r="D263" s="690"/>
      <c r="E263" s="691"/>
      <c r="F263" s="692"/>
      <c r="G263" s="693"/>
      <c r="H263" s="694"/>
    </row>
    <row r="264" spans="2:8" ht="13.5" thickBot="1">
      <c r="C264" s="609"/>
      <c r="D264" s="1643" t="s">
        <v>282</v>
      </c>
      <c r="E264" s="1644"/>
      <c r="F264" s="1645"/>
      <c r="G264" s="612"/>
      <c r="H264" s="613">
        <f>+H262+H259+H254</f>
        <v>24.875</v>
      </c>
    </row>
    <row r="267" spans="2:8" s="484" customFormat="1">
      <c r="B267" s="624">
        <v>5.2</v>
      </c>
      <c r="C267" s="484" t="s">
        <v>35</v>
      </c>
    </row>
    <row r="268" spans="2:8" ht="13.5" thickBot="1">
      <c r="C268" s="699"/>
      <c r="D268" s="481"/>
      <c r="E268" s="445"/>
      <c r="F268" s="445"/>
      <c r="G268" s="120"/>
      <c r="H268" s="481"/>
    </row>
    <row r="269" spans="2:8" ht="13.5" thickBot="1">
      <c r="C269" s="598" t="s">
        <v>262</v>
      </c>
      <c r="D269" s="447" t="s">
        <v>263</v>
      </c>
      <c r="E269" s="448" t="s">
        <v>264</v>
      </c>
      <c r="F269" s="448" t="s">
        <v>265</v>
      </c>
      <c r="G269" s="449" t="s">
        <v>266</v>
      </c>
      <c r="H269" s="450" t="s">
        <v>267</v>
      </c>
    </row>
    <row r="270" spans="2:8" ht="13.5" thickTop="1">
      <c r="C270" s="827"/>
      <c r="D270" s="828"/>
      <c r="E270" s="829"/>
      <c r="F270" s="830"/>
      <c r="G270" s="831"/>
      <c r="H270" s="832"/>
    </row>
    <row r="271" spans="2:8">
      <c r="C271" s="600" t="s">
        <v>268</v>
      </c>
      <c r="D271" s="452"/>
      <c r="E271" s="453"/>
      <c r="F271" s="454"/>
      <c r="G271" s="455"/>
      <c r="H271" s="456"/>
    </row>
    <row r="272" spans="2:8">
      <c r="C272" s="822"/>
      <c r="D272" s="459"/>
      <c r="E272" s="460"/>
      <c r="F272" s="602"/>
      <c r="G272" s="603"/>
      <c r="H272" s="604"/>
    </row>
    <row r="273" spans="3:8">
      <c r="C273" s="600" t="s">
        <v>273</v>
      </c>
      <c r="D273" s="452"/>
      <c r="E273" s="453"/>
      <c r="F273" s="454"/>
      <c r="G273" s="603"/>
      <c r="H273" s="456"/>
    </row>
    <row r="274" spans="3:8">
      <c r="C274" s="600"/>
      <c r="D274" s="452"/>
      <c r="E274" s="453"/>
      <c r="F274" s="454"/>
      <c r="G274" s="603"/>
      <c r="H274" s="456"/>
    </row>
    <row r="275" spans="3:8">
      <c r="C275" s="601" t="s">
        <v>543</v>
      </c>
      <c r="D275" s="452"/>
      <c r="E275" s="453"/>
      <c r="F275" s="454"/>
      <c r="G275" s="603"/>
      <c r="H275" s="456"/>
    </row>
    <row r="276" spans="3:8">
      <c r="C276" s="833"/>
      <c r="D276" s="452"/>
      <c r="E276" s="453"/>
      <c r="F276" s="454"/>
      <c r="G276" s="603"/>
      <c r="H276" s="456"/>
    </row>
    <row r="277" spans="3:8">
      <c r="C277" s="601" t="s">
        <v>508</v>
      </c>
      <c r="D277" s="823">
        <v>1</v>
      </c>
      <c r="E277" s="824" t="s">
        <v>275</v>
      </c>
      <c r="F277" s="602">
        <v>1500</v>
      </c>
      <c r="G277" s="603"/>
      <c r="H277" s="604">
        <f>+F277*D277</f>
        <v>1500</v>
      </c>
    </row>
    <row r="278" spans="3:8">
      <c r="C278" s="601" t="s">
        <v>536</v>
      </c>
      <c r="D278" s="823">
        <v>2</v>
      </c>
      <c r="E278" s="824" t="s">
        <v>275</v>
      </c>
      <c r="F278" s="602">
        <v>850</v>
      </c>
      <c r="G278" s="603"/>
      <c r="H278" s="604">
        <f>+F278*D278</f>
        <v>1700</v>
      </c>
    </row>
    <row r="279" spans="3:8">
      <c r="C279" s="601" t="s">
        <v>537</v>
      </c>
      <c r="D279" s="823">
        <v>2</v>
      </c>
      <c r="E279" s="825" t="s">
        <v>275</v>
      </c>
      <c r="F279" s="602">
        <v>650</v>
      </c>
      <c r="G279" s="603"/>
      <c r="H279" s="604">
        <f>+F279*D279</f>
        <v>1300</v>
      </c>
    </row>
    <row r="280" spans="3:8">
      <c r="C280" s="601" t="s">
        <v>538</v>
      </c>
      <c r="D280" s="826">
        <v>1</v>
      </c>
      <c r="E280" s="824" t="s">
        <v>275</v>
      </c>
      <c r="F280" s="602">
        <v>500</v>
      </c>
      <c r="G280" s="603"/>
      <c r="H280" s="604">
        <f>+F280*D280</f>
        <v>500</v>
      </c>
    </row>
    <row r="281" spans="3:8">
      <c r="C281" s="834"/>
      <c r="D281" s="459"/>
      <c r="E281" s="460"/>
      <c r="F281" s="602"/>
      <c r="G281" s="603"/>
      <c r="H281" s="604">
        <f>SUM(H277:H280)</f>
        <v>5000</v>
      </c>
    </row>
    <row r="282" spans="3:8">
      <c r="C282" s="601"/>
      <c r="D282" s="683">
        <v>200</v>
      </c>
      <c r="E282" s="620" t="s">
        <v>376</v>
      </c>
      <c r="F282" s="684"/>
      <c r="G282" s="603"/>
      <c r="H282" s="623">
        <f>+H281/D282</f>
        <v>25</v>
      </c>
    </row>
    <row r="283" spans="3:8">
      <c r="C283" s="600" t="s">
        <v>277</v>
      </c>
      <c r="D283" s="459"/>
      <c r="E283" s="460"/>
      <c r="F283" s="602"/>
      <c r="G283" s="603"/>
      <c r="H283" s="604"/>
    </row>
    <row r="284" spans="3:8">
      <c r="C284" s="601" t="s">
        <v>544</v>
      </c>
      <c r="D284" s="452"/>
      <c r="E284" s="453"/>
      <c r="F284" s="454"/>
      <c r="G284" s="603"/>
      <c r="H284" s="456"/>
    </row>
    <row r="285" spans="3:8">
      <c r="C285" s="465" t="s">
        <v>540</v>
      </c>
      <c r="D285" s="466">
        <v>1</v>
      </c>
      <c r="E285" s="467" t="s">
        <v>275</v>
      </c>
      <c r="F285" s="468">
        <v>3500</v>
      </c>
      <c r="G285" s="603"/>
      <c r="H285" s="470">
        <f>D285*F285</f>
        <v>3500</v>
      </c>
    </row>
    <row r="286" spans="3:8">
      <c r="C286" s="601" t="s">
        <v>541</v>
      </c>
      <c r="D286" s="459">
        <v>2</v>
      </c>
      <c r="E286" s="460" t="s">
        <v>272</v>
      </c>
      <c r="F286" s="602">
        <v>650</v>
      </c>
      <c r="G286" s="603"/>
      <c r="H286" s="604">
        <f>+F286*D286</f>
        <v>1300</v>
      </c>
    </row>
    <row r="287" spans="3:8">
      <c r="C287" s="601"/>
      <c r="D287" s="459"/>
      <c r="E287" s="460"/>
      <c r="F287" s="643"/>
      <c r="G287" s="603"/>
      <c r="H287" s="677">
        <f>+SUM(H285:H286)/D290</f>
        <v>12</v>
      </c>
    </row>
    <row r="288" spans="3:8">
      <c r="C288" s="601"/>
      <c r="D288" s="459"/>
      <c r="E288" s="460"/>
      <c r="F288" s="643"/>
      <c r="G288" s="603"/>
      <c r="H288" s="604"/>
    </row>
    <row r="289" spans="2:8">
      <c r="C289" s="601" t="s">
        <v>542</v>
      </c>
      <c r="D289" s="459">
        <v>1</v>
      </c>
      <c r="E289" s="460" t="s">
        <v>281</v>
      </c>
      <c r="F289" s="602">
        <f>0.03*H282</f>
        <v>0.75</v>
      </c>
      <c r="G289" s="603"/>
      <c r="H289" s="604">
        <f>+F289*D289/100</f>
        <v>7.4999999999999997E-3</v>
      </c>
    </row>
    <row r="290" spans="2:8">
      <c r="C290" s="618"/>
      <c r="D290" s="683">
        <v>400</v>
      </c>
      <c r="E290" s="620" t="s">
        <v>376</v>
      </c>
      <c r="F290" s="684"/>
      <c r="G290" s="603"/>
      <c r="H290" s="623">
        <f>+H289</f>
        <v>7.4999999999999997E-3</v>
      </c>
    </row>
    <row r="291" spans="2:8" ht="13.5" thickBot="1">
      <c r="C291" s="689"/>
      <c r="D291" s="690"/>
      <c r="E291" s="691"/>
      <c r="F291" s="692"/>
      <c r="G291" s="693"/>
      <c r="H291" s="694"/>
    </row>
    <row r="292" spans="2:8" ht="13.5" thickBot="1">
      <c r="C292" s="609"/>
      <c r="D292" s="1634" t="s">
        <v>282</v>
      </c>
      <c r="E292" s="1635"/>
      <c r="F292" s="1636"/>
      <c r="G292" s="836"/>
      <c r="H292" s="837">
        <f>+H290+H287+H282</f>
        <v>37.0075</v>
      </c>
    </row>
    <row r="293" spans="2:8" s="726" customFormat="1">
      <c r="B293" s="727"/>
      <c r="C293" s="817"/>
      <c r="D293" s="818"/>
      <c r="E293" s="696"/>
      <c r="F293" s="696"/>
      <c r="G293" s="819"/>
      <c r="H293" s="818"/>
    </row>
    <row r="294" spans="2:8" s="484" customFormat="1">
      <c r="B294" s="624">
        <v>5.3</v>
      </c>
      <c r="C294" s="484" t="e">
        <f>+#REF!</f>
        <v>#REF!</v>
      </c>
    </row>
    <row r="295" spans="2:8" s="484" customFormat="1" ht="13.5" thickBot="1">
      <c r="B295" s="624"/>
    </row>
    <row r="296" spans="2:8" s="484" customFormat="1" ht="13.5" thickBot="1">
      <c r="B296" s="624"/>
      <c r="C296" s="598" t="s">
        <v>262</v>
      </c>
      <c r="D296" s="447" t="s">
        <v>263</v>
      </c>
      <c r="E296" s="448" t="s">
        <v>264</v>
      </c>
      <c r="F296" s="448" t="s">
        <v>265</v>
      </c>
      <c r="G296" s="449" t="s">
        <v>266</v>
      </c>
      <c r="H296" s="450" t="s">
        <v>267</v>
      </c>
    </row>
    <row r="297" spans="2:8" ht="13.5" thickTop="1">
      <c r="C297" s="827"/>
      <c r="D297" s="828"/>
      <c r="E297" s="829"/>
      <c r="F297" s="830"/>
      <c r="G297" s="831"/>
      <c r="H297" s="832"/>
    </row>
    <row r="298" spans="2:8" s="726" customFormat="1">
      <c r="B298" s="727"/>
      <c r="C298" s="600" t="s">
        <v>268</v>
      </c>
      <c r="D298" s="452"/>
      <c r="E298" s="453"/>
      <c r="F298" s="454"/>
      <c r="G298" s="455"/>
      <c r="H298" s="456"/>
    </row>
    <row r="299" spans="2:8" s="726" customFormat="1">
      <c r="B299" s="727"/>
      <c r="C299" s="822"/>
      <c r="D299" s="459"/>
      <c r="E299" s="460"/>
      <c r="F299" s="602"/>
      <c r="G299" s="603"/>
      <c r="H299" s="604"/>
    </row>
    <row r="300" spans="2:8" s="726" customFormat="1">
      <c r="B300" s="727"/>
      <c r="C300" s="600" t="s">
        <v>273</v>
      </c>
      <c r="D300" s="452"/>
      <c r="E300" s="453"/>
      <c r="F300" s="454"/>
      <c r="G300" s="603"/>
      <c r="H300" s="456"/>
    </row>
    <row r="301" spans="2:8" s="726" customFormat="1">
      <c r="B301" s="727"/>
      <c r="C301" s="600"/>
      <c r="D301" s="452"/>
      <c r="E301" s="453"/>
      <c r="F301" s="454"/>
      <c r="G301" s="603"/>
      <c r="H301" s="456"/>
    </row>
    <row r="302" spans="2:8" s="726" customFormat="1">
      <c r="B302" s="727"/>
      <c r="C302" s="601" t="s">
        <v>543</v>
      </c>
      <c r="D302" s="452"/>
      <c r="E302" s="453"/>
      <c r="F302" s="454"/>
      <c r="G302" s="603"/>
      <c r="H302" s="456"/>
    </row>
    <row r="303" spans="2:8" s="726" customFormat="1">
      <c r="B303" s="727"/>
      <c r="C303" s="833"/>
      <c r="D303" s="452"/>
      <c r="E303" s="453"/>
      <c r="F303" s="454"/>
      <c r="G303" s="603"/>
      <c r="H303" s="456"/>
    </row>
    <row r="304" spans="2:8" s="726" customFormat="1">
      <c r="B304" s="727"/>
      <c r="C304" s="601" t="s">
        <v>508</v>
      </c>
      <c r="D304" s="823">
        <v>1</v>
      </c>
      <c r="E304" s="824" t="s">
        <v>275</v>
      </c>
      <c r="F304" s="602">
        <v>1500</v>
      </c>
      <c r="G304" s="603"/>
      <c r="H304" s="604">
        <f>+F304*D304</f>
        <v>1500</v>
      </c>
    </row>
    <row r="305" spans="2:8" s="726" customFormat="1">
      <c r="B305" s="727"/>
      <c r="C305" s="601" t="s">
        <v>536</v>
      </c>
      <c r="D305" s="823">
        <v>2</v>
      </c>
      <c r="E305" s="824" t="s">
        <v>275</v>
      </c>
      <c r="F305" s="602">
        <v>850</v>
      </c>
      <c r="G305" s="603"/>
      <c r="H305" s="604">
        <f>+F305*D305</f>
        <v>1700</v>
      </c>
    </row>
    <row r="306" spans="2:8" s="726" customFormat="1">
      <c r="B306" s="727"/>
      <c r="C306" s="601" t="s">
        <v>537</v>
      </c>
      <c r="D306" s="823">
        <v>2</v>
      </c>
      <c r="E306" s="825" t="s">
        <v>275</v>
      </c>
      <c r="F306" s="602">
        <v>650</v>
      </c>
      <c r="G306" s="603"/>
      <c r="H306" s="604">
        <f>+F306*D306</f>
        <v>1300</v>
      </c>
    </row>
    <row r="307" spans="2:8" s="726" customFormat="1">
      <c r="B307" s="727"/>
      <c r="C307" s="601" t="s">
        <v>538</v>
      </c>
      <c r="D307" s="826">
        <v>1</v>
      </c>
      <c r="E307" s="824" t="s">
        <v>275</v>
      </c>
      <c r="F307" s="602">
        <v>500</v>
      </c>
      <c r="G307" s="603"/>
      <c r="H307" s="604">
        <f>+F307*D307</f>
        <v>500</v>
      </c>
    </row>
    <row r="308" spans="2:8" s="726" customFormat="1">
      <c r="B308" s="727"/>
      <c r="C308" s="834"/>
      <c r="D308" s="459"/>
      <c r="E308" s="460"/>
      <c r="F308" s="602"/>
      <c r="G308" s="603"/>
      <c r="H308" s="604">
        <f>SUM(H304:H307)</f>
        <v>5000</v>
      </c>
    </row>
    <row r="309" spans="2:8" s="726" customFormat="1">
      <c r="B309" s="727"/>
      <c r="C309" s="601"/>
      <c r="D309" s="683">
        <v>200</v>
      </c>
      <c r="E309" s="620" t="s">
        <v>376</v>
      </c>
      <c r="F309" s="684"/>
      <c r="G309" s="603"/>
      <c r="H309" s="623">
        <f>+H308/D309</f>
        <v>25</v>
      </c>
    </row>
    <row r="310" spans="2:8" s="726" customFormat="1">
      <c r="B310" s="727"/>
      <c r="C310" s="600" t="s">
        <v>277</v>
      </c>
      <c r="D310" s="459"/>
      <c r="E310" s="460"/>
      <c r="F310" s="602"/>
      <c r="G310" s="603"/>
      <c r="H310" s="604"/>
    </row>
    <row r="311" spans="2:8" s="726" customFormat="1">
      <c r="B311" s="727"/>
      <c r="C311" s="601" t="s">
        <v>544</v>
      </c>
      <c r="D311" s="452"/>
      <c r="E311" s="453"/>
      <c r="F311" s="454"/>
      <c r="G311" s="603"/>
      <c r="H311" s="456"/>
    </row>
    <row r="312" spans="2:8" s="726" customFormat="1">
      <c r="B312" s="727"/>
      <c r="C312" s="465" t="s">
        <v>540</v>
      </c>
      <c r="D312" s="466">
        <v>1</v>
      </c>
      <c r="E312" s="467" t="s">
        <v>275</v>
      </c>
      <c r="F312" s="468">
        <v>3500</v>
      </c>
      <c r="G312" s="603"/>
      <c r="H312" s="470">
        <f>D312*F312</f>
        <v>3500</v>
      </c>
    </row>
    <row r="313" spans="2:8" s="726" customFormat="1">
      <c r="B313" s="727"/>
      <c r="C313" s="601" t="s">
        <v>541</v>
      </c>
      <c r="D313" s="459">
        <v>2</v>
      </c>
      <c r="E313" s="460" t="s">
        <v>272</v>
      </c>
      <c r="F313" s="602">
        <v>650</v>
      </c>
      <c r="G313" s="603"/>
      <c r="H313" s="604">
        <f>+F313*D313</f>
        <v>1300</v>
      </c>
    </row>
    <row r="314" spans="2:8" s="726" customFormat="1">
      <c r="B314" s="727"/>
      <c r="C314" s="601"/>
      <c r="D314" s="459"/>
      <c r="E314" s="460"/>
      <c r="F314" s="643"/>
      <c r="G314" s="603"/>
      <c r="H314" s="677">
        <f>+SUM(H312:H313)/D317</f>
        <v>12</v>
      </c>
    </row>
    <row r="315" spans="2:8" s="726" customFormat="1">
      <c r="B315" s="727"/>
      <c r="C315" s="601"/>
      <c r="D315" s="459"/>
      <c r="E315" s="460"/>
      <c r="F315" s="643"/>
      <c r="G315" s="603"/>
      <c r="H315" s="604"/>
    </row>
    <row r="316" spans="2:8" s="726" customFormat="1">
      <c r="B316" s="727"/>
      <c r="C316" s="601" t="s">
        <v>542</v>
      </c>
      <c r="D316" s="459">
        <v>1</v>
      </c>
      <c r="E316" s="460" t="s">
        <v>281</v>
      </c>
      <c r="F316" s="602">
        <f>0.03*H309</f>
        <v>0.75</v>
      </c>
      <c r="G316" s="603"/>
      <c r="H316" s="604">
        <f>+F316*D316/100</f>
        <v>7.4999999999999997E-3</v>
      </c>
    </row>
    <row r="317" spans="2:8">
      <c r="C317" s="618"/>
      <c r="D317" s="683">
        <v>400</v>
      </c>
      <c r="E317" s="620" t="s">
        <v>376</v>
      </c>
      <c r="F317" s="684"/>
      <c r="G317" s="603"/>
      <c r="H317" s="623">
        <f>+H316</f>
        <v>7.4999999999999997E-3</v>
      </c>
    </row>
    <row r="318" spans="2:8" s="487" customFormat="1" ht="16.5" thickBot="1">
      <c r="B318" s="625"/>
      <c r="C318" s="689"/>
      <c r="D318" s="690"/>
      <c r="E318" s="691"/>
      <c r="F318" s="692"/>
      <c r="G318" s="693"/>
      <c r="H318" s="694"/>
    </row>
    <row r="319" spans="2:8" s="487" customFormat="1" ht="16.5" thickBot="1">
      <c r="B319" s="625"/>
      <c r="C319" s="609"/>
      <c r="D319" s="1634" t="s">
        <v>282</v>
      </c>
      <c r="E319" s="1635"/>
      <c r="F319" s="1636"/>
      <c r="G319" s="836"/>
      <c r="H319" s="837">
        <f>+H317+H314+H309</f>
        <v>37.0075</v>
      </c>
    </row>
    <row r="320" spans="2:8" s="487" customFormat="1" ht="15.75">
      <c r="B320" s="625"/>
      <c r="C320" s="609"/>
      <c r="D320" s="697"/>
      <c r="E320" s="697"/>
      <c r="F320" s="697"/>
      <c r="G320" s="835"/>
      <c r="H320" s="698"/>
    </row>
    <row r="321" spans="2:8" s="487" customFormat="1" ht="15.75">
      <c r="B321" s="625">
        <v>6</v>
      </c>
      <c r="C321" s="645" t="s">
        <v>305</v>
      </c>
      <c r="D321" s="697"/>
      <c r="E321" s="697"/>
      <c r="F321" s="697"/>
      <c r="G321" s="835"/>
      <c r="H321" s="698"/>
    </row>
    <row r="322" spans="2:8" s="487" customFormat="1" ht="15.75">
      <c r="B322" s="625"/>
      <c r="C322" s="609"/>
      <c r="D322" s="697"/>
      <c r="E322" s="697"/>
      <c r="F322" s="697"/>
      <c r="G322" s="835"/>
      <c r="H322" s="698"/>
    </row>
    <row r="323" spans="2:8" s="484" customFormat="1">
      <c r="B323" s="624">
        <v>6.1</v>
      </c>
      <c r="C323" s="484" t="s">
        <v>331</v>
      </c>
    </row>
    <row r="324" spans="2:8" s="487" customFormat="1" ht="16.5" thickBot="1">
      <c r="B324" s="625"/>
    </row>
    <row r="325" spans="2:8" s="487" customFormat="1" ht="15.75">
      <c r="B325" s="625"/>
      <c r="C325" s="772" t="s">
        <v>534</v>
      </c>
      <c r="D325" s="745"/>
      <c r="E325" s="746">
        <v>12</v>
      </c>
      <c r="F325" s="745"/>
      <c r="G325" s="745"/>
      <c r="H325" s="747"/>
    </row>
    <row r="326" spans="2:8" s="487" customFormat="1" ht="15.75">
      <c r="B326" s="625"/>
      <c r="C326" s="748" t="s">
        <v>511</v>
      </c>
      <c r="D326" s="749"/>
      <c r="E326" s="750"/>
      <c r="F326" s="749"/>
      <c r="G326" s="749"/>
      <c r="H326" s="751"/>
    </row>
    <row r="327" spans="2:8" s="487" customFormat="1" ht="15.75">
      <c r="B327" s="625"/>
      <c r="C327" s="751" t="s">
        <v>512</v>
      </c>
      <c r="D327" s="749">
        <v>1</v>
      </c>
      <c r="E327" s="750" t="s">
        <v>43</v>
      </c>
      <c r="F327" s="749">
        <v>46438.32</v>
      </c>
      <c r="G327" s="749"/>
      <c r="H327" s="752">
        <f>+D327*F327</f>
        <v>46438.32</v>
      </c>
    </row>
    <row r="328" spans="2:8" s="487" customFormat="1" ht="15.75">
      <c r="B328" s="625"/>
      <c r="C328" s="751" t="s">
        <v>513</v>
      </c>
      <c r="D328" s="749">
        <v>1</v>
      </c>
      <c r="E328" s="750" t="s">
        <v>135</v>
      </c>
      <c r="F328" s="749">
        <v>1350</v>
      </c>
      <c r="G328" s="749"/>
      <c r="H328" s="752">
        <f t="shared" ref="H328:H333" si="1">+D328*F328</f>
        <v>1350</v>
      </c>
    </row>
    <row r="329" spans="2:8" s="487" customFormat="1" ht="15.75">
      <c r="B329" s="625"/>
      <c r="C329" s="751" t="s">
        <v>514</v>
      </c>
      <c r="D329" s="749">
        <v>2</v>
      </c>
      <c r="E329" s="750" t="s">
        <v>43</v>
      </c>
      <c r="F329" s="749">
        <v>28608.3</v>
      </c>
      <c r="G329" s="749"/>
      <c r="H329" s="752">
        <f t="shared" si="1"/>
        <v>57216.6</v>
      </c>
    </row>
    <row r="330" spans="2:8" s="487" customFormat="1" ht="15.75">
      <c r="B330" s="625"/>
      <c r="C330" s="751" t="s">
        <v>515</v>
      </c>
      <c r="D330" s="749">
        <v>1</v>
      </c>
      <c r="E330" s="750" t="s">
        <v>43</v>
      </c>
      <c r="F330" s="749">
        <v>1325</v>
      </c>
      <c r="G330" s="749"/>
      <c r="H330" s="752">
        <f t="shared" si="1"/>
        <v>1325</v>
      </c>
    </row>
    <row r="331" spans="2:8" s="487" customFormat="1" ht="15.75">
      <c r="B331" s="625"/>
      <c r="C331" s="751" t="s">
        <v>516</v>
      </c>
      <c r="D331" s="749">
        <v>2</v>
      </c>
      <c r="E331" s="750" t="s">
        <v>43</v>
      </c>
      <c r="F331" s="749">
        <v>13284.89</v>
      </c>
      <c r="G331" s="749"/>
      <c r="H331" s="752">
        <f t="shared" si="1"/>
        <v>26569.78</v>
      </c>
    </row>
    <row r="332" spans="2:8" s="487" customFormat="1" ht="15.75">
      <c r="B332" s="625"/>
      <c r="C332" s="751" t="s">
        <v>517</v>
      </c>
      <c r="D332" s="749">
        <v>1</v>
      </c>
      <c r="E332" s="750" t="s">
        <v>135</v>
      </c>
      <c r="F332" s="749">
        <v>3500</v>
      </c>
      <c r="G332" s="749"/>
      <c r="H332" s="752">
        <f t="shared" si="1"/>
        <v>3500</v>
      </c>
    </row>
    <row r="333" spans="2:8" s="487" customFormat="1" ht="15.75">
      <c r="B333" s="625"/>
      <c r="C333" s="751" t="s">
        <v>518</v>
      </c>
      <c r="D333" s="749">
        <v>1</v>
      </c>
      <c r="E333" s="750" t="s">
        <v>43</v>
      </c>
      <c r="F333" s="749">
        <v>6557.53</v>
      </c>
      <c r="G333" s="749"/>
      <c r="H333" s="752">
        <f t="shared" si="1"/>
        <v>6557.53</v>
      </c>
    </row>
    <row r="334" spans="2:8" s="487" customFormat="1" ht="15.75">
      <c r="B334" s="625"/>
      <c r="C334" s="751"/>
      <c r="D334" s="749"/>
      <c r="E334" s="750"/>
      <c r="F334" s="749"/>
      <c r="G334" s="749"/>
      <c r="H334" s="753">
        <f>SUM(H327:H333)</f>
        <v>142957.23000000001</v>
      </c>
    </row>
    <row r="335" spans="2:8" s="487" customFormat="1" ht="15.75">
      <c r="B335" s="625"/>
      <c r="C335" s="751" t="s">
        <v>519</v>
      </c>
      <c r="D335" s="749"/>
      <c r="E335" s="750"/>
      <c r="F335" s="749"/>
      <c r="G335" s="749"/>
      <c r="H335" s="753">
        <f>SUM(H334/100)/500</f>
        <v>2.8591446</v>
      </c>
    </row>
    <row r="336" spans="2:8" s="487" customFormat="1" ht="15.75">
      <c r="B336" s="625"/>
      <c r="C336" s="751"/>
      <c r="D336" s="749"/>
      <c r="E336" s="750"/>
      <c r="F336" s="749"/>
      <c r="G336" s="749"/>
      <c r="H336" s="565"/>
    </row>
    <row r="337" spans="2:8" s="487" customFormat="1" ht="15.75">
      <c r="B337" s="625"/>
      <c r="C337" s="748" t="s">
        <v>520</v>
      </c>
      <c r="D337" s="749"/>
      <c r="E337" s="750"/>
      <c r="F337" s="749"/>
      <c r="G337" s="749"/>
      <c r="H337" s="751"/>
    </row>
    <row r="338" spans="2:8" s="487" customFormat="1" ht="15.75">
      <c r="B338" s="625"/>
      <c r="C338" s="751" t="s">
        <v>521</v>
      </c>
      <c r="D338" s="749">
        <v>38581.07</v>
      </c>
      <c r="E338" s="750" t="s">
        <v>272</v>
      </c>
      <c r="F338" s="749">
        <v>2.5</v>
      </c>
      <c r="G338" s="749"/>
      <c r="H338" s="752">
        <f>+D338*F338</f>
        <v>96452.675000000003</v>
      </c>
    </row>
    <row r="339" spans="2:8" s="487" customFormat="1" ht="15.75">
      <c r="B339" s="625"/>
      <c r="C339" s="751"/>
      <c r="D339" s="749"/>
      <c r="E339" s="750"/>
      <c r="F339" s="749"/>
      <c r="G339" s="749"/>
      <c r="H339" s="754">
        <f>SUM(H338/500)</f>
        <v>192.90535</v>
      </c>
    </row>
    <row r="340" spans="2:8" s="487" customFormat="1" ht="15.75">
      <c r="B340" s="625"/>
      <c r="C340" s="748" t="s">
        <v>522</v>
      </c>
      <c r="D340" s="749"/>
      <c r="E340" s="750"/>
      <c r="F340" s="749"/>
      <c r="G340" s="749"/>
      <c r="H340" s="751"/>
    </row>
    <row r="341" spans="2:8" s="487" customFormat="1" ht="15.75">
      <c r="B341" s="625"/>
      <c r="C341" s="751" t="s">
        <v>523</v>
      </c>
      <c r="D341" s="749">
        <v>1</v>
      </c>
      <c r="E341" s="750" t="s">
        <v>275</v>
      </c>
      <c r="F341" s="749">
        <v>1600</v>
      </c>
      <c r="G341" s="749"/>
      <c r="H341" s="752">
        <f>ROUND(D341*F341,2)</f>
        <v>1600</v>
      </c>
    </row>
    <row r="342" spans="2:8" s="487" customFormat="1" ht="15.75">
      <c r="B342" s="625"/>
      <c r="C342" s="751" t="s">
        <v>524</v>
      </c>
      <c r="D342" s="749">
        <v>1</v>
      </c>
      <c r="E342" s="750" t="s">
        <v>275</v>
      </c>
      <c r="F342" s="749">
        <f>750*2</f>
        <v>1500</v>
      </c>
      <c r="G342" s="749"/>
      <c r="H342" s="752">
        <f>ROUND(D342*F342,2)</f>
        <v>1500</v>
      </c>
    </row>
    <row r="343" spans="2:8">
      <c r="C343" s="751"/>
      <c r="D343" s="749"/>
      <c r="E343" s="750"/>
      <c r="F343" s="749"/>
      <c r="G343" s="749"/>
      <c r="H343" s="755">
        <f>SUM(H341:H342)</f>
        <v>3100</v>
      </c>
    </row>
    <row r="344" spans="2:8">
      <c r="C344" s="756"/>
      <c r="D344" s="757"/>
      <c r="E344" s="758"/>
      <c r="F344" s="757"/>
      <c r="G344" s="757"/>
      <c r="H344" s="759">
        <f>SUM(H343/1000)</f>
        <v>3.1</v>
      </c>
    </row>
    <row r="345" spans="2:8" ht="13.5" thickBot="1">
      <c r="C345" s="760"/>
      <c r="D345" s="782" t="s">
        <v>528</v>
      </c>
      <c r="E345" s="783"/>
      <c r="F345" s="783"/>
      <c r="G345" s="782"/>
      <c r="H345" s="784">
        <f>SUM(H335+H339+H344)</f>
        <v>198.8644946</v>
      </c>
    </row>
    <row r="346" spans="2:8" s="488" customFormat="1">
      <c r="B346" s="766"/>
      <c r="C346" s="767"/>
      <c r="D346" s="768"/>
      <c r="E346" s="769"/>
      <c r="F346" s="769"/>
      <c r="G346" s="764"/>
      <c r="H346" s="765"/>
    </row>
    <row r="347" spans="2:8" s="488" customFormat="1">
      <c r="B347" s="531">
        <v>6.2</v>
      </c>
      <c r="C347" s="788" t="s">
        <v>35</v>
      </c>
      <c r="D347" s="768"/>
      <c r="E347" s="769"/>
      <c r="F347" s="769"/>
      <c r="G347" s="764"/>
      <c r="H347" s="765"/>
    </row>
    <row r="348" spans="2:8" s="488" customFormat="1" ht="13.5" thickBot="1">
      <c r="B348" s="766"/>
      <c r="C348" s="767"/>
      <c r="D348" s="768"/>
      <c r="E348" s="769"/>
      <c r="F348" s="769"/>
      <c r="G348" s="764"/>
      <c r="H348" s="765"/>
    </row>
    <row r="349" spans="2:8" s="488" customFormat="1">
      <c r="B349" s="766"/>
      <c r="C349" s="744" t="s">
        <v>525</v>
      </c>
      <c r="D349" s="773"/>
      <c r="E349" s="774">
        <v>8</v>
      </c>
      <c r="F349" s="773"/>
      <c r="G349" s="773"/>
      <c r="H349" s="775"/>
    </row>
    <row r="350" spans="2:8" s="488" customFormat="1">
      <c r="B350" s="766"/>
      <c r="C350" s="770" t="s">
        <v>511</v>
      </c>
      <c r="D350" s="749"/>
      <c r="E350" s="750"/>
      <c r="F350" s="749"/>
      <c r="G350" s="749"/>
      <c r="H350" s="776"/>
    </row>
    <row r="351" spans="2:8" s="488" customFormat="1">
      <c r="B351" s="766"/>
      <c r="C351" s="771" t="s">
        <v>512</v>
      </c>
      <c r="D351" s="749">
        <v>1</v>
      </c>
      <c r="E351" s="750" t="s">
        <v>43</v>
      </c>
      <c r="F351" s="749">
        <v>46438.32</v>
      </c>
      <c r="G351" s="749"/>
      <c r="H351" s="777">
        <f t="shared" ref="H351:H357" si="2">ROUND(D351*F351,2)</f>
        <v>46438.32</v>
      </c>
    </row>
    <row r="352" spans="2:8" s="488" customFormat="1">
      <c r="B352" s="766"/>
      <c r="C352" s="771" t="s">
        <v>513</v>
      </c>
      <c r="D352" s="749">
        <v>1</v>
      </c>
      <c r="E352" s="750" t="s">
        <v>135</v>
      </c>
      <c r="F352" s="749">
        <v>1350</v>
      </c>
      <c r="G352" s="749"/>
      <c r="H352" s="777">
        <f t="shared" si="2"/>
        <v>1350</v>
      </c>
    </row>
    <row r="353" spans="2:8" s="488" customFormat="1">
      <c r="B353" s="766"/>
      <c r="C353" s="771" t="s">
        <v>526</v>
      </c>
      <c r="D353" s="749">
        <v>2</v>
      </c>
      <c r="E353" s="750" t="s">
        <v>43</v>
      </c>
      <c r="F353" s="749">
        <v>5031.51</v>
      </c>
      <c r="G353" s="749"/>
      <c r="H353" s="777">
        <f t="shared" si="2"/>
        <v>10063.02</v>
      </c>
    </row>
    <row r="354" spans="2:8" s="488" customFormat="1">
      <c r="B354" s="766"/>
      <c r="C354" s="771" t="s">
        <v>515</v>
      </c>
      <c r="D354" s="749">
        <v>1</v>
      </c>
      <c r="E354" s="750" t="s">
        <v>43</v>
      </c>
      <c r="F354" s="749">
        <v>1325</v>
      </c>
      <c r="G354" s="749"/>
      <c r="H354" s="777">
        <f t="shared" si="2"/>
        <v>1325</v>
      </c>
    </row>
    <row r="355" spans="2:8" s="488" customFormat="1">
      <c r="B355" s="766"/>
      <c r="C355" s="771" t="s">
        <v>527</v>
      </c>
      <c r="D355" s="749">
        <v>2</v>
      </c>
      <c r="E355" s="750" t="s">
        <v>43</v>
      </c>
      <c r="F355" s="749">
        <v>2701.01</v>
      </c>
      <c r="G355" s="749"/>
      <c r="H355" s="777">
        <f t="shared" si="2"/>
        <v>5402.02</v>
      </c>
    </row>
    <row r="356" spans="2:8" s="488" customFormat="1">
      <c r="B356" s="766"/>
      <c r="C356" s="771" t="s">
        <v>517</v>
      </c>
      <c r="D356" s="749">
        <v>1</v>
      </c>
      <c r="E356" s="750" t="s">
        <v>135</v>
      </c>
      <c r="F356" s="749">
        <v>1450</v>
      </c>
      <c r="G356" s="749"/>
      <c r="H356" s="777">
        <f t="shared" si="2"/>
        <v>1450</v>
      </c>
    </row>
    <row r="357" spans="2:8" s="488" customFormat="1">
      <c r="B357" s="766"/>
      <c r="C357" s="771" t="s">
        <v>518</v>
      </c>
      <c r="D357" s="749">
        <v>1</v>
      </c>
      <c r="E357" s="750" t="s">
        <v>43</v>
      </c>
      <c r="F357" s="749">
        <v>6557.53</v>
      </c>
      <c r="G357" s="749"/>
      <c r="H357" s="777">
        <f t="shared" si="2"/>
        <v>6557.53</v>
      </c>
    </row>
    <row r="358" spans="2:8" s="488" customFormat="1">
      <c r="B358" s="766"/>
      <c r="C358" s="771"/>
      <c r="D358" s="749"/>
      <c r="E358" s="750"/>
      <c r="F358" s="749"/>
      <c r="G358" s="749"/>
      <c r="H358" s="778">
        <f>SUM(H351:H357)</f>
        <v>72585.89</v>
      </c>
    </row>
    <row r="359" spans="2:8" s="488" customFormat="1">
      <c r="B359" s="766"/>
      <c r="C359" s="771" t="s">
        <v>519</v>
      </c>
      <c r="D359" s="749"/>
      <c r="E359" s="750"/>
      <c r="F359" s="749"/>
      <c r="G359" s="749"/>
      <c r="H359" s="778">
        <f>SUM(H358/100)/500</f>
        <v>1.4517177999999999</v>
      </c>
    </row>
    <row r="360" spans="2:8" s="488" customFormat="1">
      <c r="B360" s="766"/>
      <c r="C360" s="771"/>
      <c r="D360" s="749"/>
      <c r="E360" s="750"/>
      <c r="F360" s="749"/>
      <c r="G360" s="749"/>
      <c r="H360" s="778"/>
    </row>
    <row r="361" spans="2:8" s="488" customFormat="1">
      <c r="B361" s="766"/>
      <c r="C361" s="770" t="s">
        <v>520</v>
      </c>
      <c r="D361" s="749"/>
      <c r="E361" s="750"/>
      <c r="F361" s="749"/>
      <c r="G361" s="749"/>
      <c r="H361" s="776"/>
    </row>
    <row r="362" spans="2:8" s="488" customFormat="1">
      <c r="B362" s="766"/>
      <c r="C362" s="771" t="s">
        <v>521</v>
      </c>
      <c r="D362" s="749">
        <f>(500*E349*0.0254*0.0254*E349*3.1416/4)*264+55</f>
        <v>4335.6747934719997</v>
      </c>
      <c r="E362" s="750" t="s">
        <v>272</v>
      </c>
      <c r="F362" s="749">
        <v>2.5</v>
      </c>
      <c r="G362" s="749"/>
      <c r="H362" s="777">
        <f>ROUND(D362*F362,2)</f>
        <v>10839.19</v>
      </c>
    </row>
    <row r="363" spans="2:8" s="488" customFormat="1">
      <c r="B363" s="766"/>
      <c r="C363" s="771"/>
      <c r="D363" s="749"/>
      <c r="E363" s="750"/>
      <c r="F363" s="749">
        <v>4</v>
      </c>
      <c r="G363" s="749"/>
      <c r="H363" s="779">
        <f>SUM(H362/500)</f>
        <v>21.678380000000001</v>
      </c>
    </row>
    <row r="364" spans="2:8" s="488" customFormat="1">
      <c r="B364" s="766"/>
      <c r="C364" s="770" t="s">
        <v>522</v>
      </c>
      <c r="D364" s="749"/>
      <c r="E364" s="750"/>
      <c r="F364" s="749"/>
      <c r="G364" s="749"/>
      <c r="H364" s="776"/>
    </row>
    <row r="365" spans="2:8" s="488" customFormat="1">
      <c r="B365" s="766"/>
      <c r="C365" s="771" t="s">
        <v>523</v>
      </c>
      <c r="D365" s="749">
        <v>1</v>
      </c>
      <c r="E365" s="750" t="s">
        <v>275</v>
      </c>
      <c r="F365" s="749">
        <v>1600</v>
      </c>
      <c r="G365" s="749"/>
      <c r="H365" s="777">
        <f>ROUND(D365*F365,2)</f>
        <v>1600</v>
      </c>
    </row>
    <row r="366" spans="2:8" s="488" customFormat="1">
      <c r="B366" s="766"/>
      <c r="C366" s="771" t="s">
        <v>524</v>
      </c>
      <c r="D366" s="749">
        <v>1</v>
      </c>
      <c r="E366" s="750" t="s">
        <v>275</v>
      </c>
      <c r="F366" s="749">
        <f>750*2</f>
        <v>1500</v>
      </c>
      <c r="G366" s="749"/>
      <c r="H366" s="777">
        <f>ROUND(D366*F366,2)</f>
        <v>1500</v>
      </c>
    </row>
    <row r="367" spans="2:8" s="488" customFormat="1">
      <c r="B367" s="766"/>
      <c r="C367" s="771"/>
      <c r="D367" s="749"/>
      <c r="E367" s="750"/>
      <c r="F367" s="749"/>
      <c r="G367" s="749"/>
      <c r="H367" s="780">
        <f>SUM(H365:H366)</f>
        <v>3100</v>
      </c>
    </row>
    <row r="368" spans="2:8" s="488" customFormat="1">
      <c r="B368" s="766"/>
      <c r="C368" s="771"/>
      <c r="D368" s="749"/>
      <c r="E368" s="750"/>
      <c r="F368" s="749"/>
      <c r="G368" s="749"/>
      <c r="H368" s="778">
        <f>SUM(H367/1000)</f>
        <v>3.1</v>
      </c>
    </row>
    <row r="369" spans="2:8" s="488" customFormat="1" ht="13.5" thickBot="1">
      <c r="B369" s="766"/>
      <c r="C369" s="781"/>
      <c r="D369" s="785" t="s">
        <v>528</v>
      </c>
      <c r="E369" s="786"/>
      <c r="F369" s="785"/>
      <c r="G369" s="785"/>
      <c r="H369" s="787">
        <f>SUM(H359+H363+H368)</f>
        <v>26.230097800000003</v>
      </c>
    </row>
    <row r="370" spans="2:8" s="488" customFormat="1">
      <c r="B370" s="766"/>
      <c r="C370" s="767"/>
      <c r="D370" s="768"/>
      <c r="E370" s="769"/>
      <c r="F370" s="769"/>
      <c r="G370" s="764"/>
      <c r="H370" s="765"/>
    </row>
    <row r="371" spans="2:8" s="488" customFormat="1">
      <c r="B371" s="531">
        <v>6.3</v>
      </c>
      <c r="C371" s="788" t="s">
        <v>330</v>
      </c>
      <c r="D371" s="768"/>
      <c r="E371" s="769"/>
      <c r="F371" s="769"/>
      <c r="G371" s="764"/>
      <c r="H371" s="765"/>
    </row>
    <row r="372" spans="2:8" s="488" customFormat="1" ht="13.5" thickBot="1">
      <c r="B372" s="766"/>
      <c r="C372" s="767"/>
      <c r="D372" s="768"/>
      <c r="E372" s="769"/>
      <c r="F372" s="769"/>
      <c r="G372" s="764"/>
      <c r="H372" s="765"/>
    </row>
    <row r="373" spans="2:8" s="488" customFormat="1">
      <c r="B373" s="766"/>
      <c r="C373" s="744" t="s">
        <v>525</v>
      </c>
      <c r="D373" s="773"/>
      <c r="E373" s="774">
        <v>8</v>
      </c>
      <c r="F373" s="773"/>
      <c r="G373" s="773"/>
      <c r="H373" s="775"/>
    </row>
    <row r="374" spans="2:8" s="488" customFormat="1">
      <c r="B374" s="766"/>
      <c r="C374" s="770" t="s">
        <v>511</v>
      </c>
      <c r="D374" s="749"/>
      <c r="E374" s="750"/>
      <c r="F374" s="749"/>
      <c r="G374" s="749"/>
      <c r="H374" s="776"/>
    </row>
    <row r="375" spans="2:8" s="488" customFormat="1">
      <c r="B375" s="766"/>
      <c r="C375" s="771" t="s">
        <v>512</v>
      </c>
      <c r="D375" s="749">
        <v>1</v>
      </c>
      <c r="E375" s="750" t="s">
        <v>43</v>
      </c>
      <c r="F375" s="749">
        <v>46438.32</v>
      </c>
      <c r="G375" s="749"/>
      <c r="H375" s="777">
        <f t="shared" ref="H375:H381" si="3">ROUND(D375*F375,2)</f>
        <v>46438.32</v>
      </c>
    </row>
    <row r="376" spans="2:8" s="488" customFormat="1">
      <c r="B376" s="766"/>
      <c r="C376" s="771" t="s">
        <v>513</v>
      </c>
      <c r="D376" s="749">
        <v>1</v>
      </c>
      <c r="E376" s="750" t="s">
        <v>135</v>
      </c>
      <c r="F376" s="749">
        <v>1350</v>
      </c>
      <c r="G376" s="749"/>
      <c r="H376" s="777">
        <f t="shared" si="3"/>
        <v>1350</v>
      </c>
    </row>
    <row r="377" spans="2:8" s="488" customFormat="1">
      <c r="B377" s="766"/>
      <c r="C377" s="771" t="s">
        <v>526</v>
      </c>
      <c r="D377" s="749">
        <v>2</v>
      </c>
      <c r="E377" s="750" t="s">
        <v>43</v>
      </c>
      <c r="F377" s="749">
        <v>5031.51</v>
      </c>
      <c r="G377" s="749"/>
      <c r="H377" s="777">
        <f t="shared" si="3"/>
        <v>10063.02</v>
      </c>
    </row>
    <row r="378" spans="2:8" s="488" customFormat="1">
      <c r="B378" s="766"/>
      <c r="C378" s="771" t="s">
        <v>515</v>
      </c>
      <c r="D378" s="749">
        <v>1</v>
      </c>
      <c r="E378" s="750" t="s">
        <v>43</v>
      </c>
      <c r="F378" s="749">
        <v>1325</v>
      </c>
      <c r="G378" s="749"/>
      <c r="H378" s="777">
        <f t="shared" si="3"/>
        <v>1325</v>
      </c>
    </row>
    <row r="379" spans="2:8" s="488" customFormat="1">
      <c r="B379" s="766"/>
      <c r="C379" s="771" t="s">
        <v>527</v>
      </c>
      <c r="D379" s="749">
        <v>2</v>
      </c>
      <c r="E379" s="750" t="s">
        <v>43</v>
      </c>
      <c r="F379" s="749">
        <v>2701.01</v>
      </c>
      <c r="G379" s="749"/>
      <c r="H379" s="777">
        <f t="shared" si="3"/>
        <v>5402.02</v>
      </c>
    </row>
    <row r="380" spans="2:8" s="488" customFormat="1">
      <c r="B380" s="766"/>
      <c r="C380" s="771" t="s">
        <v>517</v>
      </c>
      <c r="D380" s="749">
        <v>1</v>
      </c>
      <c r="E380" s="750" t="s">
        <v>135</v>
      </c>
      <c r="F380" s="749">
        <v>1450</v>
      </c>
      <c r="G380" s="749"/>
      <c r="H380" s="777">
        <f t="shared" si="3"/>
        <v>1450</v>
      </c>
    </row>
    <row r="381" spans="2:8" s="488" customFormat="1">
      <c r="B381" s="766"/>
      <c r="C381" s="771" t="s">
        <v>518</v>
      </c>
      <c r="D381" s="749">
        <v>1</v>
      </c>
      <c r="E381" s="750" t="s">
        <v>43</v>
      </c>
      <c r="F381" s="749">
        <v>6557.53</v>
      </c>
      <c r="G381" s="749"/>
      <c r="H381" s="777">
        <f t="shared" si="3"/>
        <v>6557.53</v>
      </c>
    </row>
    <row r="382" spans="2:8" s="488" customFormat="1">
      <c r="B382" s="766"/>
      <c r="C382" s="771"/>
      <c r="D382" s="749"/>
      <c r="E382" s="750"/>
      <c r="F382" s="749"/>
      <c r="G382" s="749"/>
      <c r="H382" s="778">
        <f>SUM(H375:H381)</f>
        <v>72585.89</v>
      </c>
    </row>
    <row r="383" spans="2:8" s="488" customFormat="1">
      <c r="B383" s="766"/>
      <c r="C383" s="771" t="s">
        <v>519</v>
      </c>
      <c r="D383" s="749"/>
      <c r="E383" s="750"/>
      <c r="F383" s="749"/>
      <c r="G383" s="749"/>
      <c r="H383" s="778">
        <f>SUM(H382/100)/500</f>
        <v>1.4517177999999999</v>
      </c>
    </row>
    <row r="384" spans="2:8" s="488" customFormat="1">
      <c r="B384" s="766"/>
      <c r="C384" s="771"/>
      <c r="D384" s="749"/>
      <c r="E384" s="750"/>
      <c r="F384" s="749"/>
      <c r="G384" s="749"/>
      <c r="H384" s="778"/>
    </row>
    <row r="385" spans="2:8" s="488" customFormat="1">
      <c r="B385" s="766"/>
      <c r="C385" s="770" t="s">
        <v>520</v>
      </c>
      <c r="D385" s="749"/>
      <c r="E385" s="750"/>
      <c r="F385" s="749"/>
      <c r="G385" s="749"/>
      <c r="H385" s="776"/>
    </row>
    <row r="386" spans="2:8" s="488" customFormat="1">
      <c r="B386" s="766"/>
      <c r="C386" s="771" t="s">
        <v>521</v>
      </c>
      <c r="D386" s="749">
        <f>(500*E373*0.0254*0.0254*E373*3.1416/4)*264+55</f>
        <v>4335.6747934719997</v>
      </c>
      <c r="E386" s="750" t="s">
        <v>272</v>
      </c>
      <c r="F386" s="749">
        <v>2.5</v>
      </c>
      <c r="G386" s="749"/>
      <c r="H386" s="777">
        <f>ROUND(D386*F386,2)</f>
        <v>10839.19</v>
      </c>
    </row>
    <row r="387" spans="2:8" s="488" customFormat="1">
      <c r="B387" s="766"/>
      <c r="C387" s="771"/>
      <c r="D387" s="749"/>
      <c r="E387" s="750"/>
      <c r="F387" s="749"/>
      <c r="G387" s="749"/>
      <c r="H387" s="779">
        <f>SUM(H386/500)</f>
        <v>21.678380000000001</v>
      </c>
    </row>
    <row r="388" spans="2:8" s="488" customFormat="1">
      <c r="B388" s="766"/>
      <c r="C388" s="770" t="s">
        <v>522</v>
      </c>
      <c r="D388" s="749"/>
      <c r="E388" s="750"/>
      <c r="F388" s="749"/>
      <c r="G388" s="749"/>
      <c r="H388" s="776"/>
    </row>
    <row r="389" spans="2:8" s="488" customFormat="1">
      <c r="B389" s="766"/>
      <c r="C389" s="771" t="s">
        <v>523</v>
      </c>
      <c r="D389" s="749">
        <v>1</v>
      </c>
      <c r="E389" s="750" t="s">
        <v>275</v>
      </c>
      <c r="F389" s="749">
        <v>1600</v>
      </c>
      <c r="G389" s="749"/>
      <c r="H389" s="777">
        <f>ROUND(D389*F389,2)</f>
        <v>1600</v>
      </c>
    </row>
    <row r="390" spans="2:8" s="488" customFormat="1">
      <c r="B390" s="766"/>
      <c r="C390" s="771" t="s">
        <v>524</v>
      </c>
      <c r="D390" s="749">
        <v>1</v>
      </c>
      <c r="E390" s="750" t="s">
        <v>275</v>
      </c>
      <c r="F390" s="749">
        <f>750*2</f>
        <v>1500</v>
      </c>
      <c r="G390" s="749"/>
      <c r="H390" s="777">
        <f>ROUND(D390*F390,2)</f>
        <v>1500</v>
      </c>
    </row>
    <row r="391" spans="2:8" s="488" customFormat="1">
      <c r="B391" s="766"/>
      <c r="C391" s="771"/>
      <c r="D391" s="749"/>
      <c r="E391" s="750"/>
      <c r="F391" s="749"/>
      <c r="G391" s="749"/>
      <c r="H391" s="780">
        <f>SUM(H389:H390)</f>
        <v>3100</v>
      </c>
    </row>
    <row r="392" spans="2:8" s="488" customFormat="1">
      <c r="B392" s="766"/>
      <c r="C392" s="771"/>
      <c r="D392" s="749"/>
      <c r="E392" s="750"/>
      <c r="F392" s="749"/>
      <c r="G392" s="749"/>
      <c r="H392" s="778">
        <f>SUM(H391/1000)</f>
        <v>3.1</v>
      </c>
    </row>
    <row r="393" spans="2:8" s="488" customFormat="1" ht="13.5" thickBot="1">
      <c r="B393" s="766"/>
      <c r="C393" s="781"/>
      <c r="D393" s="785" t="s">
        <v>528</v>
      </c>
      <c r="E393" s="786"/>
      <c r="F393" s="785"/>
      <c r="G393" s="785"/>
      <c r="H393" s="787">
        <f>SUM(H383+H387+H392)</f>
        <v>26.230097800000003</v>
      </c>
    </row>
    <row r="394" spans="2:8" s="488" customFormat="1">
      <c r="B394" s="766"/>
      <c r="C394" s="767"/>
      <c r="D394" s="768"/>
      <c r="E394" s="769"/>
      <c r="F394" s="769"/>
      <c r="G394" s="764"/>
      <c r="H394" s="765"/>
    </row>
    <row r="395" spans="2:8">
      <c r="C395" s="761"/>
      <c r="D395" s="762"/>
      <c r="E395" s="763"/>
      <c r="F395" s="763"/>
      <c r="G395" s="764"/>
      <c r="H395" s="765"/>
    </row>
    <row r="396" spans="2:8" ht="15.75">
      <c r="B396" s="714">
        <v>7</v>
      </c>
      <c r="C396" s="715" t="s">
        <v>106</v>
      </c>
    </row>
    <row r="398" spans="2:8">
      <c r="B398" s="624">
        <v>7.1</v>
      </c>
      <c r="C398" s="564" t="s">
        <v>344</v>
      </c>
    </row>
    <row r="399" spans="2:8" ht="13.5" thickBot="1">
      <c r="C399" s="564"/>
      <c r="D399" s="542"/>
      <c r="E399" s="542"/>
      <c r="F399" s="563"/>
      <c r="G399" s="563"/>
      <c r="H399" s="542"/>
    </row>
    <row r="400" spans="2:8" ht="14.25" thickTop="1" thickBot="1">
      <c r="C400" s="562" t="s">
        <v>262</v>
      </c>
      <c r="D400" s="447" t="s">
        <v>263</v>
      </c>
      <c r="E400" s="448" t="s">
        <v>264</v>
      </c>
      <c r="F400" s="448" t="s">
        <v>265</v>
      </c>
      <c r="G400" s="449" t="s">
        <v>266</v>
      </c>
      <c r="H400" s="450" t="s">
        <v>267</v>
      </c>
    </row>
    <row r="401" spans="2:8" ht="13.5" thickTop="1">
      <c r="C401" s="561" t="s">
        <v>335</v>
      </c>
      <c r="D401" s="560">
        <f>1.5*1.5/2*0.75</f>
        <v>0.84375</v>
      </c>
      <c r="E401" s="559" t="s">
        <v>22</v>
      </c>
      <c r="F401" s="558">
        <v>165</v>
      </c>
      <c r="G401" s="716"/>
      <c r="H401" s="557">
        <f t="shared" ref="H401:H408" si="4">D401*F401</f>
        <v>139.21875</v>
      </c>
    </row>
    <row r="402" spans="2:8">
      <c r="C402" s="547" t="s">
        <v>334</v>
      </c>
      <c r="D402" s="556">
        <f>(D401-(0.0254*8*0.0254*8*3.1416*D405/4))*0.95</f>
        <v>0.75535066984319998</v>
      </c>
      <c r="E402" s="555" t="s">
        <v>22</v>
      </c>
      <c r="F402" s="554">
        <v>194</v>
      </c>
      <c r="G402" s="717"/>
      <c r="H402" s="553">
        <f t="shared" si="4"/>
        <v>146.53802994958079</v>
      </c>
    </row>
    <row r="403" spans="2:8">
      <c r="C403" s="547" t="s">
        <v>341</v>
      </c>
      <c r="D403" s="556">
        <v>0.36</v>
      </c>
      <c r="E403" s="555" t="s">
        <v>22</v>
      </c>
      <c r="F403" s="554">
        <v>4850</v>
      </c>
      <c r="G403" s="717"/>
      <c r="H403" s="553">
        <f t="shared" si="4"/>
        <v>1746</v>
      </c>
    </row>
    <row r="404" spans="2:8">
      <c r="C404" s="547" t="s">
        <v>340</v>
      </c>
      <c r="D404" s="556">
        <v>1</v>
      </c>
      <c r="E404" s="555" t="s">
        <v>43</v>
      </c>
      <c r="F404" s="554">
        <v>4000</v>
      </c>
      <c r="G404" s="717"/>
      <c r="H404" s="553">
        <f t="shared" si="4"/>
        <v>4000</v>
      </c>
    </row>
    <row r="405" spans="2:8">
      <c r="C405" s="547" t="s">
        <v>339</v>
      </c>
      <c r="D405" s="556">
        <v>1.5</v>
      </c>
      <c r="E405" s="555" t="s">
        <v>18</v>
      </c>
      <c r="F405" s="554">
        <v>1219.3</v>
      </c>
      <c r="G405" s="717"/>
      <c r="H405" s="553">
        <f t="shared" si="4"/>
        <v>1828.9499999999998</v>
      </c>
    </row>
    <row r="406" spans="2:8">
      <c r="C406" s="547" t="s">
        <v>338</v>
      </c>
      <c r="D406" s="546">
        <v>1</v>
      </c>
      <c r="E406" s="555" t="s">
        <v>43</v>
      </c>
      <c r="F406" s="554">
        <v>2800</v>
      </c>
      <c r="G406" s="717"/>
      <c r="H406" s="553">
        <f t="shared" si="4"/>
        <v>2800</v>
      </c>
    </row>
    <row r="407" spans="2:8">
      <c r="C407" s="552" t="s">
        <v>337</v>
      </c>
      <c r="D407" s="551">
        <v>1</v>
      </c>
      <c r="E407" s="550" t="s">
        <v>135</v>
      </c>
      <c r="F407" s="549">
        <v>50</v>
      </c>
      <c r="G407" s="718"/>
      <c r="H407" s="548">
        <f t="shared" si="4"/>
        <v>50</v>
      </c>
    </row>
    <row r="408" spans="2:8" ht="13.5" thickBot="1">
      <c r="C408" s="547" t="s">
        <v>273</v>
      </c>
      <c r="D408" s="546">
        <v>1</v>
      </c>
      <c r="E408" s="545" t="s">
        <v>135</v>
      </c>
      <c r="F408" s="544">
        <v>2150</v>
      </c>
      <c r="G408" s="719"/>
      <c r="H408" s="543">
        <f t="shared" si="4"/>
        <v>2150</v>
      </c>
    </row>
    <row r="409" spans="2:8" ht="14.25" thickTop="1" thickBot="1">
      <c r="C409" s="541"/>
      <c r="D409" s="815" t="s">
        <v>333</v>
      </c>
      <c r="E409" s="540"/>
      <c r="F409" s="539"/>
      <c r="G409" s="720"/>
      <c r="H409" s="538">
        <f>SUM(H401:H408)</f>
        <v>12860.706779949582</v>
      </c>
    </row>
    <row r="410" spans="2:8" ht="13.5" thickTop="1">
      <c r="C410" s="534"/>
      <c r="D410" s="535"/>
      <c r="E410" s="535"/>
      <c r="F410" s="536"/>
      <c r="G410" s="536"/>
      <c r="H410" s="535"/>
    </row>
    <row r="411" spans="2:8">
      <c r="B411" s="624">
        <v>7.2</v>
      </c>
      <c r="C411" s="564" t="s">
        <v>343</v>
      </c>
      <c r="D411" s="535"/>
      <c r="E411" s="535"/>
      <c r="F411" s="536"/>
      <c r="G411" s="536"/>
      <c r="H411" s="535"/>
    </row>
    <row r="412" spans="2:8" ht="13.5" thickBot="1">
      <c r="C412" s="564"/>
      <c r="D412" s="542"/>
      <c r="E412" s="542"/>
      <c r="F412" s="563"/>
      <c r="G412" s="563"/>
      <c r="H412" s="542"/>
    </row>
    <row r="413" spans="2:8" ht="14.25" thickTop="1" thickBot="1">
      <c r="C413" s="562" t="s">
        <v>262</v>
      </c>
      <c r="D413" s="447" t="s">
        <v>263</v>
      </c>
      <c r="E413" s="448" t="s">
        <v>264</v>
      </c>
      <c r="F413" s="448" t="s">
        <v>265</v>
      </c>
      <c r="G413" s="449" t="s">
        <v>266</v>
      </c>
      <c r="H413" s="450" t="s">
        <v>267</v>
      </c>
    </row>
    <row r="414" spans="2:8" ht="13.5" thickTop="1">
      <c r="C414" s="561" t="s">
        <v>335</v>
      </c>
      <c r="D414" s="560">
        <f>2.5*2.5/2*0.75</f>
        <v>2.34375</v>
      </c>
      <c r="E414" s="559" t="s">
        <v>22</v>
      </c>
      <c r="F414" s="558">
        <v>165</v>
      </c>
      <c r="G414" s="716"/>
      <c r="H414" s="557">
        <f t="shared" ref="H414:H421" si="5">D414*F414</f>
        <v>386.71875</v>
      </c>
    </row>
    <row r="415" spans="2:8">
      <c r="C415" s="547" t="s">
        <v>334</v>
      </c>
      <c r="D415" s="556">
        <f>(D414-(0.0254*8*0.0254*8*3.1416*D418/4))*0.95</f>
        <v>2.1187348963007997</v>
      </c>
      <c r="E415" s="555" t="s">
        <v>22</v>
      </c>
      <c r="F415" s="554">
        <v>183.68</v>
      </c>
      <c r="G415" s="717"/>
      <c r="H415" s="553">
        <f t="shared" si="5"/>
        <v>389.16922575253091</v>
      </c>
    </row>
    <row r="416" spans="2:8">
      <c r="C416" s="547" t="s">
        <v>341</v>
      </c>
      <c r="D416" s="556">
        <v>0.36</v>
      </c>
      <c r="E416" s="555" t="s">
        <v>22</v>
      </c>
      <c r="F416" s="554">
        <v>4850</v>
      </c>
      <c r="G416" s="717"/>
      <c r="H416" s="553">
        <f t="shared" si="5"/>
        <v>1746</v>
      </c>
    </row>
    <row r="417" spans="2:8">
      <c r="C417" s="547" t="s">
        <v>340</v>
      </c>
      <c r="D417" s="556">
        <v>1</v>
      </c>
      <c r="E417" s="555" t="s">
        <v>43</v>
      </c>
      <c r="F417" s="554">
        <v>4000</v>
      </c>
      <c r="G417" s="717"/>
      <c r="H417" s="553">
        <f t="shared" si="5"/>
        <v>4000</v>
      </c>
    </row>
    <row r="418" spans="2:8">
      <c r="C418" s="547" t="s">
        <v>339</v>
      </c>
      <c r="D418" s="556">
        <v>3.5</v>
      </c>
      <c r="E418" s="555" t="s">
        <v>43</v>
      </c>
      <c r="F418" s="554">
        <v>1219.3</v>
      </c>
      <c r="G418" s="717"/>
      <c r="H418" s="553">
        <f t="shared" si="5"/>
        <v>4267.55</v>
      </c>
    </row>
    <row r="419" spans="2:8">
      <c r="C419" s="547" t="s">
        <v>338</v>
      </c>
      <c r="D419" s="546">
        <v>1</v>
      </c>
      <c r="E419" s="555" t="s">
        <v>43</v>
      </c>
      <c r="F419" s="554">
        <v>2800</v>
      </c>
      <c r="G419" s="717"/>
      <c r="H419" s="553">
        <f t="shared" si="5"/>
        <v>2800</v>
      </c>
    </row>
    <row r="420" spans="2:8">
      <c r="C420" s="552" t="s">
        <v>337</v>
      </c>
      <c r="D420" s="551">
        <v>1</v>
      </c>
      <c r="E420" s="550" t="s">
        <v>135</v>
      </c>
      <c r="F420" s="549">
        <v>50</v>
      </c>
      <c r="G420" s="718"/>
      <c r="H420" s="548">
        <f t="shared" si="5"/>
        <v>50</v>
      </c>
    </row>
    <row r="421" spans="2:8" ht="13.5" thickBot="1">
      <c r="C421" s="547" t="s">
        <v>273</v>
      </c>
      <c r="D421" s="546">
        <v>1</v>
      </c>
      <c r="E421" s="545" t="s">
        <v>135</v>
      </c>
      <c r="F421" s="544">
        <v>2150</v>
      </c>
      <c r="G421" s="719"/>
      <c r="H421" s="543">
        <f t="shared" si="5"/>
        <v>2150</v>
      </c>
    </row>
    <row r="422" spans="2:8" ht="14.25" thickTop="1" thickBot="1">
      <c r="C422" s="541"/>
      <c r="D422" s="815" t="s">
        <v>333</v>
      </c>
      <c r="E422" s="540"/>
      <c r="F422" s="539"/>
      <c r="G422" s="720"/>
      <c r="H422" s="538">
        <f>SUM(H414:H421)</f>
        <v>15789.437975752531</v>
      </c>
    </row>
    <row r="423" spans="2:8" ht="13.5" thickTop="1">
      <c r="C423" s="534"/>
      <c r="D423" s="535"/>
      <c r="E423" s="535"/>
      <c r="F423" s="536"/>
      <c r="G423" s="536"/>
      <c r="H423" s="535"/>
    </row>
    <row r="424" spans="2:8">
      <c r="B424" s="624">
        <v>7.3</v>
      </c>
      <c r="C424" s="564" t="s">
        <v>342</v>
      </c>
      <c r="D424" s="535"/>
      <c r="E424" s="535"/>
      <c r="F424" s="536"/>
      <c r="G424" s="536"/>
      <c r="H424" s="535"/>
    </row>
    <row r="425" spans="2:8" ht="13.5" thickBot="1">
      <c r="C425" s="564"/>
      <c r="D425" s="542"/>
      <c r="E425" s="542"/>
      <c r="F425" s="563"/>
      <c r="G425" s="563"/>
      <c r="H425" s="542"/>
    </row>
    <row r="426" spans="2:8" ht="14.25" thickTop="1" thickBot="1">
      <c r="C426" s="562" t="s">
        <v>262</v>
      </c>
      <c r="D426" s="447" t="s">
        <v>263</v>
      </c>
      <c r="E426" s="448" t="s">
        <v>264</v>
      </c>
      <c r="F426" s="448" t="s">
        <v>265</v>
      </c>
      <c r="G426" s="449" t="s">
        <v>266</v>
      </c>
      <c r="H426" s="450" t="s">
        <v>267</v>
      </c>
    </row>
    <row r="427" spans="2:8" ht="13.5" thickTop="1">
      <c r="C427" s="561" t="s">
        <v>335</v>
      </c>
      <c r="D427" s="560">
        <f>3.5*3.5/2*0.75</f>
        <v>4.59375</v>
      </c>
      <c r="E427" s="559" t="s">
        <v>22</v>
      </c>
      <c r="F427" s="558">
        <v>170</v>
      </c>
      <c r="G427" s="716"/>
      <c r="H427" s="557">
        <f t="shared" ref="H427:H434" si="6">D427*F427</f>
        <v>780.9375</v>
      </c>
    </row>
    <row r="428" spans="2:8">
      <c r="C428" s="547" t="s">
        <v>334</v>
      </c>
      <c r="D428" s="556">
        <f>(D427-(0.0254*8*0.0254*8*3.1416*D431/4))*0.95</f>
        <v>4.2100230661440001</v>
      </c>
      <c r="E428" s="555" t="s">
        <v>22</v>
      </c>
      <c r="F428" s="554">
        <v>183.68</v>
      </c>
      <c r="G428" s="717"/>
      <c r="H428" s="553">
        <f t="shared" si="6"/>
        <v>773.29703678932992</v>
      </c>
    </row>
    <row r="429" spans="2:8">
      <c r="C429" s="547" t="s">
        <v>341</v>
      </c>
      <c r="D429" s="556">
        <v>0.36</v>
      </c>
      <c r="E429" s="555" t="s">
        <v>22</v>
      </c>
      <c r="F429" s="554">
        <v>4850</v>
      </c>
      <c r="G429" s="717"/>
      <c r="H429" s="553">
        <f t="shared" si="6"/>
        <v>1746</v>
      </c>
    </row>
    <row r="430" spans="2:8">
      <c r="C430" s="547" t="s">
        <v>340</v>
      </c>
      <c r="D430" s="556">
        <v>1</v>
      </c>
      <c r="E430" s="555" t="s">
        <v>43</v>
      </c>
      <c r="F430" s="554">
        <v>4000</v>
      </c>
      <c r="G430" s="717"/>
      <c r="H430" s="553">
        <f t="shared" si="6"/>
        <v>4000</v>
      </c>
    </row>
    <row r="431" spans="2:8">
      <c r="C431" s="547" t="s">
        <v>339</v>
      </c>
      <c r="D431" s="556">
        <v>5</v>
      </c>
      <c r="E431" s="555" t="s">
        <v>43</v>
      </c>
      <c r="F431" s="554">
        <v>1219.3</v>
      </c>
      <c r="G431" s="717"/>
      <c r="H431" s="553">
        <f t="shared" si="6"/>
        <v>6096.5</v>
      </c>
    </row>
    <row r="432" spans="2:8">
      <c r="C432" s="547" t="s">
        <v>338</v>
      </c>
      <c r="D432" s="546">
        <v>1</v>
      </c>
      <c r="E432" s="555" t="s">
        <v>43</v>
      </c>
      <c r="F432" s="554">
        <v>2800</v>
      </c>
      <c r="G432" s="717"/>
      <c r="H432" s="553">
        <f t="shared" si="6"/>
        <v>2800</v>
      </c>
    </row>
    <row r="433" spans="2:8">
      <c r="C433" s="552" t="s">
        <v>337</v>
      </c>
      <c r="D433" s="551">
        <v>1</v>
      </c>
      <c r="E433" s="550" t="s">
        <v>135</v>
      </c>
      <c r="F433" s="549">
        <v>50</v>
      </c>
      <c r="G433" s="718"/>
      <c r="H433" s="548">
        <f t="shared" si="6"/>
        <v>50</v>
      </c>
    </row>
    <row r="434" spans="2:8" ht="13.5" thickBot="1">
      <c r="C434" s="547" t="s">
        <v>273</v>
      </c>
      <c r="D434" s="546">
        <v>1</v>
      </c>
      <c r="E434" s="545" t="s">
        <v>135</v>
      </c>
      <c r="F434" s="544">
        <v>2150</v>
      </c>
      <c r="G434" s="719"/>
      <c r="H434" s="543">
        <f t="shared" si="6"/>
        <v>2150</v>
      </c>
    </row>
    <row r="435" spans="2:8" ht="14.25" thickTop="1" thickBot="1">
      <c r="C435" s="541"/>
      <c r="D435" s="816" t="s">
        <v>333</v>
      </c>
      <c r="E435" s="540"/>
      <c r="F435" s="540"/>
      <c r="G435" s="720"/>
      <c r="H435" s="538">
        <f>SUM(H427:H434)</f>
        <v>18396.734536789329</v>
      </c>
    </row>
    <row r="436" spans="2:8" ht="13.5" thickTop="1"/>
    <row r="437" spans="2:8" ht="15.75">
      <c r="B437" s="625" t="e">
        <f>+#REF!</f>
        <v>#REF!</v>
      </c>
      <c r="C437" s="487" t="e">
        <f>+#REF!</f>
        <v>#REF!</v>
      </c>
    </row>
    <row r="438" spans="2:8" ht="15.75">
      <c r="B438" s="625"/>
      <c r="C438" s="487"/>
    </row>
    <row r="439" spans="2:8" s="120" customFormat="1">
      <c r="B439" s="624" t="e">
        <f>+#REF!</f>
        <v>#REF!</v>
      </c>
      <c r="C439" s="484" t="e">
        <f>+#REF!</f>
        <v>#REF!</v>
      </c>
    </row>
    <row r="440" spans="2:8" ht="16.5" thickBot="1">
      <c r="B440" s="625"/>
      <c r="C440" s="487"/>
    </row>
    <row r="441" spans="2:8" ht="16.5" thickBot="1">
      <c r="B441" s="625"/>
      <c r="C441" s="598" t="s">
        <v>262</v>
      </c>
      <c r="D441" s="447" t="s">
        <v>263</v>
      </c>
      <c r="E441" s="448" t="s">
        <v>264</v>
      </c>
      <c r="F441" s="448" t="s">
        <v>265</v>
      </c>
      <c r="G441" s="449" t="s">
        <v>266</v>
      </c>
      <c r="H441" s="450" t="s">
        <v>267</v>
      </c>
    </row>
    <row r="442" spans="2:8" ht="16.5" thickTop="1">
      <c r="B442" s="625"/>
      <c r="C442" s="789" t="s">
        <v>529</v>
      </c>
      <c r="D442" s="790">
        <v>0.13</v>
      </c>
      <c r="E442" s="791" t="s">
        <v>275</v>
      </c>
      <c r="F442" s="792">
        <v>1500</v>
      </c>
      <c r="G442" s="793"/>
      <c r="H442" s="794">
        <f>(D442*F442)</f>
        <v>195</v>
      </c>
    </row>
    <row r="443" spans="2:8" ht="15.75">
      <c r="B443" s="625"/>
      <c r="C443" s="795" t="s">
        <v>530</v>
      </c>
      <c r="D443" s="796">
        <v>1</v>
      </c>
      <c r="E443" s="797" t="s">
        <v>275</v>
      </c>
      <c r="F443" s="798">
        <v>1300</v>
      </c>
      <c r="G443" s="799"/>
      <c r="H443" s="800">
        <f>(D443*F443)</f>
        <v>1300</v>
      </c>
    </row>
    <row r="444" spans="2:8" ht="15.75">
      <c r="B444" s="625"/>
      <c r="C444" s="795" t="s">
        <v>531</v>
      </c>
      <c r="D444" s="796">
        <v>3</v>
      </c>
      <c r="E444" s="797" t="s">
        <v>281</v>
      </c>
      <c r="F444" s="798">
        <f>H443</f>
        <v>1300</v>
      </c>
      <c r="G444" s="799"/>
      <c r="H444" s="800">
        <f>(D444*F444)/100</f>
        <v>39</v>
      </c>
    </row>
    <row r="445" spans="2:8" ht="15.75">
      <c r="B445" s="625"/>
      <c r="C445" s="795"/>
      <c r="D445" s="796">
        <v>0.85</v>
      </c>
      <c r="E445" s="797" t="s">
        <v>532</v>
      </c>
      <c r="F445" s="798"/>
      <c r="G445" s="799"/>
      <c r="H445" s="801">
        <f>SUM(H442:H444)</f>
        <v>1534</v>
      </c>
    </row>
    <row r="446" spans="2:8" ht="15.75">
      <c r="B446" s="625"/>
      <c r="C446" s="795"/>
      <c r="D446" s="796"/>
      <c r="E446" s="797"/>
      <c r="F446" s="798"/>
      <c r="G446" s="799"/>
      <c r="H446" s="801">
        <f>H445/D445</f>
        <v>1804.7058823529412</v>
      </c>
    </row>
    <row r="447" spans="2:8" ht="15.75">
      <c r="B447" s="625"/>
      <c r="C447" s="795"/>
      <c r="D447" s="796"/>
      <c r="E447" s="797"/>
      <c r="F447" s="798"/>
      <c r="G447" s="799"/>
      <c r="H447" s="802"/>
    </row>
    <row r="448" spans="2:8" ht="15.75">
      <c r="B448" s="625"/>
      <c r="C448" s="795" t="s">
        <v>533</v>
      </c>
      <c r="D448" s="796">
        <f>(0.94*5)*1.3</f>
        <v>6.1099999999999994</v>
      </c>
      <c r="E448" s="797" t="s">
        <v>22</v>
      </c>
      <c r="F448" s="798">
        <v>200</v>
      </c>
      <c r="G448" s="799"/>
      <c r="H448" s="800">
        <f>(D448*F448)</f>
        <v>1222</v>
      </c>
    </row>
    <row r="449" spans="2:11" ht="15.75">
      <c r="B449" s="625"/>
      <c r="C449" s="795"/>
      <c r="D449" s="807"/>
      <c r="E449" s="797"/>
      <c r="F449" s="798"/>
      <c r="G449" s="799"/>
      <c r="H449" s="800"/>
    </row>
    <row r="450" spans="2:11" ht="16.5" thickBot="1">
      <c r="B450" s="625"/>
      <c r="C450" s="808"/>
      <c r="D450" s="708" t="s">
        <v>282</v>
      </c>
      <c r="E450" s="803"/>
      <c r="F450" s="804"/>
      <c r="G450" s="805"/>
      <c r="H450" s="806">
        <f>H448+H446</f>
        <v>3026.7058823529414</v>
      </c>
    </row>
    <row r="452" spans="2:11" ht="15.75">
      <c r="B452" s="624">
        <v>8.1999999999999993</v>
      </c>
      <c r="C452" s="725" t="s">
        <v>312</v>
      </c>
      <c r="D452" s="725"/>
      <c r="E452" s="725"/>
      <c r="F452" s="725"/>
      <c r="G452" s="725"/>
      <c r="H452" s="725"/>
      <c r="I452" s="537"/>
      <c r="J452" s="537"/>
      <c r="K452" s="537"/>
    </row>
    <row r="453" spans="2:11" ht="16.5" thickBot="1">
      <c r="C453" s="721"/>
      <c r="D453" s="721"/>
      <c r="E453" s="721"/>
      <c r="F453" s="721"/>
      <c r="G453" s="721"/>
      <c r="H453" s="721"/>
      <c r="I453" s="537"/>
      <c r="J453" s="537"/>
      <c r="K453" s="537"/>
    </row>
    <row r="454" spans="2:11" ht="17.25" thickTop="1" thickBot="1">
      <c r="C454" s="562" t="s">
        <v>262</v>
      </c>
      <c r="D454" s="447" t="s">
        <v>263</v>
      </c>
      <c r="E454" s="448" t="s">
        <v>264</v>
      </c>
      <c r="F454" s="448" t="s">
        <v>265</v>
      </c>
      <c r="G454" s="449" t="s">
        <v>266</v>
      </c>
      <c r="H454" s="450" t="s">
        <v>267</v>
      </c>
      <c r="I454" s="537"/>
      <c r="J454" s="537"/>
      <c r="K454" s="537"/>
    </row>
    <row r="455" spans="2:11" ht="16.5" thickTop="1">
      <c r="C455" s="574" t="s">
        <v>345</v>
      </c>
      <c r="D455" s="572"/>
      <c r="E455" s="573"/>
      <c r="F455" s="573"/>
      <c r="G455" s="573"/>
      <c r="H455" s="573"/>
      <c r="I455" s="537"/>
      <c r="J455" s="537"/>
      <c r="K455" s="537"/>
    </row>
    <row r="456" spans="2:11" ht="15.75">
      <c r="C456" s="575" t="s">
        <v>346</v>
      </c>
      <c r="D456" s="569">
        <v>3.93</v>
      </c>
      <c r="E456" s="576" t="s">
        <v>22</v>
      </c>
      <c r="F456" s="570">
        <v>315.58999999999997</v>
      </c>
      <c r="G456" s="570"/>
      <c r="H456" s="569">
        <f t="shared" ref="H456:H461" si="7">+D456*F456</f>
        <v>1240.2686999999999</v>
      </c>
      <c r="I456" s="537"/>
      <c r="J456" s="537">
        <f>+PI()*(1.5/2)^2*1.5</f>
        <v>2.6507188014663878</v>
      </c>
      <c r="K456" s="537">
        <f>+J456*1.5</f>
        <v>3.9760782021995817</v>
      </c>
    </row>
    <row r="457" spans="2:11" ht="15.75">
      <c r="C457" s="575" t="s">
        <v>347</v>
      </c>
      <c r="D457" s="569">
        <f>+(D456-1.5)*0.95</f>
        <v>2.3085</v>
      </c>
      <c r="E457" s="576" t="s">
        <v>22</v>
      </c>
      <c r="F457" s="577">
        <v>126.55</v>
      </c>
      <c r="G457" s="577"/>
      <c r="H457" s="569">
        <f t="shared" si="7"/>
        <v>292.14067499999999</v>
      </c>
      <c r="I457" s="537">
        <f>+D456/D457</f>
        <v>1.7024041585445095</v>
      </c>
      <c r="J457" s="537">
        <f>+PI()*(2-1.5)^2/4*1.5</f>
        <v>0.2945243112740431</v>
      </c>
      <c r="K457" s="537"/>
    </row>
    <row r="458" spans="2:11" ht="15.75">
      <c r="C458" s="575" t="s">
        <v>348</v>
      </c>
      <c r="D458" s="569">
        <f>+(D456-D457)*1.2</f>
        <v>1.9458000000000002</v>
      </c>
      <c r="E458" s="576" t="s">
        <v>22</v>
      </c>
      <c r="F458" s="570">
        <v>150</v>
      </c>
      <c r="G458" s="570"/>
      <c r="H458" s="569">
        <f t="shared" si="7"/>
        <v>291.87</v>
      </c>
      <c r="I458" s="537"/>
      <c r="J458" s="537"/>
      <c r="K458" s="537"/>
    </row>
    <row r="459" spans="2:11" ht="15.75">
      <c r="C459" s="575" t="s">
        <v>349</v>
      </c>
      <c r="D459" s="569">
        <v>1</v>
      </c>
      <c r="E459" s="576" t="s">
        <v>38</v>
      </c>
      <c r="F459" s="570">
        <v>8500</v>
      </c>
      <c r="G459" s="570"/>
      <c r="H459" s="569">
        <f t="shared" si="7"/>
        <v>8500</v>
      </c>
      <c r="I459" s="537"/>
      <c r="J459" s="537"/>
      <c r="K459" s="537"/>
    </row>
    <row r="460" spans="2:11" ht="15.75">
      <c r="C460" s="575" t="s">
        <v>350</v>
      </c>
      <c r="D460" s="569">
        <v>7.0000000000000007E-2</v>
      </c>
      <c r="E460" s="576" t="s">
        <v>22</v>
      </c>
      <c r="F460" s="570">
        <v>3914.02</v>
      </c>
      <c r="G460" s="570"/>
      <c r="H460" s="569">
        <f t="shared" si="7"/>
        <v>273.98140000000001</v>
      </c>
      <c r="I460" s="537"/>
      <c r="J460" s="537"/>
      <c r="K460" s="537"/>
    </row>
    <row r="461" spans="2:11" ht="15.75">
      <c r="C461" s="575" t="s">
        <v>336</v>
      </c>
      <c r="D461" s="569">
        <v>1</v>
      </c>
      <c r="E461" s="576" t="s">
        <v>43</v>
      </c>
      <c r="F461" s="570">
        <v>500</v>
      </c>
      <c r="G461" s="570"/>
      <c r="H461" s="569">
        <f t="shared" si="7"/>
        <v>500</v>
      </c>
      <c r="I461" s="537"/>
      <c r="J461" s="537"/>
      <c r="K461" s="537"/>
    </row>
    <row r="462" spans="2:11" ht="15.75">
      <c r="C462" s="571" t="s">
        <v>351</v>
      </c>
      <c r="D462" s="569"/>
      <c r="E462" s="576"/>
      <c r="F462" s="570"/>
      <c r="G462" s="570"/>
      <c r="H462" s="572">
        <f>SUM(H456:H461)</f>
        <v>11098.260775000001</v>
      </c>
      <c r="I462" s="537"/>
      <c r="J462" s="537"/>
      <c r="K462" s="537"/>
    </row>
    <row r="463" spans="2:11" ht="15.75">
      <c r="C463" s="575"/>
      <c r="D463" s="569"/>
      <c r="E463" s="576"/>
      <c r="F463" s="570"/>
      <c r="G463" s="570"/>
      <c r="H463" s="569"/>
      <c r="I463" s="537"/>
      <c r="J463" s="537"/>
      <c r="K463" s="537"/>
    </row>
    <row r="464" spans="2:11" ht="15.75">
      <c r="C464" s="578" t="s">
        <v>352</v>
      </c>
      <c r="D464" s="569"/>
      <c r="E464" s="576"/>
      <c r="F464" s="570"/>
      <c r="G464" s="570"/>
      <c r="H464" s="569"/>
      <c r="I464" s="537"/>
      <c r="J464" s="537"/>
      <c r="K464" s="537"/>
    </row>
    <row r="465" spans="2:11" ht="15.75">
      <c r="C465" s="579" t="s">
        <v>353</v>
      </c>
      <c r="D465" s="569">
        <v>1</v>
      </c>
      <c r="E465" s="576" t="s">
        <v>43</v>
      </c>
      <c r="F465" s="570">
        <f>7000*1.18</f>
        <v>8260</v>
      </c>
      <c r="G465" s="570"/>
      <c r="H465" s="569">
        <f>+F465*D465</f>
        <v>8260</v>
      </c>
      <c r="I465" s="537"/>
      <c r="J465" s="537"/>
      <c r="K465" s="537"/>
    </row>
    <row r="466" spans="2:11" ht="15.75">
      <c r="C466" s="579" t="s">
        <v>360</v>
      </c>
      <c r="D466" s="569">
        <v>1</v>
      </c>
      <c r="E466" s="576" t="s">
        <v>43</v>
      </c>
      <c r="F466" s="570">
        <v>4779</v>
      </c>
      <c r="G466" s="570"/>
      <c r="H466" s="569">
        <f>+F466*D466</f>
        <v>4779</v>
      </c>
      <c r="I466" s="537"/>
      <c r="J466" s="537"/>
      <c r="K466" s="537"/>
    </row>
    <row r="467" spans="2:11" ht="15.75">
      <c r="C467" s="579" t="s">
        <v>361</v>
      </c>
      <c r="D467" s="569">
        <v>1</v>
      </c>
      <c r="E467" s="576" t="s">
        <v>43</v>
      </c>
      <c r="F467" s="570">
        <f>2400*1.18</f>
        <v>2832</v>
      </c>
      <c r="G467" s="570"/>
      <c r="H467" s="569">
        <f>+F467*D467</f>
        <v>2832</v>
      </c>
      <c r="I467" s="537"/>
      <c r="J467" s="537"/>
      <c r="K467" s="537"/>
    </row>
    <row r="468" spans="2:11" ht="15.75">
      <c r="C468" s="580" t="s">
        <v>355</v>
      </c>
      <c r="D468" s="569">
        <v>1</v>
      </c>
      <c r="E468" s="576" t="s">
        <v>43</v>
      </c>
      <c r="F468" s="570">
        <v>415</v>
      </c>
      <c r="G468" s="570"/>
      <c r="H468" s="569">
        <f>+F468*D468</f>
        <v>415</v>
      </c>
      <c r="I468" s="537"/>
      <c r="J468" s="537"/>
      <c r="K468" s="537"/>
    </row>
    <row r="469" spans="2:11" ht="15.75">
      <c r="C469" s="580" t="s">
        <v>358</v>
      </c>
      <c r="D469" s="581">
        <v>3</v>
      </c>
      <c r="E469" s="582" t="s">
        <v>15</v>
      </c>
      <c r="F469" s="570">
        <f>260*1.18</f>
        <v>306.8</v>
      </c>
      <c r="G469" s="570"/>
      <c r="H469" s="569">
        <f>+F469*D469</f>
        <v>920.40000000000009</v>
      </c>
      <c r="I469" s="537"/>
      <c r="J469" s="537"/>
      <c r="K469" s="537"/>
    </row>
    <row r="470" spans="2:11" ht="15.75">
      <c r="C470" s="579" t="s">
        <v>356</v>
      </c>
      <c r="D470" s="569"/>
      <c r="E470" s="576"/>
      <c r="F470" s="570"/>
      <c r="G470" s="570"/>
      <c r="H470" s="569">
        <v>7080</v>
      </c>
      <c r="I470" s="537"/>
      <c r="J470" s="537"/>
      <c r="K470" s="537"/>
    </row>
    <row r="471" spans="2:11" ht="15.75">
      <c r="C471" s="578"/>
      <c r="D471" s="569"/>
      <c r="E471" s="576"/>
      <c r="F471" s="583" t="s">
        <v>267</v>
      </c>
      <c r="G471" s="583"/>
      <c r="H471" s="572">
        <f>SUM(H465:H470)</f>
        <v>24286.400000000001</v>
      </c>
      <c r="I471" s="537"/>
      <c r="J471" s="537"/>
      <c r="K471" s="537"/>
    </row>
    <row r="472" spans="2:11" ht="26.25">
      <c r="C472" s="579" t="s">
        <v>357</v>
      </c>
      <c r="D472" s="569"/>
      <c r="E472" s="576"/>
      <c r="F472" s="570"/>
      <c r="G472" s="570"/>
      <c r="H472" s="569"/>
      <c r="I472" s="537"/>
      <c r="J472" s="537"/>
      <c r="K472" s="537"/>
    </row>
    <row r="473" spans="2:11" ht="15.75">
      <c r="C473" s="575"/>
      <c r="D473" s="584" t="s">
        <v>333</v>
      </c>
      <c r="E473" s="585"/>
      <c r="F473" s="586"/>
      <c r="G473" s="586"/>
      <c r="H473" s="584">
        <f>+H471+H462</f>
        <v>35384.660775000004</v>
      </c>
      <c r="I473" s="537"/>
      <c r="J473" s="537"/>
      <c r="K473" s="537"/>
    </row>
    <row r="474" spans="2:11" ht="15.75">
      <c r="C474" s="587"/>
      <c r="D474" s="588"/>
      <c r="E474" s="589"/>
      <c r="F474" s="590"/>
      <c r="G474" s="590"/>
      <c r="H474" s="588"/>
      <c r="I474" s="537"/>
      <c r="J474" s="537"/>
      <c r="K474" s="537"/>
    </row>
    <row r="475" spans="2:11" s="813" customFormat="1" ht="17.45" customHeight="1">
      <c r="B475" s="809">
        <v>8.3000000000000007</v>
      </c>
      <c r="C475" s="722" t="s">
        <v>313</v>
      </c>
      <c r="D475" s="810"/>
      <c r="E475" s="811"/>
      <c r="F475" s="812"/>
      <c r="G475" s="812"/>
      <c r="H475" s="811"/>
      <c r="I475" s="729"/>
      <c r="J475" s="729"/>
      <c r="K475" s="729"/>
    </row>
    <row r="476" spans="2:11" ht="17.45" customHeight="1" thickBot="1">
      <c r="C476" s="722"/>
      <c r="D476" s="723"/>
      <c r="E476" s="581"/>
      <c r="F476" s="724"/>
      <c r="G476" s="724"/>
      <c r="H476" s="588"/>
      <c r="I476" s="537"/>
      <c r="J476" s="537"/>
      <c r="K476" s="537"/>
    </row>
    <row r="477" spans="2:11" ht="17.25" thickTop="1" thickBot="1">
      <c r="C477" s="562" t="s">
        <v>262</v>
      </c>
      <c r="D477" s="447" t="s">
        <v>263</v>
      </c>
      <c r="E477" s="448" t="s">
        <v>264</v>
      </c>
      <c r="F477" s="448" t="s">
        <v>265</v>
      </c>
      <c r="G477" s="449" t="s">
        <v>266</v>
      </c>
      <c r="H477" s="450" t="s">
        <v>267</v>
      </c>
      <c r="I477" s="537"/>
      <c r="J477" s="537"/>
      <c r="K477" s="537"/>
    </row>
    <row r="478" spans="2:11" ht="16.5" thickTop="1">
      <c r="C478" s="574" t="s">
        <v>345</v>
      </c>
      <c r="D478" s="572"/>
      <c r="E478" s="573"/>
      <c r="F478" s="573"/>
      <c r="G478" s="573"/>
      <c r="H478" s="573"/>
      <c r="I478" s="537"/>
      <c r="J478" s="537"/>
      <c r="K478" s="537"/>
    </row>
    <row r="479" spans="2:11" ht="15.75">
      <c r="C479" s="575" t="s">
        <v>346</v>
      </c>
      <c r="D479" s="569">
        <v>5.49</v>
      </c>
      <c r="E479" s="576" t="s">
        <v>22</v>
      </c>
      <c r="F479" s="570">
        <v>315.58999999999997</v>
      </c>
      <c r="G479" s="570"/>
      <c r="H479" s="569">
        <f>+D479*F479</f>
        <v>1732.5890999999999</v>
      </c>
      <c r="I479" s="537"/>
      <c r="J479" s="537"/>
      <c r="K479" s="537"/>
    </row>
    <row r="480" spans="2:11" ht="15.75">
      <c r="C480" s="575" t="s">
        <v>347</v>
      </c>
      <c r="D480" s="569">
        <f>+(D479-2.04)*0.95</f>
        <v>3.2774999999999999</v>
      </c>
      <c r="E480" s="576" t="s">
        <v>22</v>
      </c>
      <c r="F480" s="577">
        <v>126.55</v>
      </c>
      <c r="G480" s="577"/>
      <c r="H480" s="569">
        <f>+D480*F480</f>
        <v>414.76762499999995</v>
      </c>
      <c r="I480" s="537">
        <f>+D479/D480</f>
        <v>1.6750572082379864</v>
      </c>
      <c r="J480" s="537"/>
      <c r="K480" s="537"/>
    </row>
    <row r="481" spans="3:11" ht="15.75">
      <c r="C481" s="575" t="s">
        <v>348</v>
      </c>
      <c r="D481" s="569">
        <f>+(D479-D480)*1.2</f>
        <v>2.6550000000000002</v>
      </c>
      <c r="E481" s="576" t="s">
        <v>22</v>
      </c>
      <c r="F481" s="570">
        <v>150</v>
      </c>
      <c r="G481" s="570"/>
      <c r="H481" s="569">
        <f>+D481*F481</f>
        <v>398.25000000000006</v>
      </c>
      <c r="I481" s="537"/>
      <c r="J481" s="537"/>
      <c r="K481" s="537"/>
    </row>
    <row r="482" spans="3:11" ht="15.75">
      <c r="C482" s="575" t="s">
        <v>350</v>
      </c>
      <c r="D482" s="569">
        <v>0.08</v>
      </c>
      <c r="E482" s="576" t="s">
        <v>22</v>
      </c>
      <c r="F482" s="570">
        <v>3914.02</v>
      </c>
      <c r="G482" s="570"/>
      <c r="H482" s="569">
        <f>+D482*F482</f>
        <v>313.1216</v>
      </c>
      <c r="I482" s="537"/>
      <c r="J482" s="537"/>
      <c r="K482" s="537"/>
    </row>
    <row r="483" spans="3:11" ht="15.75">
      <c r="C483" s="575" t="s">
        <v>336</v>
      </c>
      <c r="D483" s="569">
        <v>1</v>
      </c>
      <c r="E483" s="576" t="s">
        <v>43</v>
      </c>
      <c r="F483" s="570">
        <v>500</v>
      </c>
      <c r="G483" s="570"/>
      <c r="H483" s="569">
        <f>+D483*F483</f>
        <v>500</v>
      </c>
      <c r="I483" s="537"/>
      <c r="J483" s="537"/>
      <c r="K483" s="537"/>
    </row>
    <row r="484" spans="3:11" ht="15.75">
      <c r="C484" s="571" t="s">
        <v>351</v>
      </c>
      <c r="D484" s="569"/>
      <c r="E484" s="576"/>
      <c r="F484" s="570"/>
      <c r="G484" s="570"/>
      <c r="H484" s="572">
        <f>SUM(H479:H483)</f>
        <v>3358.7283249999996</v>
      </c>
      <c r="I484" s="537"/>
      <c r="J484" s="537"/>
      <c r="K484" s="537"/>
    </row>
    <row r="485" spans="3:11" ht="15.75">
      <c r="C485" s="575"/>
      <c r="D485" s="569"/>
      <c r="E485" s="576"/>
      <c r="F485" s="570"/>
      <c r="G485" s="570"/>
      <c r="H485" s="569"/>
      <c r="I485" s="537"/>
      <c r="J485" s="537"/>
      <c r="K485" s="537"/>
    </row>
    <row r="486" spans="3:11" ht="15.75">
      <c r="C486" s="578" t="s">
        <v>352</v>
      </c>
      <c r="D486" s="569"/>
      <c r="E486" s="576"/>
      <c r="F486" s="570"/>
      <c r="G486" s="570"/>
      <c r="H486" s="569"/>
      <c r="I486" s="537"/>
      <c r="J486" s="537"/>
      <c r="K486" s="537"/>
    </row>
    <row r="487" spans="3:11" ht="15.75">
      <c r="C487" s="578" t="s">
        <v>360</v>
      </c>
      <c r="D487" s="569">
        <v>1</v>
      </c>
      <c r="E487" s="576" t="s">
        <v>43</v>
      </c>
      <c r="F487" s="570">
        <v>4779</v>
      </c>
      <c r="G487" s="570"/>
      <c r="H487" s="569">
        <f>+F487*D487</f>
        <v>4779</v>
      </c>
      <c r="I487" s="537"/>
      <c r="J487" s="537"/>
      <c r="K487" s="537"/>
    </row>
    <row r="488" spans="3:11" ht="15.75">
      <c r="C488" s="578" t="s">
        <v>354</v>
      </c>
      <c r="D488" s="569">
        <v>1</v>
      </c>
      <c r="E488" s="576" t="s">
        <v>43</v>
      </c>
      <c r="F488" s="570">
        <f>2400*1.18</f>
        <v>2832</v>
      </c>
      <c r="G488" s="570"/>
      <c r="H488" s="569">
        <f>+F488*D488</f>
        <v>2832</v>
      </c>
      <c r="I488" s="537"/>
      <c r="J488" s="537"/>
      <c r="K488" s="537"/>
    </row>
    <row r="489" spans="3:11" ht="15.75">
      <c r="C489" s="578" t="s">
        <v>363</v>
      </c>
      <c r="D489" s="569">
        <v>1</v>
      </c>
      <c r="E489" s="576" t="s">
        <v>43</v>
      </c>
      <c r="F489" s="570">
        <f>3600*1.18</f>
        <v>4248</v>
      </c>
      <c r="G489" s="570"/>
      <c r="H489" s="569">
        <f>+F489*D489</f>
        <v>4248</v>
      </c>
      <c r="I489" s="537"/>
      <c r="J489" s="537"/>
      <c r="K489" s="537"/>
    </row>
    <row r="490" spans="3:11" ht="15.75">
      <c r="C490" s="578" t="s">
        <v>353</v>
      </c>
      <c r="D490" s="569">
        <v>1</v>
      </c>
      <c r="E490" s="576" t="s">
        <v>43</v>
      </c>
      <c r="F490" s="570">
        <f>7000*1.18</f>
        <v>8260</v>
      </c>
      <c r="G490" s="570"/>
      <c r="H490" s="569">
        <f>+F490*D490</f>
        <v>8260</v>
      </c>
      <c r="I490" s="537"/>
      <c r="J490" s="537"/>
      <c r="K490" s="537"/>
    </row>
    <row r="491" spans="3:11" ht="15.75">
      <c r="C491" s="578"/>
      <c r="D491" s="569"/>
      <c r="E491" s="576"/>
      <c r="F491" s="570"/>
      <c r="G491" s="570"/>
      <c r="H491" s="569"/>
      <c r="I491" s="537"/>
      <c r="J491" s="537"/>
      <c r="K491" s="537"/>
    </row>
    <row r="492" spans="3:11" ht="15.75">
      <c r="C492" s="591" t="s">
        <v>364</v>
      </c>
      <c r="D492" s="569">
        <v>1</v>
      </c>
      <c r="E492" s="576" t="s">
        <v>43</v>
      </c>
      <c r="F492" s="570">
        <v>625</v>
      </c>
      <c r="G492" s="570"/>
      <c r="H492" s="569">
        <f>+F492*D492</f>
        <v>625</v>
      </c>
      <c r="I492" s="537"/>
      <c r="J492" s="537"/>
      <c r="K492" s="537"/>
    </row>
    <row r="493" spans="3:11" ht="15.75">
      <c r="C493" s="591" t="s">
        <v>365</v>
      </c>
      <c r="D493" s="581">
        <v>4</v>
      </c>
      <c r="E493" s="582" t="s">
        <v>15</v>
      </c>
      <c r="F493" s="570">
        <f>260*1.18</f>
        <v>306.8</v>
      </c>
      <c r="G493" s="570"/>
      <c r="H493" s="569">
        <f>+F493*D493</f>
        <v>1227.2</v>
      </c>
      <c r="I493" s="537"/>
      <c r="J493" s="537"/>
      <c r="K493" s="537"/>
    </row>
    <row r="494" spans="3:11" ht="15.75">
      <c r="C494" s="575" t="s">
        <v>349</v>
      </c>
      <c r="D494" s="569">
        <v>1</v>
      </c>
      <c r="E494" s="576" t="s">
        <v>38</v>
      </c>
      <c r="F494" s="570">
        <v>8500</v>
      </c>
      <c r="G494" s="570"/>
      <c r="H494" s="569">
        <f>+D494*F494</f>
        <v>8500</v>
      </c>
      <c r="I494" s="537"/>
      <c r="J494" s="537"/>
      <c r="K494" s="537"/>
    </row>
    <row r="495" spans="3:11" ht="15.75">
      <c r="C495" s="592" t="s">
        <v>356</v>
      </c>
      <c r="D495" s="569"/>
      <c r="E495" s="576"/>
      <c r="F495" s="570"/>
      <c r="G495" s="570"/>
      <c r="H495" s="593">
        <v>7080</v>
      </c>
      <c r="I495" s="537"/>
      <c r="J495" s="537"/>
      <c r="K495" s="537"/>
    </row>
    <row r="496" spans="3:11" ht="15.75">
      <c r="C496" s="578"/>
      <c r="D496" s="569"/>
      <c r="E496" s="576"/>
      <c r="F496" s="583" t="s">
        <v>267</v>
      </c>
      <c r="G496" s="583"/>
      <c r="H496" s="572">
        <f>SUM(H487:H495)</f>
        <v>37551.199999999997</v>
      </c>
      <c r="I496" s="537"/>
      <c r="J496" s="537"/>
      <c r="K496" s="537"/>
    </row>
    <row r="497" spans="2:11" ht="26.25">
      <c r="C497" s="578" t="s">
        <v>357</v>
      </c>
      <c r="D497" s="569"/>
      <c r="E497" s="576"/>
      <c r="F497" s="570"/>
      <c r="G497" s="570"/>
      <c r="H497" s="569"/>
      <c r="I497" s="537"/>
      <c r="J497" s="537"/>
      <c r="K497" s="537"/>
    </row>
    <row r="498" spans="2:11" ht="15.75">
      <c r="C498" s="575"/>
      <c r="D498" s="584" t="s">
        <v>333</v>
      </c>
      <c r="E498" s="585"/>
      <c r="F498" s="586"/>
      <c r="G498" s="586"/>
      <c r="H498" s="584">
        <f>+H496+H484</f>
        <v>40909.928324999993</v>
      </c>
      <c r="I498" s="537"/>
      <c r="J498" s="537"/>
      <c r="K498" s="537"/>
    </row>
    <row r="499" spans="2:11" ht="15.75">
      <c r="C499" s="587"/>
      <c r="D499" s="588"/>
      <c r="E499" s="589"/>
      <c r="F499" s="590"/>
      <c r="G499" s="590"/>
      <c r="H499" s="588"/>
      <c r="I499" s="537"/>
      <c r="J499" s="537"/>
      <c r="K499" s="537"/>
    </row>
    <row r="500" spans="2:11" s="813" customFormat="1" ht="15.75">
      <c r="B500" s="809">
        <v>8.4</v>
      </c>
      <c r="C500" s="722" t="s">
        <v>314</v>
      </c>
      <c r="D500" s="810"/>
      <c r="E500" s="811"/>
      <c r="F500" s="812"/>
      <c r="G500" s="812"/>
      <c r="H500" s="811"/>
      <c r="I500" s="729"/>
      <c r="J500" s="729"/>
      <c r="K500" s="729"/>
    </row>
    <row r="501" spans="2:11" ht="16.5" thickBot="1">
      <c r="C501" s="722"/>
      <c r="D501" s="741"/>
      <c r="E501" s="742"/>
      <c r="F501" s="743"/>
      <c r="G501" s="743"/>
      <c r="H501" s="742"/>
      <c r="I501" s="537"/>
      <c r="J501" s="537"/>
      <c r="K501" s="537"/>
    </row>
    <row r="502" spans="2:11" ht="17.25" thickTop="1" thickBot="1">
      <c r="C502" s="562" t="s">
        <v>262</v>
      </c>
      <c r="D502" s="447" t="s">
        <v>263</v>
      </c>
      <c r="E502" s="448" t="s">
        <v>264</v>
      </c>
      <c r="F502" s="448" t="s">
        <v>265</v>
      </c>
      <c r="G502" s="449" t="s">
        <v>266</v>
      </c>
      <c r="H502" s="450" t="s">
        <v>267</v>
      </c>
      <c r="I502" s="537"/>
      <c r="J502" s="537"/>
      <c r="K502" s="537"/>
    </row>
    <row r="503" spans="2:11" ht="16.5" thickTop="1">
      <c r="C503" s="574" t="s">
        <v>345</v>
      </c>
      <c r="D503" s="572"/>
      <c r="E503" s="573"/>
      <c r="F503" s="573"/>
      <c r="G503" s="573"/>
      <c r="H503" s="573"/>
      <c r="I503" s="537"/>
      <c r="J503" s="537"/>
      <c r="K503" s="537"/>
    </row>
    <row r="504" spans="2:11" ht="15.75">
      <c r="C504" s="575" t="s">
        <v>346</v>
      </c>
      <c r="D504" s="569">
        <v>7.07</v>
      </c>
      <c r="E504" s="576" t="s">
        <v>22</v>
      </c>
      <c r="F504" s="570">
        <v>315.58999999999997</v>
      </c>
      <c r="G504" s="570"/>
      <c r="H504" s="569">
        <f>+D504*F504</f>
        <v>2231.2212999999997</v>
      </c>
      <c r="I504" s="537"/>
      <c r="J504" s="537"/>
      <c r="K504" s="537"/>
    </row>
    <row r="505" spans="2:11" ht="15.75">
      <c r="C505" s="575" t="s">
        <v>347</v>
      </c>
      <c r="D505" s="569">
        <f>+(D504-2.63)*0.95</f>
        <v>4.218</v>
      </c>
      <c r="E505" s="576" t="s">
        <v>22</v>
      </c>
      <c r="F505" s="577">
        <v>126.55</v>
      </c>
      <c r="G505" s="577"/>
      <c r="H505" s="569">
        <f>+D505*F505</f>
        <v>533.78790000000004</v>
      </c>
      <c r="I505" s="537">
        <f>+D504/D505</f>
        <v>1.6761498340445711</v>
      </c>
      <c r="J505" s="537"/>
      <c r="K505" s="537"/>
    </row>
    <row r="506" spans="2:11" ht="15.75">
      <c r="C506" s="575" t="s">
        <v>348</v>
      </c>
      <c r="D506" s="569">
        <f>+(D504-D505)*1.2</f>
        <v>3.4224000000000001</v>
      </c>
      <c r="E506" s="576" t="s">
        <v>22</v>
      </c>
      <c r="F506" s="570">
        <v>150</v>
      </c>
      <c r="G506" s="570"/>
      <c r="H506" s="569">
        <f>+D506*F506</f>
        <v>513.36</v>
      </c>
      <c r="I506" s="537"/>
      <c r="J506" s="537"/>
      <c r="K506" s="537"/>
    </row>
    <row r="507" spans="2:11" ht="15.75">
      <c r="C507" s="575" t="s">
        <v>350</v>
      </c>
      <c r="D507" s="569">
        <v>0.08</v>
      </c>
      <c r="E507" s="576" t="s">
        <v>22</v>
      </c>
      <c r="F507" s="570">
        <v>3914.02</v>
      </c>
      <c r="G507" s="570"/>
      <c r="H507" s="569">
        <f>+D507*F507</f>
        <v>313.1216</v>
      </c>
      <c r="I507" s="537"/>
      <c r="J507" s="537"/>
      <c r="K507" s="537"/>
    </row>
    <row r="508" spans="2:11" ht="15.75">
      <c r="C508" s="575" t="s">
        <v>336</v>
      </c>
      <c r="D508" s="569">
        <v>1</v>
      </c>
      <c r="E508" s="576" t="s">
        <v>43</v>
      </c>
      <c r="F508" s="570">
        <v>500</v>
      </c>
      <c r="G508" s="570"/>
      <c r="H508" s="569">
        <f>+D508*F508</f>
        <v>500</v>
      </c>
      <c r="I508" s="537"/>
      <c r="J508" s="537"/>
      <c r="K508" s="537"/>
    </row>
    <row r="509" spans="2:11" ht="15.75">
      <c r="C509" s="571" t="s">
        <v>351</v>
      </c>
      <c r="D509" s="569"/>
      <c r="E509" s="576"/>
      <c r="F509" s="570"/>
      <c r="G509" s="570"/>
      <c r="H509" s="572">
        <f>SUM(H504:H508)</f>
        <v>4091.4907999999996</v>
      </c>
      <c r="I509" s="537"/>
      <c r="J509" s="537"/>
      <c r="K509" s="537"/>
    </row>
    <row r="510" spans="2:11" ht="15.75">
      <c r="C510" s="575"/>
      <c r="D510" s="569"/>
      <c r="E510" s="576"/>
      <c r="F510" s="570"/>
      <c r="G510" s="570"/>
      <c r="H510" s="569"/>
      <c r="I510" s="537"/>
      <c r="J510" s="537"/>
      <c r="K510" s="537"/>
    </row>
    <row r="511" spans="2:11" ht="15.75">
      <c r="C511" s="578" t="s">
        <v>352</v>
      </c>
      <c r="D511" s="569"/>
      <c r="E511" s="576"/>
      <c r="F511" s="570"/>
      <c r="G511" s="570"/>
      <c r="H511" s="569"/>
      <c r="I511" s="537"/>
      <c r="J511" s="537"/>
      <c r="K511" s="537"/>
    </row>
    <row r="512" spans="2:11" ht="15.75">
      <c r="C512" s="578" t="s">
        <v>359</v>
      </c>
      <c r="D512" s="569">
        <v>1</v>
      </c>
      <c r="E512" s="576" t="s">
        <v>43</v>
      </c>
      <c r="F512" s="570">
        <f>5400*1.18</f>
        <v>6372</v>
      </c>
      <c r="G512" s="570"/>
      <c r="H512" s="569">
        <f>+F512*D512</f>
        <v>6372</v>
      </c>
      <c r="I512" s="537"/>
      <c r="J512" s="537"/>
      <c r="K512" s="537"/>
    </row>
    <row r="513" spans="2:11" ht="15.75">
      <c r="C513" s="578" t="s">
        <v>362</v>
      </c>
      <c r="D513" s="569">
        <v>1</v>
      </c>
      <c r="E513" s="576" t="s">
        <v>43</v>
      </c>
      <c r="F513" s="570">
        <f>4800*1.18</f>
        <v>5664</v>
      </c>
      <c r="G513" s="570"/>
      <c r="H513" s="569">
        <f>+F513*D513</f>
        <v>5664</v>
      </c>
      <c r="I513" s="537"/>
      <c r="J513" s="537"/>
      <c r="K513" s="537"/>
    </row>
    <row r="514" spans="2:11" ht="15.75">
      <c r="C514" s="578" t="s">
        <v>363</v>
      </c>
      <c r="D514" s="569">
        <v>1</v>
      </c>
      <c r="E514" s="576" t="s">
        <v>43</v>
      </c>
      <c r="F514" s="570">
        <f>3600*1.18</f>
        <v>4248</v>
      </c>
      <c r="G514" s="570"/>
      <c r="H514" s="569">
        <f>+F514*D514</f>
        <v>4248</v>
      </c>
      <c r="I514" s="537"/>
      <c r="J514" s="537"/>
      <c r="K514" s="537"/>
    </row>
    <row r="515" spans="2:11" ht="15.75">
      <c r="C515" s="578" t="s">
        <v>353</v>
      </c>
      <c r="D515" s="569">
        <v>1</v>
      </c>
      <c r="E515" s="576" t="s">
        <v>43</v>
      </c>
      <c r="F515" s="570">
        <f>7000*1.18</f>
        <v>8260</v>
      </c>
      <c r="G515" s="570"/>
      <c r="H515" s="569">
        <f>+F515*D515</f>
        <v>8260</v>
      </c>
      <c r="I515" s="537"/>
      <c r="J515" s="537"/>
      <c r="K515" s="537"/>
    </row>
    <row r="516" spans="2:11" ht="15.75">
      <c r="C516" s="578"/>
      <c r="D516" s="569"/>
      <c r="E516" s="576"/>
      <c r="F516" s="570"/>
      <c r="G516" s="570"/>
      <c r="H516" s="569"/>
      <c r="I516" s="537"/>
      <c r="J516" s="537"/>
      <c r="K516" s="537"/>
    </row>
    <row r="517" spans="2:11" ht="15.75">
      <c r="C517" s="591" t="s">
        <v>364</v>
      </c>
      <c r="D517" s="569">
        <v>1</v>
      </c>
      <c r="E517" s="576" t="s">
        <v>43</v>
      </c>
      <c r="F517" s="570">
        <v>625</v>
      </c>
      <c r="G517" s="570"/>
      <c r="H517" s="569">
        <f>+F517*D517</f>
        <v>625</v>
      </c>
      <c r="I517" s="537"/>
      <c r="J517" s="537"/>
      <c r="K517" s="537"/>
    </row>
    <row r="518" spans="2:11" ht="15.75">
      <c r="C518" s="594" t="s">
        <v>366</v>
      </c>
      <c r="D518" s="581">
        <v>5</v>
      </c>
      <c r="E518" s="582" t="s">
        <v>15</v>
      </c>
      <c r="F518" s="570">
        <f>260*1.18</f>
        <v>306.8</v>
      </c>
      <c r="G518" s="570"/>
      <c r="H518" s="569">
        <f>+F518*D518</f>
        <v>1534</v>
      </c>
      <c r="I518" s="537"/>
      <c r="J518" s="537"/>
      <c r="K518" s="537"/>
    </row>
    <row r="519" spans="2:11" ht="15.75">
      <c r="C519" s="575" t="s">
        <v>349</v>
      </c>
      <c r="D519" s="569">
        <v>1</v>
      </c>
      <c r="E519" s="576" t="s">
        <v>38</v>
      </c>
      <c r="F519" s="570">
        <v>8500</v>
      </c>
      <c r="G519" s="570"/>
      <c r="H519" s="569">
        <f>+D519*F519</f>
        <v>8500</v>
      </c>
      <c r="I519" s="537"/>
      <c r="J519" s="537"/>
      <c r="K519" s="537"/>
    </row>
    <row r="520" spans="2:11" ht="15.75">
      <c r="C520" s="592" t="s">
        <v>356</v>
      </c>
      <c r="D520" s="569"/>
      <c r="E520" s="576"/>
      <c r="F520" s="570"/>
      <c r="G520" s="570"/>
      <c r="H520" s="593">
        <v>7080</v>
      </c>
      <c r="I520" s="537"/>
      <c r="J520" s="537"/>
      <c r="K520" s="537"/>
    </row>
    <row r="521" spans="2:11" ht="15.75">
      <c r="C521" s="578"/>
      <c r="D521" s="569"/>
      <c r="E521" s="576"/>
      <c r="F521" s="583" t="s">
        <v>267</v>
      </c>
      <c r="G521" s="583"/>
      <c r="H521" s="572">
        <f>SUM(H512:H520)</f>
        <v>42283</v>
      </c>
      <c r="I521" s="537"/>
      <c r="J521" s="537"/>
      <c r="K521" s="537"/>
    </row>
    <row r="522" spans="2:11" ht="26.25">
      <c r="C522" s="578" t="s">
        <v>357</v>
      </c>
      <c r="D522" s="569"/>
      <c r="E522" s="576"/>
      <c r="F522" s="570"/>
      <c r="G522" s="570"/>
      <c r="H522" s="569"/>
      <c r="I522" s="537"/>
      <c r="J522" s="537"/>
      <c r="K522" s="537"/>
    </row>
    <row r="523" spans="2:11" ht="15.75">
      <c r="C523" s="575"/>
      <c r="D523" s="584" t="s">
        <v>333</v>
      </c>
      <c r="E523" s="585"/>
      <c r="F523" s="586"/>
      <c r="G523" s="586"/>
      <c r="H523" s="584">
        <f>+H521+H509</f>
        <v>46374.4908</v>
      </c>
      <c r="I523" s="537"/>
      <c r="J523" s="537"/>
      <c r="K523" s="537"/>
    </row>
    <row r="524" spans="2:11" ht="15.75">
      <c r="C524" s="587"/>
      <c r="D524" s="588"/>
      <c r="E524" s="589"/>
      <c r="F524" s="590"/>
      <c r="G524" s="590"/>
      <c r="H524" s="588"/>
      <c r="I524" s="537"/>
      <c r="J524" s="537"/>
      <c r="K524" s="537"/>
    </row>
    <row r="525" spans="2:11" ht="15.75">
      <c r="B525" s="483" t="e">
        <f>+#REF!</f>
        <v>#REF!</v>
      </c>
      <c r="C525" s="567" t="e">
        <f>+#REF!</f>
        <v>#REF!</v>
      </c>
      <c r="D525" s="568"/>
      <c r="E525" s="569"/>
      <c r="F525" s="570"/>
      <c r="G525" s="570"/>
      <c r="H525" s="569"/>
      <c r="I525" s="537"/>
      <c r="J525" s="537"/>
      <c r="K525" s="537"/>
    </row>
    <row r="526" spans="2:11" ht="16.5" thickBot="1">
      <c r="C526" s="722"/>
      <c r="D526" s="723"/>
      <c r="E526" s="581"/>
      <c r="F526" s="724"/>
      <c r="G526" s="724"/>
      <c r="H526" s="588"/>
      <c r="I526" s="537"/>
      <c r="J526" s="537"/>
      <c r="K526" s="537"/>
    </row>
    <row r="527" spans="2:11" ht="17.25" thickTop="1" thickBot="1">
      <c r="C527" s="562" t="s">
        <v>262</v>
      </c>
      <c r="D527" s="447" t="s">
        <v>263</v>
      </c>
      <c r="E527" s="448" t="s">
        <v>264</v>
      </c>
      <c r="F527" s="448" t="s">
        <v>265</v>
      </c>
      <c r="G527" s="449" t="s">
        <v>266</v>
      </c>
      <c r="H527" s="450" t="s">
        <v>267</v>
      </c>
      <c r="I527" s="537"/>
      <c r="J527" s="537"/>
      <c r="K527" s="537"/>
    </row>
    <row r="528" spans="2:11" ht="16.5" thickTop="1">
      <c r="C528" s="574" t="s">
        <v>345</v>
      </c>
      <c r="D528" s="572"/>
      <c r="E528" s="573"/>
      <c r="F528" s="573"/>
      <c r="G528" s="573"/>
      <c r="H528" s="573"/>
      <c r="I528" s="537"/>
      <c r="J528" s="537"/>
      <c r="K528" s="537"/>
    </row>
    <row r="529" spans="3:11" ht="15.75">
      <c r="C529" s="575" t="s">
        <v>346</v>
      </c>
      <c r="D529" s="569">
        <v>8.64</v>
      </c>
      <c r="E529" s="576" t="s">
        <v>22</v>
      </c>
      <c r="F529" s="570">
        <v>315.58999999999997</v>
      </c>
      <c r="G529" s="570"/>
      <c r="H529" s="569">
        <f>+D529*F529</f>
        <v>2726.6976</v>
      </c>
      <c r="I529" s="537">
        <f>+PI()*2^2/4*2.85*0.95</f>
        <v>8.5058621095943661</v>
      </c>
      <c r="J529" s="537"/>
      <c r="K529" s="537"/>
    </row>
    <row r="530" spans="3:11" ht="15.75">
      <c r="C530" s="575" t="s">
        <v>347</v>
      </c>
      <c r="D530" s="569">
        <f>+(D529-3.22)*0.95</f>
        <v>5.149</v>
      </c>
      <c r="E530" s="576" t="s">
        <v>22</v>
      </c>
      <c r="F530" s="577">
        <v>126.55</v>
      </c>
      <c r="G530" s="577"/>
      <c r="H530" s="569">
        <f>+D530*F530</f>
        <v>651.60595000000001</v>
      </c>
      <c r="I530" s="537">
        <f>+D529/D530</f>
        <v>1.6779957273256945</v>
      </c>
      <c r="J530" s="537">
        <f>+D529/I530</f>
        <v>5.149</v>
      </c>
      <c r="K530" s="537"/>
    </row>
    <row r="531" spans="3:11" ht="15.75">
      <c r="C531" s="575" t="s">
        <v>348</v>
      </c>
      <c r="D531" s="569">
        <f>+(D529-D530)*1.2</f>
        <v>4.1892000000000005</v>
      </c>
      <c r="E531" s="576" t="s">
        <v>22</v>
      </c>
      <c r="F531" s="570">
        <v>150</v>
      </c>
      <c r="G531" s="570"/>
      <c r="H531" s="569">
        <f>+D531*F531</f>
        <v>628.38000000000011</v>
      </c>
      <c r="I531" s="537"/>
      <c r="J531" s="537"/>
      <c r="K531" s="537"/>
    </row>
    <row r="532" spans="3:11" ht="15.75">
      <c r="C532" s="575" t="s">
        <v>350</v>
      </c>
      <c r="D532" s="569">
        <v>0.08</v>
      </c>
      <c r="E532" s="576" t="s">
        <v>22</v>
      </c>
      <c r="F532" s="570">
        <v>3914.02</v>
      </c>
      <c r="G532" s="570"/>
      <c r="H532" s="569">
        <f>+D532*F532</f>
        <v>313.1216</v>
      </c>
      <c r="I532" s="537"/>
      <c r="J532" s="537"/>
      <c r="K532" s="537"/>
    </row>
    <row r="533" spans="3:11" ht="15.75">
      <c r="C533" s="575" t="s">
        <v>336</v>
      </c>
      <c r="D533" s="569">
        <v>1</v>
      </c>
      <c r="E533" s="576" t="s">
        <v>43</v>
      </c>
      <c r="F533" s="570">
        <v>500</v>
      </c>
      <c r="G533" s="570"/>
      <c r="H533" s="569">
        <f>+D533*F533</f>
        <v>500</v>
      </c>
      <c r="I533" s="537"/>
      <c r="J533" s="537"/>
      <c r="K533" s="537"/>
    </row>
    <row r="534" spans="3:11" ht="15.75">
      <c r="C534" s="571" t="s">
        <v>351</v>
      </c>
      <c r="D534" s="569"/>
      <c r="E534" s="576"/>
      <c r="F534" s="570"/>
      <c r="G534" s="570"/>
      <c r="H534" s="572">
        <f>SUM(H529:H533)</f>
        <v>4819.8051500000001</v>
      </c>
      <c r="I534" s="537"/>
      <c r="J534" s="537"/>
      <c r="K534" s="537"/>
    </row>
    <row r="535" spans="3:11" ht="15.75">
      <c r="C535" s="575"/>
      <c r="D535" s="569"/>
      <c r="E535" s="576"/>
      <c r="F535" s="570"/>
      <c r="G535" s="570"/>
      <c r="H535" s="569"/>
      <c r="I535" s="537"/>
      <c r="J535" s="537"/>
      <c r="K535" s="537"/>
    </row>
    <row r="536" spans="3:11" ht="15.75">
      <c r="C536" s="578" t="s">
        <v>352</v>
      </c>
      <c r="D536" s="569"/>
      <c r="E536" s="576"/>
      <c r="F536" s="570"/>
      <c r="G536" s="570"/>
      <c r="H536" s="569"/>
      <c r="I536" s="537"/>
      <c r="J536" s="537"/>
      <c r="K536" s="537"/>
    </row>
    <row r="537" spans="3:11" ht="15.75">
      <c r="C537" s="578" t="s">
        <v>359</v>
      </c>
      <c r="D537" s="569">
        <v>1</v>
      </c>
      <c r="E537" s="576" t="s">
        <v>43</v>
      </c>
      <c r="F537" s="570">
        <f>5400*1.18</f>
        <v>6372</v>
      </c>
      <c r="G537" s="570"/>
      <c r="H537" s="569">
        <f>+F537*D537</f>
        <v>6372</v>
      </c>
      <c r="I537" s="537"/>
      <c r="J537" s="537"/>
      <c r="K537" s="537"/>
    </row>
    <row r="538" spans="3:11" ht="15.75">
      <c r="C538" s="578" t="s">
        <v>367</v>
      </c>
      <c r="D538" s="569">
        <v>1</v>
      </c>
      <c r="E538" s="576" t="s">
        <v>43</v>
      </c>
      <c r="F538" s="570">
        <f>8000*1.18</f>
        <v>9440</v>
      </c>
      <c r="G538" s="570"/>
      <c r="H538" s="569">
        <f>+F538*D538</f>
        <v>9440</v>
      </c>
      <c r="I538" s="537"/>
      <c r="J538" s="537"/>
      <c r="K538" s="537"/>
    </row>
    <row r="539" spans="3:11" ht="15.75">
      <c r="C539" s="578" t="s">
        <v>363</v>
      </c>
      <c r="D539" s="569">
        <v>1</v>
      </c>
      <c r="E539" s="576" t="s">
        <v>43</v>
      </c>
      <c r="F539" s="570">
        <f>3600*1.18</f>
        <v>4248</v>
      </c>
      <c r="G539" s="570"/>
      <c r="H539" s="569">
        <f>+F539*D539</f>
        <v>4248</v>
      </c>
      <c r="I539" s="537"/>
      <c r="J539" s="537"/>
      <c r="K539" s="537"/>
    </row>
    <row r="540" spans="3:11" ht="15.75">
      <c r="C540" s="578" t="s">
        <v>353</v>
      </c>
      <c r="D540" s="569">
        <v>1</v>
      </c>
      <c r="E540" s="576" t="s">
        <v>43</v>
      </c>
      <c r="F540" s="570">
        <f>7000*1.18</f>
        <v>8260</v>
      </c>
      <c r="G540" s="570"/>
      <c r="H540" s="569">
        <f>+F540*D540</f>
        <v>8260</v>
      </c>
      <c r="I540" s="537"/>
      <c r="J540" s="537"/>
      <c r="K540" s="537"/>
    </row>
    <row r="541" spans="3:11" ht="15.75">
      <c r="C541" s="578"/>
      <c r="D541" s="569"/>
      <c r="E541" s="576"/>
      <c r="F541" s="570"/>
      <c r="G541" s="570"/>
      <c r="H541" s="569"/>
      <c r="I541" s="537"/>
      <c r="J541" s="537"/>
      <c r="K541" s="537"/>
    </row>
    <row r="542" spans="3:11" ht="15.75">
      <c r="C542" s="591" t="s">
        <v>364</v>
      </c>
      <c r="D542" s="569">
        <v>1</v>
      </c>
      <c r="E542" s="576" t="s">
        <v>43</v>
      </c>
      <c r="F542" s="570">
        <v>625</v>
      </c>
      <c r="G542" s="570"/>
      <c r="H542" s="569">
        <f>+F542*D542</f>
        <v>625</v>
      </c>
      <c r="I542" s="537"/>
      <c r="J542" s="537"/>
      <c r="K542" s="537"/>
    </row>
    <row r="543" spans="3:11" ht="15.75">
      <c r="C543" s="594" t="s">
        <v>368</v>
      </c>
      <c r="D543" s="581">
        <v>6</v>
      </c>
      <c r="E543" s="582" t="s">
        <v>15</v>
      </c>
      <c r="F543" s="570">
        <f>260*1.18</f>
        <v>306.8</v>
      </c>
      <c r="G543" s="570"/>
      <c r="H543" s="569">
        <f>+F543*D543</f>
        <v>1840.8000000000002</v>
      </c>
      <c r="I543" s="537"/>
      <c r="J543" s="537"/>
      <c r="K543" s="537"/>
    </row>
    <row r="544" spans="3:11" ht="15.75">
      <c r="C544" s="575" t="s">
        <v>349</v>
      </c>
      <c r="D544" s="569">
        <v>1</v>
      </c>
      <c r="E544" s="576" t="s">
        <v>38</v>
      </c>
      <c r="F544" s="570">
        <v>8500</v>
      </c>
      <c r="G544" s="570"/>
      <c r="H544" s="569">
        <f>+D544*F544</f>
        <v>8500</v>
      </c>
      <c r="I544" s="537"/>
      <c r="J544" s="537"/>
      <c r="K544" s="537"/>
    </row>
    <row r="545" spans="2:11" ht="15.75">
      <c r="C545" s="592" t="s">
        <v>356</v>
      </c>
      <c r="D545" s="569"/>
      <c r="E545" s="576"/>
      <c r="F545" s="570"/>
      <c r="G545" s="570"/>
      <c r="H545" s="593">
        <v>7080</v>
      </c>
      <c r="I545" s="537"/>
      <c r="J545" s="537"/>
      <c r="K545" s="537"/>
    </row>
    <row r="546" spans="2:11" ht="15.75">
      <c r="C546" s="578"/>
      <c r="D546" s="569"/>
      <c r="E546" s="576"/>
      <c r="F546" s="583" t="s">
        <v>267</v>
      </c>
      <c r="G546" s="583"/>
      <c r="H546" s="572">
        <f>SUM(H537:H545)</f>
        <v>46365.8</v>
      </c>
      <c r="I546" s="537"/>
      <c r="J546" s="537"/>
      <c r="K546" s="537"/>
    </row>
    <row r="547" spans="2:11" ht="26.25">
      <c r="C547" s="578" t="s">
        <v>357</v>
      </c>
      <c r="D547" s="569"/>
      <c r="E547" s="576"/>
      <c r="F547" s="570"/>
      <c r="G547" s="570"/>
      <c r="H547" s="569"/>
      <c r="I547" s="537"/>
      <c r="J547" s="537"/>
      <c r="K547" s="537"/>
    </row>
    <row r="548" spans="2:11" ht="15.75">
      <c r="C548" s="575"/>
      <c r="D548" s="584" t="s">
        <v>333</v>
      </c>
      <c r="E548" s="585"/>
      <c r="F548" s="586"/>
      <c r="G548" s="586"/>
      <c r="H548" s="584">
        <f>+H546+H534</f>
        <v>51185.605150000003</v>
      </c>
      <c r="I548" s="537"/>
      <c r="J548" s="537"/>
      <c r="K548" s="537"/>
    </row>
    <row r="549" spans="2:11" ht="15.75">
      <c r="C549" s="587"/>
      <c r="D549" s="588"/>
      <c r="E549" s="589"/>
      <c r="F549" s="590"/>
      <c r="G549" s="590"/>
      <c r="H549" s="588"/>
      <c r="I549" s="537"/>
      <c r="J549" s="537"/>
      <c r="K549" s="537"/>
    </row>
    <row r="550" spans="2:11" ht="15.75">
      <c r="C550" s="587"/>
      <c r="D550" s="588"/>
      <c r="E550" s="589"/>
      <c r="F550" s="590"/>
      <c r="G550" s="590"/>
      <c r="H550" s="588"/>
      <c r="I550" s="537"/>
      <c r="J550" s="537"/>
      <c r="K550" s="537"/>
    </row>
    <row r="551" spans="2:11" ht="15.75">
      <c r="C551" s="587"/>
      <c r="D551" s="730"/>
      <c r="E551" s="731"/>
      <c r="F551" s="732"/>
      <c r="G551" s="732"/>
      <c r="H551" s="740"/>
      <c r="I551" s="537"/>
      <c r="J551" s="537"/>
      <c r="K551" s="537"/>
    </row>
    <row r="552" spans="2:11" ht="15.75">
      <c r="B552" s="624" t="e">
        <f>+#REF!</f>
        <v>#REF!</v>
      </c>
      <c r="C552" s="722" t="e">
        <f>+#REF!</f>
        <v>#REF!</v>
      </c>
      <c r="D552" s="728"/>
      <c r="E552" s="588"/>
      <c r="F552" s="590"/>
      <c r="G552" s="590"/>
      <c r="H552" s="588"/>
      <c r="I552" s="537"/>
      <c r="J552" s="537"/>
      <c r="K552" s="537"/>
    </row>
    <row r="553" spans="2:11" ht="16.5" thickBot="1">
      <c r="C553" s="722"/>
      <c r="D553" s="741"/>
      <c r="E553" s="742"/>
      <c r="F553" s="743"/>
      <c r="G553" s="743"/>
      <c r="H553" s="742"/>
      <c r="I553" s="537"/>
      <c r="J553" s="537"/>
      <c r="K553" s="537"/>
    </row>
    <row r="554" spans="2:11" ht="17.25" thickTop="1" thickBot="1">
      <c r="C554" s="562" t="s">
        <v>262</v>
      </c>
      <c r="D554" s="447" t="s">
        <v>263</v>
      </c>
      <c r="E554" s="448" t="s">
        <v>264</v>
      </c>
      <c r="F554" s="448" t="s">
        <v>265</v>
      </c>
      <c r="G554" s="449" t="s">
        <v>266</v>
      </c>
      <c r="H554" s="450" t="s">
        <v>267</v>
      </c>
      <c r="I554" s="537"/>
      <c r="J554" s="537"/>
      <c r="K554" s="537"/>
    </row>
    <row r="555" spans="2:11" ht="16.5" thickTop="1">
      <c r="C555" s="574" t="s">
        <v>345</v>
      </c>
      <c r="D555" s="572"/>
      <c r="E555" s="573"/>
      <c r="F555" s="573"/>
      <c r="G555" s="573"/>
      <c r="H555" s="573"/>
      <c r="I555" s="537"/>
      <c r="J555" s="537"/>
      <c r="K555" s="537"/>
    </row>
    <row r="556" spans="2:11" ht="15.75">
      <c r="C556" s="575" t="s">
        <v>346</v>
      </c>
      <c r="D556" s="569">
        <v>11.78</v>
      </c>
      <c r="E556" s="576" t="s">
        <v>22</v>
      </c>
      <c r="F556" s="570">
        <v>315.58999999999997</v>
      </c>
      <c r="G556" s="570"/>
      <c r="H556" s="569">
        <f>+D556*F556</f>
        <v>3717.6501999999996</v>
      </c>
      <c r="I556" s="537">
        <f>+PI()*2^2/4*4*0.95</f>
        <v>11.938052083641214</v>
      </c>
      <c r="J556" s="537"/>
      <c r="K556" s="537"/>
    </row>
    <row r="557" spans="2:11" ht="15.75">
      <c r="C557" s="575" t="s">
        <v>347</v>
      </c>
      <c r="D557" s="569">
        <f>+(D556-4.39)*0.95</f>
        <v>7.0204999999999993</v>
      </c>
      <c r="E557" s="576" t="s">
        <v>22</v>
      </c>
      <c r="F557" s="577">
        <v>126.55</v>
      </c>
      <c r="G557" s="577"/>
      <c r="H557" s="569">
        <f>+D557*F557</f>
        <v>888.44427499999995</v>
      </c>
      <c r="I557" s="537"/>
      <c r="J557" s="537"/>
      <c r="K557" s="537"/>
    </row>
    <row r="558" spans="2:11" ht="15.75">
      <c r="C558" s="575" t="s">
        <v>348</v>
      </c>
      <c r="D558" s="569">
        <f>+(D556-D557)*1.2</f>
        <v>5.7114000000000003</v>
      </c>
      <c r="E558" s="576" t="s">
        <v>22</v>
      </c>
      <c r="F558" s="570">
        <v>150</v>
      </c>
      <c r="G558" s="570"/>
      <c r="H558" s="569">
        <f>+D558*F558</f>
        <v>856.71</v>
      </c>
      <c r="I558" s="537"/>
      <c r="J558" s="537"/>
      <c r="K558" s="537"/>
    </row>
    <row r="559" spans="2:11" ht="15.75">
      <c r="C559" s="595" t="s">
        <v>350</v>
      </c>
      <c r="D559" s="593">
        <v>0.15</v>
      </c>
      <c r="E559" s="596" t="s">
        <v>22</v>
      </c>
      <c r="F559" s="597">
        <v>3914.02</v>
      </c>
      <c r="G559" s="597"/>
      <c r="H559" s="593">
        <f>+D559*F559</f>
        <v>587.10299999999995</v>
      </c>
      <c r="I559" s="537"/>
      <c r="J559" s="537"/>
      <c r="K559" s="537"/>
    </row>
    <row r="560" spans="2:11" ht="15.75">
      <c r="C560" s="575" t="s">
        <v>336</v>
      </c>
      <c r="D560" s="569">
        <v>1</v>
      </c>
      <c r="E560" s="576" t="s">
        <v>43</v>
      </c>
      <c r="F560" s="570">
        <v>500</v>
      </c>
      <c r="G560" s="570"/>
      <c r="H560" s="569">
        <f>+D560*F560</f>
        <v>500</v>
      </c>
      <c r="I560" s="537"/>
      <c r="J560" s="537"/>
      <c r="K560" s="537"/>
    </row>
    <row r="561" spans="3:11" ht="15.75">
      <c r="C561" s="571" t="s">
        <v>351</v>
      </c>
      <c r="D561" s="569"/>
      <c r="E561" s="576"/>
      <c r="F561" s="570"/>
      <c r="G561" s="570"/>
      <c r="H561" s="572">
        <f>SUM(H556:H560)</f>
        <v>6549.907475</v>
      </c>
      <c r="I561" s="537"/>
      <c r="J561" s="537"/>
      <c r="K561" s="537"/>
    </row>
    <row r="562" spans="3:11" ht="15.75">
      <c r="C562" s="575"/>
      <c r="D562" s="569"/>
      <c r="E562" s="576"/>
      <c r="F562" s="570"/>
      <c r="G562" s="570"/>
      <c r="H562" s="569"/>
      <c r="I562" s="537"/>
      <c r="J562" s="537"/>
      <c r="K562" s="537"/>
    </row>
    <row r="563" spans="3:11" ht="15.75">
      <c r="C563" s="578" t="s">
        <v>352</v>
      </c>
      <c r="D563" s="569"/>
      <c r="E563" s="576"/>
      <c r="F563" s="570"/>
      <c r="G563" s="570"/>
      <c r="H563" s="569"/>
      <c r="I563" s="537"/>
      <c r="J563" s="537"/>
      <c r="K563" s="537"/>
    </row>
    <row r="564" spans="3:11" ht="15.75">
      <c r="C564" s="578" t="s">
        <v>370</v>
      </c>
      <c r="D564" s="569">
        <v>1</v>
      </c>
      <c r="E564" s="576" t="s">
        <v>43</v>
      </c>
      <c r="F564" s="570">
        <f>7200*1.18</f>
        <v>8496</v>
      </c>
      <c r="G564" s="570"/>
      <c r="H564" s="569">
        <f>+F564*D564</f>
        <v>8496</v>
      </c>
      <c r="I564" s="537"/>
      <c r="J564" s="537"/>
      <c r="K564" s="537"/>
    </row>
    <row r="565" spans="3:11" ht="15.75">
      <c r="C565" s="578" t="s">
        <v>362</v>
      </c>
      <c r="D565" s="569">
        <v>3</v>
      </c>
      <c r="E565" s="576" t="s">
        <v>43</v>
      </c>
      <c r="F565" s="570">
        <f>4800*1.18</f>
        <v>5664</v>
      </c>
      <c r="G565" s="570"/>
      <c r="H565" s="569">
        <f>+F565*D565</f>
        <v>16992</v>
      </c>
      <c r="I565" s="537"/>
      <c r="J565" s="537"/>
      <c r="K565" s="537"/>
    </row>
    <row r="566" spans="3:11" ht="15.75">
      <c r="C566" s="578" t="s">
        <v>363</v>
      </c>
      <c r="D566" s="569">
        <v>1</v>
      </c>
      <c r="E566" s="576" t="s">
        <v>43</v>
      </c>
      <c r="F566" s="570">
        <f>3600*1.18</f>
        <v>4248</v>
      </c>
      <c r="G566" s="570"/>
      <c r="H566" s="569">
        <f>+F566*D566</f>
        <v>4248</v>
      </c>
      <c r="I566" s="537"/>
      <c r="J566" s="537"/>
      <c r="K566" s="537"/>
    </row>
    <row r="567" spans="3:11" ht="15.75">
      <c r="C567" s="578" t="s">
        <v>353</v>
      </c>
      <c r="D567" s="569">
        <v>1</v>
      </c>
      <c r="E567" s="576" t="s">
        <v>43</v>
      </c>
      <c r="F567" s="570">
        <f>7000*1.18</f>
        <v>8260</v>
      </c>
      <c r="G567" s="570"/>
      <c r="H567" s="569">
        <f>+F567*D567</f>
        <v>8260</v>
      </c>
      <c r="I567" s="537"/>
      <c r="J567" s="537"/>
      <c r="K567" s="537"/>
    </row>
    <row r="568" spans="3:11" ht="15.75">
      <c r="C568" s="578"/>
      <c r="D568" s="569"/>
      <c r="E568" s="576"/>
      <c r="F568" s="570"/>
      <c r="G568" s="570"/>
      <c r="H568" s="569"/>
      <c r="I568" s="537"/>
      <c r="J568" s="537"/>
      <c r="K568" s="537"/>
    </row>
    <row r="569" spans="3:11" ht="15.75">
      <c r="C569" s="580" t="s">
        <v>369</v>
      </c>
      <c r="D569" s="569">
        <v>1</v>
      </c>
      <c r="E569" s="576" t="s">
        <v>43</v>
      </c>
      <c r="F569" s="570">
        <v>1400</v>
      </c>
      <c r="G569" s="570"/>
      <c r="H569" s="569">
        <f>+F569*D569</f>
        <v>1400</v>
      </c>
      <c r="I569" s="537"/>
      <c r="J569" s="537"/>
      <c r="K569" s="537"/>
    </row>
    <row r="570" spans="3:11" ht="15.75">
      <c r="C570" s="739" t="s">
        <v>371</v>
      </c>
      <c r="D570" s="581">
        <v>8</v>
      </c>
      <c r="E570" s="582" t="s">
        <v>15</v>
      </c>
      <c r="F570" s="570">
        <f>260*1.18</f>
        <v>306.8</v>
      </c>
      <c r="G570" s="570"/>
      <c r="H570" s="569">
        <f>+F570*D570</f>
        <v>2454.4</v>
      </c>
      <c r="I570" s="537"/>
      <c r="J570" s="537"/>
      <c r="K570" s="537"/>
    </row>
    <row r="571" spans="3:11" ht="15.75">
      <c r="C571" s="575" t="s">
        <v>349</v>
      </c>
      <c r="D571" s="569">
        <v>1</v>
      </c>
      <c r="E571" s="576" t="s">
        <v>38</v>
      </c>
      <c r="F571" s="570">
        <v>8500</v>
      </c>
      <c r="G571" s="570"/>
      <c r="H571" s="569">
        <f>+D571*F571</f>
        <v>8500</v>
      </c>
      <c r="I571" s="537"/>
      <c r="J571" s="537"/>
      <c r="K571" s="537"/>
    </row>
    <row r="572" spans="3:11" ht="15.75">
      <c r="C572" s="592" t="s">
        <v>356</v>
      </c>
      <c r="D572" s="569"/>
      <c r="E572" s="576"/>
      <c r="F572" s="570"/>
      <c r="G572" s="570"/>
      <c r="H572" s="593">
        <v>7080</v>
      </c>
      <c r="I572" s="537"/>
      <c r="J572" s="537"/>
      <c r="K572" s="537"/>
    </row>
    <row r="573" spans="3:11" ht="15.75">
      <c r="C573" s="578"/>
      <c r="D573" s="569"/>
      <c r="E573" s="576"/>
      <c r="F573" s="583" t="s">
        <v>267</v>
      </c>
      <c r="G573" s="583"/>
      <c r="H573" s="572">
        <f>SUM(H564:H572)</f>
        <v>57430.400000000001</v>
      </c>
      <c r="I573" s="537"/>
      <c r="J573" s="537"/>
      <c r="K573" s="537"/>
    </row>
    <row r="574" spans="3:11" ht="26.25">
      <c r="C574" s="578" t="s">
        <v>357</v>
      </c>
      <c r="D574" s="569"/>
      <c r="E574" s="576"/>
      <c r="F574" s="570"/>
      <c r="G574" s="570"/>
      <c r="H574" s="569"/>
      <c r="I574" s="537"/>
      <c r="J574" s="537"/>
      <c r="K574" s="537"/>
    </row>
    <row r="575" spans="3:11" ht="15.75">
      <c r="C575" s="575"/>
      <c r="D575" s="584" t="s">
        <v>333</v>
      </c>
      <c r="E575" s="585"/>
      <c r="F575" s="586"/>
      <c r="G575" s="586"/>
      <c r="H575" s="584">
        <f>+H573+H561</f>
        <v>63980.307475000001</v>
      </c>
      <c r="I575" s="537"/>
      <c r="J575" s="537"/>
      <c r="K575" s="537"/>
    </row>
    <row r="576" spans="3:11" ht="15.75">
      <c r="C576" s="734"/>
      <c r="D576" s="735"/>
      <c r="E576" s="736"/>
      <c r="F576" s="737"/>
      <c r="G576" s="737"/>
      <c r="H576" s="738"/>
      <c r="I576" s="537"/>
      <c r="J576" s="537"/>
      <c r="K576" s="537"/>
    </row>
    <row r="577" spans="2:11" s="726" customFormat="1" ht="15.75">
      <c r="B577" s="727"/>
      <c r="C577" s="587"/>
      <c r="D577" s="730"/>
      <c r="E577" s="731"/>
      <c r="F577" s="732"/>
      <c r="G577" s="732"/>
      <c r="H577" s="733"/>
      <c r="I577" s="729"/>
      <c r="J577" s="729"/>
      <c r="K577" s="729"/>
    </row>
    <row r="578" spans="2:11" s="726" customFormat="1" ht="15.75">
      <c r="B578" s="809" t="e">
        <f>+#REF!</f>
        <v>#REF!</v>
      </c>
      <c r="C578" s="722" t="e">
        <f>+#REF!</f>
        <v>#REF!</v>
      </c>
      <c r="D578" s="728"/>
      <c r="E578" s="588"/>
      <c r="F578" s="590"/>
      <c r="G578" s="590"/>
      <c r="H578" s="588"/>
      <c r="I578" s="729"/>
      <c r="J578" s="729"/>
      <c r="K578" s="729"/>
    </row>
    <row r="579" spans="2:11" ht="16.5" thickBot="1">
      <c r="C579" s="722"/>
      <c r="D579" s="723"/>
      <c r="E579" s="581"/>
      <c r="F579" s="724"/>
      <c r="G579" s="724"/>
      <c r="H579" s="588"/>
      <c r="I579" s="537"/>
      <c r="J579" s="537"/>
      <c r="K579" s="537"/>
    </row>
    <row r="580" spans="2:11" ht="17.25" thickTop="1" thickBot="1">
      <c r="C580" s="562" t="s">
        <v>262</v>
      </c>
      <c r="D580" s="447" t="s">
        <v>263</v>
      </c>
      <c r="E580" s="448" t="s">
        <v>264</v>
      </c>
      <c r="F580" s="448" t="s">
        <v>265</v>
      </c>
      <c r="G580" s="449" t="s">
        <v>266</v>
      </c>
      <c r="H580" s="450" t="s">
        <v>267</v>
      </c>
      <c r="I580" s="537"/>
      <c r="J580" s="537"/>
      <c r="K580" s="537"/>
    </row>
    <row r="581" spans="2:11" ht="16.5" thickTop="1">
      <c r="C581" s="574" t="s">
        <v>345</v>
      </c>
      <c r="D581" s="572"/>
      <c r="E581" s="573"/>
      <c r="F581" s="573"/>
      <c r="G581" s="573"/>
      <c r="H581" s="573"/>
      <c r="I581" s="537"/>
      <c r="J581" s="537"/>
      <c r="K581" s="537"/>
    </row>
    <row r="582" spans="2:11" ht="15.75">
      <c r="C582" s="575" t="s">
        <v>346</v>
      </c>
      <c r="D582" s="569">
        <v>14.92</v>
      </c>
      <c r="E582" s="576" t="s">
        <v>22</v>
      </c>
      <c r="F582" s="570">
        <v>315.58999999999997</v>
      </c>
      <c r="G582" s="570"/>
      <c r="H582" s="569">
        <f>+D582*F582</f>
        <v>4708.6027999999997</v>
      </c>
      <c r="I582" s="537">
        <f>+PI()*2^2/4*5*0.95</f>
        <v>14.922565104551516</v>
      </c>
      <c r="J582" s="537"/>
      <c r="K582" s="537"/>
    </row>
    <row r="583" spans="2:11" ht="15.75">
      <c r="C583" s="575" t="s">
        <v>347</v>
      </c>
      <c r="D583" s="569">
        <f>+(D582-5.56)*0.95</f>
        <v>8.8919999999999995</v>
      </c>
      <c r="E583" s="576" t="s">
        <v>22</v>
      </c>
      <c r="F583" s="577">
        <v>126.55</v>
      </c>
      <c r="G583" s="577"/>
      <c r="H583" s="569">
        <f>+D583*F583</f>
        <v>1125.2826</v>
      </c>
      <c r="I583" s="537">
        <f>+D582/D583</f>
        <v>1.6779127305443096</v>
      </c>
      <c r="J583" s="537"/>
      <c r="K583" s="537"/>
    </row>
    <row r="584" spans="2:11" ht="15.75">
      <c r="C584" s="575" t="s">
        <v>348</v>
      </c>
      <c r="D584" s="569">
        <f>+(D582-D583)*1.2</f>
        <v>7.2336</v>
      </c>
      <c r="E584" s="576" t="s">
        <v>22</v>
      </c>
      <c r="F584" s="570">
        <v>150</v>
      </c>
      <c r="G584" s="570"/>
      <c r="H584" s="569">
        <f>+D584*F584</f>
        <v>1085.04</v>
      </c>
      <c r="I584" s="537"/>
      <c r="J584" s="537"/>
      <c r="K584" s="537"/>
    </row>
    <row r="585" spans="2:11" ht="15.75">
      <c r="C585" s="595" t="s">
        <v>350</v>
      </c>
      <c r="D585" s="593">
        <v>0.25</v>
      </c>
      <c r="E585" s="596" t="s">
        <v>22</v>
      </c>
      <c r="F585" s="597">
        <v>3914.02</v>
      </c>
      <c r="G585" s="597"/>
      <c r="H585" s="593">
        <f>+D585*F585</f>
        <v>978.505</v>
      </c>
      <c r="I585" s="537"/>
      <c r="J585" s="537"/>
      <c r="K585" s="537"/>
    </row>
    <row r="586" spans="2:11" ht="15.75">
      <c r="C586" s="575" t="s">
        <v>336</v>
      </c>
      <c r="D586" s="569">
        <v>1</v>
      </c>
      <c r="E586" s="576" t="s">
        <v>43</v>
      </c>
      <c r="F586" s="570">
        <v>500</v>
      </c>
      <c r="G586" s="570"/>
      <c r="H586" s="569">
        <f>+D586*F586</f>
        <v>500</v>
      </c>
      <c r="I586" s="537"/>
      <c r="J586" s="537"/>
      <c r="K586" s="537"/>
    </row>
    <row r="587" spans="2:11" ht="15.75">
      <c r="C587" s="571" t="s">
        <v>351</v>
      </c>
      <c r="D587" s="569"/>
      <c r="E587" s="576"/>
      <c r="F587" s="570"/>
      <c r="G587" s="570"/>
      <c r="H587" s="572">
        <f>SUM(H582:H586)</f>
        <v>8397.4303999999993</v>
      </c>
      <c r="I587" s="537"/>
      <c r="J587" s="537"/>
      <c r="K587" s="537"/>
    </row>
    <row r="588" spans="2:11" ht="15.75">
      <c r="C588" s="575"/>
      <c r="D588" s="569"/>
      <c r="E588" s="576"/>
      <c r="F588" s="570"/>
      <c r="G588" s="570"/>
      <c r="H588" s="569"/>
      <c r="I588" s="537"/>
      <c r="J588" s="537"/>
      <c r="K588" s="537"/>
    </row>
    <row r="589" spans="2:11" ht="15.75">
      <c r="C589" s="578" t="s">
        <v>352</v>
      </c>
      <c r="D589" s="569"/>
      <c r="E589" s="576"/>
      <c r="F589" s="570"/>
      <c r="G589" s="570"/>
      <c r="H589" s="569"/>
      <c r="I589" s="537"/>
      <c r="J589" s="537"/>
      <c r="K589" s="537"/>
    </row>
    <row r="590" spans="2:11" ht="15.75">
      <c r="C590" s="578" t="s">
        <v>370</v>
      </c>
      <c r="D590" s="569">
        <v>1</v>
      </c>
      <c r="E590" s="576" t="s">
        <v>43</v>
      </c>
      <c r="F590" s="570">
        <f>7200*1.18</f>
        <v>8496</v>
      </c>
      <c r="G590" s="570"/>
      <c r="H590" s="569">
        <f>+F590*D590</f>
        <v>8496</v>
      </c>
      <c r="I590" s="537"/>
      <c r="J590" s="537"/>
      <c r="K590" s="537"/>
    </row>
    <row r="591" spans="2:11" ht="15.75">
      <c r="C591" s="578" t="s">
        <v>367</v>
      </c>
      <c r="D591" s="569">
        <v>2</v>
      </c>
      <c r="E591" s="576" t="s">
        <v>43</v>
      </c>
      <c r="F591" s="570">
        <f>8000*1.18</f>
        <v>9440</v>
      </c>
      <c r="G591" s="570"/>
      <c r="H591" s="569">
        <f>+F591*D591</f>
        <v>18880</v>
      </c>
      <c r="I591" s="537"/>
      <c r="J591" s="537"/>
      <c r="K591" s="537"/>
    </row>
    <row r="592" spans="2:11" ht="15.75">
      <c r="C592" s="578" t="s">
        <v>362</v>
      </c>
      <c r="D592" s="569">
        <v>1</v>
      </c>
      <c r="E592" s="576" t="s">
        <v>43</v>
      </c>
      <c r="F592" s="570">
        <f>4800*1.18</f>
        <v>5664</v>
      </c>
      <c r="G592" s="570"/>
      <c r="H592" s="569">
        <f>+F592*D592</f>
        <v>5664</v>
      </c>
      <c r="I592" s="537"/>
      <c r="J592" s="537"/>
      <c r="K592" s="537"/>
    </row>
    <row r="593" spans="2:11" ht="15.75">
      <c r="C593" s="578" t="s">
        <v>363</v>
      </c>
      <c r="D593" s="569">
        <v>1</v>
      </c>
      <c r="E593" s="576" t="s">
        <v>43</v>
      </c>
      <c r="F593" s="570">
        <f>3600*1.18</f>
        <v>4248</v>
      </c>
      <c r="G593" s="570"/>
      <c r="H593" s="569">
        <f>+F593*D593</f>
        <v>4248</v>
      </c>
      <c r="I593" s="537"/>
      <c r="J593" s="537"/>
      <c r="K593" s="537"/>
    </row>
    <row r="594" spans="2:11" ht="15.75">
      <c r="C594" s="578" t="s">
        <v>353</v>
      </c>
      <c r="D594" s="569">
        <v>1</v>
      </c>
      <c r="E594" s="576" t="s">
        <v>43</v>
      </c>
      <c r="F594" s="570">
        <f>7000*1.18</f>
        <v>8260</v>
      </c>
      <c r="G594" s="570"/>
      <c r="H594" s="569">
        <f>+F594*D594</f>
        <v>8260</v>
      </c>
      <c r="I594" s="537"/>
      <c r="J594" s="537"/>
      <c r="K594" s="537"/>
    </row>
    <row r="595" spans="2:11" ht="15.75">
      <c r="C595" s="578"/>
      <c r="D595" s="569"/>
      <c r="E595" s="576"/>
      <c r="F595" s="570"/>
      <c r="G595" s="570"/>
      <c r="H595" s="569"/>
      <c r="I595" s="537"/>
      <c r="J595" s="537"/>
      <c r="K595" s="537"/>
    </row>
    <row r="596" spans="2:11" ht="15.75">
      <c r="C596" s="591" t="s">
        <v>369</v>
      </c>
      <c r="D596" s="569">
        <v>1</v>
      </c>
      <c r="E596" s="576" t="s">
        <v>43</v>
      </c>
      <c r="F596" s="570">
        <v>1500</v>
      </c>
      <c r="G596" s="570"/>
      <c r="H596" s="569">
        <f>+F596*D596</f>
        <v>1500</v>
      </c>
      <c r="I596" s="537"/>
      <c r="J596" s="537"/>
      <c r="K596" s="537"/>
    </row>
    <row r="597" spans="2:11" ht="15.75">
      <c r="C597" s="594" t="s">
        <v>372</v>
      </c>
      <c r="D597" s="581">
        <v>10</v>
      </c>
      <c r="E597" s="582" t="s">
        <v>15</v>
      </c>
      <c r="F597" s="570">
        <f>260*1.18</f>
        <v>306.8</v>
      </c>
      <c r="G597" s="570"/>
      <c r="H597" s="569">
        <f>+F597*D597</f>
        <v>3068</v>
      </c>
      <c r="I597" s="537"/>
      <c r="J597" s="537"/>
      <c r="K597" s="537"/>
    </row>
    <row r="598" spans="2:11" ht="15.75">
      <c r="C598" s="575" t="s">
        <v>349</v>
      </c>
      <c r="D598" s="569">
        <v>1</v>
      </c>
      <c r="E598" s="576" t="s">
        <v>38</v>
      </c>
      <c r="F598" s="570">
        <v>8500</v>
      </c>
      <c r="G598" s="570"/>
      <c r="H598" s="569">
        <f>+D598*F598</f>
        <v>8500</v>
      </c>
      <c r="I598" s="537"/>
      <c r="J598" s="537"/>
      <c r="K598" s="537"/>
    </row>
    <row r="599" spans="2:11" ht="15.75">
      <c r="C599" s="592" t="s">
        <v>356</v>
      </c>
      <c r="D599" s="569"/>
      <c r="E599" s="576"/>
      <c r="F599" s="570"/>
      <c r="G599" s="570"/>
      <c r="H599" s="593">
        <v>7080</v>
      </c>
      <c r="I599" s="537"/>
      <c r="J599" s="537"/>
      <c r="K599" s="537"/>
    </row>
    <row r="600" spans="2:11" ht="15.75">
      <c r="C600" s="578"/>
      <c r="D600" s="569"/>
      <c r="E600" s="576"/>
      <c r="F600" s="583" t="s">
        <v>267</v>
      </c>
      <c r="G600" s="583"/>
      <c r="H600" s="572">
        <f>SUM(H590:H599)</f>
        <v>65696</v>
      </c>
      <c r="I600" s="537"/>
      <c r="J600" s="537"/>
      <c r="K600" s="537"/>
    </row>
    <row r="601" spans="2:11" ht="26.25">
      <c r="C601" s="578" t="s">
        <v>357</v>
      </c>
      <c r="D601" s="569"/>
      <c r="E601" s="576"/>
      <c r="F601" s="570"/>
      <c r="G601" s="570"/>
      <c r="H601" s="569"/>
      <c r="I601" s="537"/>
      <c r="J601" s="537"/>
      <c r="K601" s="537"/>
    </row>
    <row r="602" spans="2:11" ht="15.75">
      <c r="C602" s="575"/>
      <c r="D602" s="584" t="s">
        <v>333</v>
      </c>
      <c r="E602" s="585"/>
      <c r="F602" s="586"/>
      <c r="G602" s="586"/>
      <c r="H602" s="584">
        <f>+H600+H587</f>
        <v>74093.430399999997</v>
      </c>
      <c r="I602" s="537"/>
      <c r="J602" s="537"/>
      <c r="K602" s="537"/>
    </row>
    <row r="603" spans="2:11" ht="15.75">
      <c r="C603" s="566"/>
      <c r="D603" s="566"/>
      <c r="E603" s="566"/>
      <c r="F603" s="566"/>
      <c r="G603" s="566"/>
      <c r="H603" s="566"/>
      <c r="I603" s="537"/>
      <c r="J603" s="537"/>
      <c r="K603" s="537"/>
    </row>
    <row r="604" spans="2:11" ht="15.75">
      <c r="C604" s="566"/>
      <c r="D604" s="566"/>
      <c r="E604" s="566"/>
      <c r="F604" s="566"/>
      <c r="G604" s="566"/>
      <c r="H604" s="566"/>
      <c r="I604" s="537"/>
      <c r="J604" s="537"/>
      <c r="K604" s="537"/>
    </row>
    <row r="605" spans="2:11" s="726" customFormat="1" ht="15.75">
      <c r="B605" s="809" t="e">
        <f>+#REF!</f>
        <v>#REF!</v>
      </c>
      <c r="C605" s="722" t="e">
        <f>+#REF!</f>
        <v>#REF!</v>
      </c>
      <c r="D605" s="728"/>
      <c r="E605" s="588"/>
      <c r="F605" s="590"/>
      <c r="G605" s="590"/>
      <c r="H605" s="588"/>
      <c r="I605" s="729"/>
      <c r="J605" s="729"/>
      <c r="K605" s="729"/>
    </row>
    <row r="606" spans="2:11" ht="16.5" thickBot="1">
      <c r="C606" s="722"/>
      <c r="D606" s="723"/>
      <c r="E606" s="581"/>
      <c r="F606" s="724"/>
      <c r="G606" s="724"/>
      <c r="H606" s="588"/>
      <c r="I606" s="537"/>
      <c r="J606" s="537"/>
      <c r="K606" s="537"/>
    </row>
    <row r="607" spans="2:11" ht="17.25" thickTop="1" thickBot="1">
      <c r="C607" s="562" t="s">
        <v>262</v>
      </c>
      <c r="D607" s="447" t="s">
        <v>263</v>
      </c>
      <c r="E607" s="448" t="s">
        <v>264</v>
      </c>
      <c r="F607" s="448" t="s">
        <v>265</v>
      </c>
      <c r="G607" s="449" t="s">
        <v>266</v>
      </c>
      <c r="H607" s="450" t="s">
        <v>267</v>
      </c>
      <c r="I607" s="537"/>
      <c r="J607" s="537"/>
      <c r="K607" s="537"/>
    </row>
    <row r="608" spans="2:11" ht="16.5" thickTop="1">
      <c r="C608" s="574" t="s">
        <v>345</v>
      </c>
      <c r="D608" s="572"/>
      <c r="E608" s="573"/>
      <c r="F608" s="573"/>
      <c r="G608" s="573"/>
      <c r="H608" s="573"/>
      <c r="I608" s="537"/>
      <c r="J608" s="537"/>
      <c r="K608" s="537"/>
    </row>
    <row r="609" spans="3:11" ht="15.75">
      <c r="C609" s="575" t="s">
        <v>346</v>
      </c>
      <c r="D609" s="569">
        <f>+ROUND(I609,2)</f>
        <v>18.850000000000001</v>
      </c>
      <c r="E609" s="576" t="s">
        <v>22</v>
      </c>
      <c r="F609" s="570">
        <v>315.58999999999997</v>
      </c>
      <c r="G609" s="570"/>
      <c r="H609" s="569">
        <f>+D609*F609</f>
        <v>5948.8715000000002</v>
      </c>
      <c r="I609" s="537">
        <f>+PI()*(1.2+0.8)^2/4*6</f>
        <v>18.849555921538759</v>
      </c>
      <c r="J609" s="537"/>
      <c r="K609" s="537"/>
    </row>
    <row r="610" spans="3:11" ht="15.75">
      <c r="C610" s="575" t="s">
        <v>347</v>
      </c>
      <c r="D610" s="569">
        <f>+(D609-7.02)*0.95</f>
        <v>11.238500000000002</v>
      </c>
      <c r="E610" s="576" t="s">
        <v>22</v>
      </c>
      <c r="F610" s="577">
        <v>126.55</v>
      </c>
      <c r="G610" s="577"/>
      <c r="H610" s="569">
        <f>+D610*F610</f>
        <v>1422.2321750000003</v>
      </c>
      <c r="I610" s="537">
        <f>+D609-(D609/(1.6779*0.95))</f>
        <v>7.0244411090303984</v>
      </c>
      <c r="J610" s="537"/>
      <c r="K610" s="537"/>
    </row>
    <row r="611" spans="3:11" ht="15.75">
      <c r="C611" s="575" t="s">
        <v>348</v>
      </c>
      <c r="D611" s="569">
        <f>+(D609-D610)*1.2</f>
        <v>9.133799999999999</v>
      </c>
      <c r="E611" s="576" t="s">
        <v>22</v>
      </c>
      <c r="F611" s="570">
        <v>150</v>
      </c>
      <c r="G611" s="570"/>
      <c r="H611" s="569">
        <f>+D611*F611</f>
        <v>1370.07</v>
      </c>
      <c r="I611" s="537"/>
      <c r="J611" s="537"/>
      <c r="K611" s="537"/>
    </row>
    <row r="612" spans="3:11" ht="15.75">
      <c r="C612" s="595" t="s">
        <v>350</v>
      </c>
      <c r="D612" s="593">
        <v>0.35</v>
      </c>
      <c r="E612" s="596" t="s">
        <v>22</v>
      </c>
      <c r="F612" s="597">
        <v>3914.02</v>
      </c>
      <c r="G612" s="597"/>
      <c r="H612" s="593">
        <f>+D612*F612</f>
        <v>1369.9069999999999</v>
      </c>
      <c r="I612" s="537"/>
      <c r="J612" s="537"/>
      <c r="K612" s="537"/>
    </row>
    <row r="613" spans="3:11" ht="15.75">
      <c r="C613" s="575" t="s">
        <v>336</v>
      </c>
      <c r="D613" s="569">
        <v>1</v>
      </c>
      <c r="E613" s="576" t="s">
        <v>43</v>
      </c>
      <c r="F613" s="570">
        <v>500</v>
      </c>
      <c r="G613" s="570"/>
      <c r="H613" s="569">
        <f>+D613*F613</f>
        <v>500</v>
      </c>
      <c r="I613" s="537"/>
      <c r="J613" s="537"/>
      <c r="K613" s="537"/>
    </row>
    <row r="614" spans="3:11" ht="15.75">
      <c r="C614" s="571" t="s">
        <v>351</v>
      </c>
      <c r="D614" s="569"/>
      <c r="E614" s="576"/>
      <c r="F614" s="570"/>
      <c r="G614" s="570"/>
      <c r="H614" s="572">
        <f>SUM(H609:H613)</f>
        <v>10611.080674999999</v>
      </c>
      <c r="I614" s="537"/>
      <c r="J614" s="537"/>
      <c r="K614" s="537"/>
    </row>
    <row r="615" spans="3:11" ht="15.75">
      <c r="C615" s="575"/>
      <c r="D615" s="569"/>
      <c r="E615" s="576"/>
      <c r="F615" s="570"/>
      <c r="G615" s="570"/>
      <c r="H615" s="569"/>
      <c r="I615" s="537"/>
      <c r="J615" s="537"/>
      <c r="K615" s="537"/>
    </row>
    <row r="616" spans="3:11" ht="15.75">
      <c r="C616" s="578" t="s">
        <v>352</v>
      </c>
      <c r="D616" s="569"/>
      <c r="E616" s="576"/>
      <c r="F616" s="570"/>
      <c r="G616" s="570"/>
      <c r="H616" s="569"/>
      <c r="I616" s="537"/>
      <c r="J616" s="537"/>
      <c r="K616" s="537"/>
    </row>
    <row r="617" spans="3:11" ht="15.75">
      <c r="C617" s="578" t="s">
        <v>370</v>
      </c>
      <c r="D617" s="569">
        <v>1</v>
      </c>
      <c r="E617" s="576" t="s">
        <v>43</v>
      </c>
      <c r="F617" s="570">
        <f>7200*1.18</f>
        <v>8496</v>
      </c>
      <c r="G617" s="570"/>
      <c r="H617" s="569">
        <f>+F617*D617</f>
        <v>8496</v>
      </c>
      <c r="I617" s="537"/>
      <c r="J617" s="537">
        <v>0.9</v>
      </c>
      <c r="K617" s="537">
        <f>+J617*D617</f>
        <v>0.9</v>
      </c>
    </row>
    <row r="618" spans="3:11" ht="15.75">
      <c r="C618" s="578" t="s">
        <v>367</v>
      </c>
      <c r="D618" s="569">
        <v>2</v>
      </c>
      <c r="E618" s="576" t="s">
        <v>43</v>
      </c>
      <c r="F618" s="570">
        <f>8000*1.18</f>
        <v>9440</v>
      </c>
      <c r="G618" s="570"/>
      <c r="H618" s="569">
        <f>+F618*D618</f>
        <v>18880</v>
      </c>
      <c r="I618" s="537"/>
      <c r="J618" s="537">
        <v>1.1000000000000001</v>
      </c>
      <c r="K618" s="537">
        <f>+J618*D618</f>
        <v>2.2000000000000002</v>
      </c>
    </row>
    <row r="619" spans="3:11" ht="15.75">
      <c r="C619" s="578" t="s">
        <v>362</v>
      </c>
      <c r="D619" s="569">
        <v>3</v>
      </c>
      <c r="E619" s="576" t="s">
        <v>43</v>
      </c>
      <c r="F619" s="570">
        <f>4800*1.18</f>
        <v>5664</v>
      </c>
      <c r="G619" s="570"/>
      <c r="H619" s="569">
        <f>+F619*D619</f>
        <v>16992</v>
      </c>
      <c r="I619" s="537"/>
      <c r="J619" s="537">
        <v>0.6</v>
      </c>
      <c r="K619" s="537">
        <f>+J619*D619</f>
        <v>1.7999999999999998</v>
      </c>
    </row>
    <row r="620" spans="3:11" ht="15.75">
      <c r="C620" s="578" t="s">
        <v>363</v>
      </c>
      <c r="D620" s="569">
        <v>1</v>
      </c>
      <c r="E620" s="576" t="s">
        <v>43</v>
      </c>
      <c r="F620" s="570">
        <f>3600*1.18</f>
        <v>4248</v>
      </c>
      <c r="G620" s="570"/>
      <c r="H620" s="569">
        <f>+F620*D620</f>
        <v>4248</v>
      </c>
      <c r="I620" s="537"/>
      <c r="J620" s="537">
        <v>0.45</v>
      </c>
      <c r="K620" s="537">
        <f>+J620*D620</f>
        <v>0.45</v>
      </c>
    </row>
    <row r="621" spans="3:11" ht="15.75">
      <c r="C621" s="578" t="s">
        <v>353</v>
      </c>
      <c r="D621" s="569">
        <v>1</v>
      </c>
      <c r="E621" s="576" t="s">
        <v>43</v>
      </c>
      <c r="F621" s="570">
        <f>7000*1.18</f>
        <v>8260</v>
      </c>
      <c r="G621" s="570"/>
      <c r="H621" s="569">
        <f>+F621*D621</f>
        <v>8260</v>
      </c>
      <c r="I621" s="537"/>
      <c r="J621" s="537">
        <v>0.6</v>
      </c>
      <c r="K621" s="537">
        <f>+J621*D621</f>
        <v>0.6</v>
      </c>
    </row>
    <row r="622" spans="3:11" ht="15.75">
      <c r="C622" s="578"/>
      <c r="D622" s="569"/>
      <c r="E622" s="576"/>
      <c r="F622" s="570"/>
      <c r="G622" s="570"/>
      <c r="H622" s="569"/>
      <c r="I622" s="537"/>
      <c r="J622" s="537"/>
      <c r="K622" s="537">
        <f>SUM(K617:K621)</f>
        <v>5.95</v>
      </c>
    </row>
    <row r="623" spans="3:11" ht="15.75">
      <c r="C623" s="591" t="s">
        <v>369</v>
      </c>
      <c r="D623" s="569">
        <v>1</v>
      </c>
      <c r="E623" s="576" t="s">
        <v>43</v>
      </c>
      <c r="F623" s="570">
        <v>1500</v>
      </c>
      <c r="G623" s="570"/>
      <c r="H623" s="569">
        <f>+F623*D623</f>
        <v>1500</v>
      </c>
      <c r="I623" s="537"/>
      <c r="J623" s="537"/>
      <c r="K623" s="537"/>
    </row>
    <row r="624" spans="3:11" ht="15.75">
      <c r="C624" s="594" t="s">
        <v>372</v>
      </c>
      <c r="D624" s="581">
        <v>10</v>
      </c>
      <c r="E624" s="582" t="s">
        <v>15</v>
      </c>
      <c r="F624" s="570">
        <f>260*1.18</f>
        <v>306.8</v>
      </c>
      <c r="G624" s="570"/>
      <c r="H624" s="569">
        <f>+F624*D624</f>
        <v>3068</v>
      </c>
      <c r="I624" s="537"/>
      <c r="J624" s="537"/>
      <c r="K624" s="537"/>
    </row>
    <row r="625" spans="2:11" ht="15.75">
      <c r="C625" s="575" t="s">
        <v>349</v>
      </c>
      <c r="D625" s="569">
        <v>1</v>
      </c>
      <c r="E625" s="576" t="s">
        <v>38</v>
      </c>
      <c r="F625" s="570">
        <v>8500</v>
      </c>
      <c r="G625" s="570"/>
      <c r="H625" s="569">
        <f>+D625*F625</f>
        <v>8500</v>
      </c>
      <c r="I625" s="537"/>
      <c r="J625" s="537"/>
      <c r="K625" s="537"/>
    </row>
    <row r="626" spans="2:11" ht="15.75">
      <c r="C626" s="592" t="s">
        <v>356</v>
      </c>
      <c r="D626" s="569"/>
      <c r="E626" s="576"/>
      <c r="F626" s="570"/>
      <c r="G626" s="570"/>
      <c r="H626" s="593">
        <v>7080</v>
      </c>
      <c r="I626" s="537"/>
      <c r="J626" s="537"/>
      <c r="K626" s="537"/>
    </row>
    <row r="627" spans="2:11" ht="15.75">
      <c r="C627" s="578"/>
      <c r="D627" s="569"/>
      <c r="E627" s="576"/>
      <c r="F627" s="583" t="s">
        <v>267</v>
      </c>
      <c r="G627" s="583"/>
      <c r="H627" s="572">
        <f>SUM(H617:H626)</f>
        <v>77024</v>
      </c>
      <c r="I627" s="537"/>
      <c r="J627" s="537"/>
      <c r="K627" s="537"/>
    </row>
    <row r="628" spans="2:11" ht="26.25">
      <c r="C628" s="578" t="s">
        <v>357</v>
      </c>
      <c r="D628" s="569"/>
      <c r="E628" s="576"/>
      <c r="F628" s="570"/>
      <c r="G628" s="570"/>
      <c r="H628" s="569"/>
      <c r="I628" s="537"/>
      <c r="J628" s="537"/>
      <c r="K628" s="537"/>
    </row>
    <row r="629" spans="2:11" ht="15.75">
      <c r="C629" s="575"/>
      <c r="D629" s="584" t="s">
        <v>333</v>
      </c>
      <c r="E629" s="585"/>
      <c r="F629" s="586"/>
      <c r="G629" s="586"/>
      <c r="H629" s="584">
        <f>+H627+H614</f>
        <v>87635.080675000005</v>
      </c>
      <c r="I629" s="537"/>
      <c r="J629" s="537"/>
      <c r="K629" s="537"/>
    </row>
    <row r="630" spans="2:11" ht="15.75">
      <c r="C630" s="566"/>
      <c r="D630" s="566"/>
      <c r="E630" s="566"/>
      <c r="F630" s="566"/>
      <c r="G630" s="566"/>
      <c r="H630" s="566"/>
      <c r="I630" s="537"/>
      <c r="J630" s="537"/>
      <c r="K630" s="537"/>
    </row>
    <row r="631" spans="2:11" s="726" customFormat="1" ht="15.75">
      <c r="B631" s="809" t="e">
        <f>+#REF!</f>
        <v>#REF!</v>
      </c>
      <c r="C631" s="722" t="e">
        <f>+#REF!</f>
        <v>#REF!</v>
      </c>
      <c r="D631" s="728"/>
      <c r="E631" s="588"/>
      <c r="F631" s="590"/>
      <c r="G631" s="590"/>
      <c r="H631" s="588"/>
      <c r="I631" s="729"/>
      <c r="J631" s="729"/>
      <c r="K631" s="729"/>
    </row>
    <row r="632" spans="2:11" ht="16.5" thickBot="1">
      <c r="C632" s="722"/>
      <c r="D632" s="723"/>
      <c r="E632" s="581"/>
      <c r="F632" s="724"/>
      <c r="G632" s="724"/>
      <c r="H632" s="588"/>
      <c r="I632" s="537"/>
      <c r="J632" s="537"/>
      <c r="K632" s="537"/>
    </row>
    <row r="633" spans="2:11" ht="17.25" thickTop="1" thickBot="1">
      <c r="C633" s="562" t="s">
        <v>262</v>
      </c>
      <c r="D633" s="447" t="s">
        <v>263</v>
      </c>
      <c r="E633" s="448" t="s">
        <v>264</v>
      </c>
      <c r="F633" s="448" t="s">
        <v>265</v>
      </c>
      <c r="G633" s="449" t="s">
        <v>266</v>
      </c>
      <c r="H633" s="450" t="s">
        <v>267</v>
      </c>
      <c r="I633" s="537"/>
      <c r="J633" s="537"/>
      <c r="K633" s="537"/>
    </row>
    <row r="634" spans="2:11" ht="16.5" thickTop="1">
      <c r="C634" s="574" t="s">
        <v>345</v>
      </c>
      <c r="D634" s="572"/>
      <c r="E634" s="573"/>
      <c r="F634" s="573"/>
      <c r="G634" s="573"/>
      <c r="H634" s="573"/>
      <c r="I634" s="537"/>
      <c r="J634" s="537"/>
      <c r="K634" s="537"/>
    </row>
    <row r="635" spans="2:11" ht="15.75">
      <c r="C635" s="575" t="s">
        <v>346</v>
      </c>
      <c r="D635" s="569">
        <f>+ROUND(I635,2)</f>
        <v>20.420000000000002</v>
      </c>
      <c r="E635" s="576" t="s">
        <v>22</v>
      </c>
      <c r="F635" s="570">
        <v>315.58999999999997</v>
      </c>
      <c r="G635" s="570"/>
      <c r="H635" s="569">
        <f>+D635*F635</f>
        <v>6444.3478000000005</v>
      </c>
      <c r="I635" s="537">
        <f>+PI()*(1.2+0.8)^2/4*6.5</f>
        <v>20.420352248333657</v>
      </c>
      <c r="J635" s="537"/>
      <c r="K635" s="537"/>
    </row>
    <row r="636" spans="2:11" ht="15.75">
      <c r="C636" s="575" t="s">
        <v>347</v>
      </c>
      <c r="D636" s="569">
        <f>+(D635-8.19)*0.95</f>
        <v>11.618500000000001</v>
      </c>
      <c r="E636" s="576" t="s">
        <v>22</v>
      </c>
      <c r="F636" s="577">
        <v>126.55</v>
      </c>
      <c r="G636" s="577"/>
      <c r="H636" s="569">
        <f>+D636*F636</f>
        <v>1470.321175</v>
      </c>
      <c r="I636" s="537">
        <f>+D635-(D635/(1.6779*0.95))</f>
        <v>7.6095006602865105</v>
      </c>
      <c r="J636" s="537"/>
      <c r="K636" s="537"/>
    </row>
    <row r="637" spans="2:11" ht="15.75">
      <c r="C637" s="575" t="s">
        <v>348</v>
      </c>
      <c r="D637" s="569">
        <f>+(D635-D636)*1.2</f>
        <v>10.5618</v>
      </c>
      <c r="E637" s="576" t="s">
        <v>22</v>
      </c>
      <c r="F637" s="570">
        <v>150</v>
      </c>
      <c r="G637" s="570"/>
      <c r="H637" s="569">
        <f>+D637*F637</f>
        <v>1584.27</v>
      </c>
      <c r="I637" s="537"/>
      <c r="J637" s="537"/>
      <c r="K637" s="537"/>
    </row>
    <row r="638" spans="2:11" ht="15.75">
      <c r="C638" s="595" t="s">
        <v>350</v>
      </c>
      <c r="D638" s="593">
        <v>0.45</v>
      </c>
      <c r="E638" s="596" t="s">
        <v>22</v>
      </c>
      <c r="F638" s="597">
        <v>3914.02</v>
      </c>
      <c r="G638" s="597"/>
      <c r="H638" s="593">
        <f>+D638*F638</f>
        <v>1761.309</v>
      </c>
      <c r="I638" s="537"/>
      <c r="J638" s="537"/>
      <c r="K638" s="537"/>
    </row>
    <row r="639" spans="2:11" ht="15.75">
      <c r="C639" s="575" t="s">
        <v>336</v>
      </c>
      <c r="D639" s="569">
        <v>1</v>
      </c>
      <c r="E639" s="576" t="s">
        <v>43</v>
      </c>
      <c r="F639" s="570">
        <v>500</v>
      </c>
      <c r="G639" s="570"/>
      <c r="H639" s="569">
        <f>+D639*F639</f>
        <v>500</v>
      </c>
      <c r="I639" s="537"/>
      <c r="J639" s="537"/>
      <c r="K639" s="537"/>
    </row>
    <row r="640" spans="2:11" ht="15.75">
      <c r="C640" s="571" t="s">
        <v>351</v>
      </c>
      <c r="D640" s="569"/>
      <c r="E640" s="576"/>
      <c r="F640" s="570"/>
      <c r="G640" s="570"/>
      <c r="H640" s="572">
        <f>SUM(H635:H639)</f>
        <v>11760.247975</v>
      </c>
      <c r="I640" s="537"/>
      <c r="J640" s="537"/>
      <c r="K640" s="537"/>
    </row>
    <row r="641" spans="3:11" ht="15.75">
      <c r="C641" s="575"/>
      <c r="D641" s="569"/>
      <c r="E641" s="576"/>
      <c r="F641" s="570"/>
      <c r="G641" s="570"/>
      <c r="H641" s="569"/>
      <c r="I641" s="537"/>
      <c r="J641" s="537"/>
      <c r="K641" s="537"/>
    </row>
    <row r="642" spans="3:11" ht="15.75">
      <c r="C642" s="578" t="s">
        <v>352</v>
      </c>
      <c r="D642" s="569"/>
      <c r="E642" s="576"/>
      <c r="F642" s="570"/>
      <c r="G642" s="570"/>
      <c r="H642" s="569"/>
      <c r="I642" s="537"/>
      <c r="J642" s="537"/>
      <c r="K642" s="537"/>
    </row>
    <row r="643" spans="3:11" ht="15.75">
      <c r="C643" s="578" t="s">
        <v>370</v>
      </c>
      <c r="D643" s="569">
        <v>1</v>
      </c>
      <c r="E643" s="576" t="s">
        <v>43</v>
      </c>
      <c r="F643" s="570">
        <f>7200*1.18</f>
        <v>8496</v>
      </c>
      <c r="G643" s="570"/>
      <c r="H643" s="569">
        <f>+F643*D643</f>
        <v>8496</v>
      </c>
      <c r="I643" s="537"/>
      <c r="J643" s="537">
        <v>0.9</v>
      </c>
      <c r="K643" s="537">
        <f>+J643*D643</f>
        <v>0.9</v>
      </c>
    </row>
    <row r="644" spans="3:11" ht="15.75">
      <c r="C644" s="578" t="s">
        <v>367</v>
      </c>
      <c r="D644" s="569">
        <v>3</v>
      </c>
      <c r="E644" s="576" t="s">
        <v>43</v>
      </c>
      <c r="F644" s="570">
        <f>8000*1.18</f>
        <v>9440</v>
      </c>
      <c r="G644" s="570"/>
      <c r="H644" s="569">
        <f>+F644*D644</f>
        <v>28320</v>
      </c>
      <c r="I644" s="537"/>
      <c r="J644" s="537">
        <v>1.1000000000000001</v>
      </c>
      <c r="K644" s="537">
        <f>+J644*D644</f>
        <v>3.3000000000000003</v>
      </c>
    </row>
    <row r="645" spans="3:11" ht="15.75">
      <c r="C645" s="578" t="s">
        <v>362</v>
      </c>
      <c r="D645" s="569">
        <v>2</v>
      </c>
      <c r="E645" s="576" t="s">
        <v>43</v>
      </c>
      <c r="F645" s="570">
        <f>4800*1.18</f>
        <v>5664</v>
      </c>
      <c r="G645" s="570"/>
      <c r="H645" s="569">
        <f>+F645*D645</f>
        <v>11328</v>
      </c>
      <c r="I645" s="537"/>
      <c r="J645" s="537">
        <v>0.6</v>
      </c>
      <c r="K645" s="537">
        <f>+J645*D645</f>
        <v>1.2</v>
      </c>
    </row>
    <row r="646" spans="3:11" ht="15.75">
      <c r="C646" s="578" t="s">
        <v>363</v>
      </c>
      <c r="D646" s="569">
        <v>1</v>
      </c>
      <c r="E646" s="576" t="s">
        <v>43</v>
      </c>
      <c r="F646" s="570">
        <f>3600*1.18</f>
        <v>4248</v>
      </c>
      <c r="G646" s="570"/>
      <c r="H646" s="569">
        <f>+F646*D646</f>
        <v>4248</v>
      </c>
      <c r="I646" s="537"/>
      <c r="J646" s="537">
        <v>0.45</v>
      </c>
      <c r="K646" s="537">
        <f>+J646*D646</f>
        <v>0.45</v>
      </c>
    </row>
    <row r="647" spans="3:11" ht="15.75">
      <c r="C647" s="578" t="s">
        <v>353</v>
      </c>
      <c r="D647" s="569">
        <v>1</v>
      </c>
      <c r="E647" s="576" t="s">
        <v>43</v>
      </c>
      <c r="F647" s="570">
        <f>7000*1.18</f>
        <v>8260</v>
      </c>
      <c r="G647" s="570"/>
      <c r="H647" s="569">
        <f>+F647*D647</f>
        <v>8260</v>
      </c>
      <c r="I647" s="537"/>
      <c r="J647" s="537">
        <v>0.6</v>
      </c>
      <c r="K647" s="537">
        <f>+J647*D647</f>
        <v>0.6</v>
      </c>
    </row>
    <row r="648" spans="3:11" ht="15.75">
      <c r="C648" s="578"/>
      <c r="D648" s="569"/>
      <c r="E648" s="576"/>
      <c r="F648" s="570"/>
      <c r="G648" s="570"/>
      <c r="H648" s="569"/>
      <c r="I648" s="537"/>
      <c r="J648" s="537"/>
      <c r="K648" s="537">
        <f>SUM(K643:K647)</f>
        <v>6.45</v>
      </c>
    </row>
    <row r="649" spans="3:11" ht="15.75">
      <c r="C649" s="580" t="s">
        <v>369</v>
      </c>
      <c r="D649" s="569">
        <v>1</v>
      </c>
      <c r="E649" s="576" t="s">
        <v>43</v>
      </c>
      <c r="F649" s="570">
        <v>1500</v>
      </c>
      <c r="G649" s="570"/>
      <c r="H649" s="569">
        <f>+F649*D649</f>
        <v>1500</v>
      </c>
      <c r="I649" s="537"/>
      <c r="J649" s="537"/>
      <c r="K649" s="537"/>
    </row>
    <row r="650" spans="3:11" ht="15.75">
      <c r="C650" s="739" t="s">
        <v>372</v>
      </c>
      <c r="D650" s="569">
        <v>10</v>
      </c>
      <c r="E650" s="814" t="s">
        <v>15</v>
      </c>
      <c r="F650" s="570">
        <f>260*1.18</f>
        <v>306.8</v>
      </c>
      <c r="G650" s="570"/>
      <c r="H650" s="569">
        <f>+F650*D650</f>
        <v>3068</v>
      </c>
      <c r="I650" s="537"/>
      <c r="J650" s="537"/>
      <c r="K650" s="537"/>
    </row>
    <row r="651" spans="3:11" ht="15.75">
      <c r="C651" s="575" t="s">
        <v>349</v>
      </c>
      <c r="D651" s="569">
        <v>1</v>
      </c>
      <c r="E651" s="576" t="s">
        <v>38</v>
      </c>
      <c r="F651" s="570">
        <v>8500</v>
      </c>
      <c r="G651" s="570"/>
      <c r="H651" s="569">
        <f>+D651*F651</f>
        <v>8500</v>
      </c>
      <c r="I651" s="537"/>
      <c r="J651" s="537"/>
      <c r="K651" s="537"/>
    </row>
    <row r="652" spans="3:11" ht="15.75">
      <c r="C652" s="592" t="s">
        <v>356</v>
      </c>
      <c r="D652" s="569"/>
      <c r="E652" s="576"/>
      <c r="F652" s="570"/>
      <c r="G652" s="570"/>
      <c r="H652" s="593">
        <v>7080</v>
      </c>
      <c r="I652" s="537"/>
      <c r="J652" s="537"/>
      <c r="K652" s="537"/>
    </row>
    <row r="653" spans="3:11" ht="15.75">
      <c r="C653" s="578"/>
      <c r="D653" s="569"/>
      <c r="E653" s="576"/>
      <c r="F653" s="583" t="s">
        <v>267</v>
      </c>
      <c r="G653" s="583"/>
      <c r="H653" s="572">
        <f>SUM(H643:H652)</f>
        <v>80800</v>
      </c>
      <c r="I653" s="537"/>
      <c r="J653" s="537"/>
      <c r="K653" s="537"/>
    </row>
    <row r="654" spans="3:11" ht="26.25">
      <c r="C654" s="578" t="s">
        <v>357</v>
      </c>
      <c r="D654" s="569"/>
      <c r="E654" s="576"/>
      <c r="F654" s="570"/>
      <c r="G654" s="570"/>
      <c r="H654" s="569"/>
      <c r="I654" s="537"/>
      <c r="J654" s="537"/>
      <c r="K654" s="537"/>
    </row>
    <row r="655" spans="3:11" ht="15.75">
      <c r="C655" s="575"/>
      <c r="D655" s="584" t="s">
        <v>333</v>
      </c>
      <c r="E655" s="585"/>
      <c r="F655" s="586"/>
      <c r="G655" s="586"/>
      <c r="H655" s="584">
        <f>+H653+H640</f>
        <v>92560.247975000006</v>
      </c>
      <c r="I655" s="537"/>
      <c r="J655" s="537"/>
      <c r="K655" s="537"/>
    </row>
    <row r="657" spans="2:8" ht="15.75">
      <c r="B657" s="625" t="e">
        <f>+#REF!</f>
        <v>#REF!</v>
      </c>
      <c r="C657" s="487" t="e">
        <f>+#REF!</f>
        <v>#REF!</v>
      </c>
    </row>
    <row r="659" spans="2:8">
      <c r="B659" s="624">
        <v>9.1</v>
      </c>
      <c r="C659" s="484" t="s">
        <v>261</v>
      </c>
    </row>
    <row r="660" spans="2:8" ht="13.5" thickBot="1"/>
    <row r="661" spans="2:8" ht="13.5" thickBot="1">
      <c r="C661" s="598" t="s">
        <v>262</v>
      </c>
      <c r="D661" s="447" t="s">
        <v>263</v>
      </c>
      <c r="E661" s="448" t="s">
        <v>264</v>
      </c>
      <c r="F661" s="448" t="s">
        <v>265</v>
      </c>
      <c r="G661" s="449" t="s">
        <v>266</v>
      </c>
      <c r="H661" s="450" t="s">
        <v>267</v>
      </c>
    </row>
    <row r="662" spans="2:8" ht="13.5" thickTop="1">
      <c r="C662" s="789" t="s">
        <v>529</v>
      </c>
      <c r="D662" s="790">
        <v>0.13</v>
      </c>
      <c r="E662" s="791" t="s">
        <v>275</v>
      </c>
      <c r="F662" s="792">
        <v>1500</v>
      </c>
      <c r="G662" s="793"/>
      <c r="H662" s="794">
        <f>(D662*F662)</f>
        <v>195</v>
      </c>
    </row>
    <row r="663" spans="2:8">
      <c r="C663" s="795" t="s">
        <v>530</v>
      </c>
      <c r="D663" s="796">
        <v>1</v>
      </c>
      <c r="E663" s="797" t="s">
        <v>275</v>
      </c>
      <c r="F663" s="798">
        <v>1300</v>
      </c>
      <c r="G663" s="799"/>
      <c r="H663" s="800">
        <f>(D663*F663)</f>
        <v>1300</v>
      </c>
    </row>
    <row r="664" spans="2:8">
      <c r="C664" s="795" t="s">
        <v>531</v>
      </c>
      <c r="D664" s="796">
        <v>3</v>
      </c>
      <c r="E664" s="797" t="s">
        <v>281</v>
      </c>
      <c r="F664" s="798">
        <f>H663</f>
        <v>1300</v>
      </c>
      <c r="G664" s="799"/>
      <c r="H664" s="800">
        <f>(D664*F664)/100</f>
        <v>39</v>
      </c>
    </row>
    <row r="665" spans="2:8">
      <c r="C665" s="795"/>
      <c r="D665" s="796">
        <v>0.85</v>
      </c>
      <c r="E665" s="797" t="s">
        <v>532</v>
      </c>
      <c r="F665" s="798"/>
      <c r="G665" s="799"/>
      <c r="H665" s="801">
        <f>SUM(H662:H664)</f>
        <v>1534</v>
      </c>
    </row>
    <row r="666" spans="2:8">
      <c r="C666" s="795"/>
      <c r="D666" s="796"/>
      <c r="E666" s="797"/>
      <c r="F666" s="798"/>
      <c r="G666" s="799"/>
      <c r="H666" s="801">
        <f>H665/D665</f>
        <v>1804.7058823529412</v>
      </c>
    </row>
    <row r="667" spans="2:8">
      <c r="C667" s="795"/>
      <c r="D667" s="796"/>
      <c r="E667" s="797"/>
      <c r="F667" s="798"/>
      <c r="G667" s="799"/>
      <c r="H667" s="802"/>
    </row>
    <row r="668" spans="2:8">
      <c r="C668" s="795" t="s">
        <v>533</v>
      </c>
      <c r="D668" s="796">
        <f>(10*2.5*0.15)*1.3</f>
        <v>4.875</v>
      </c>
      <c r="E668" s="797" t="s">
        <v>22</v>
      </c>
      <c r="F668" s="798">
        <v>200</v>
      </c>
      <c r="G668" s="799"/>
      <c r="H668" s="800">
        <f>(D668*F668)</f>
        <v>975</v>
      </c>
    </row>
    <row r="669" spans="2:8">
      <c r="C669" s="795"/>
      <c r="D669" s="807"/>
      <c r="E669" s="797"/>
      <c r="F669" s="798"/>
      <c r="G669" s="799"/>
      <c r="H669" s="800"/>
    </row>
    <row r="670" spans="2:8" ht="13.5" thickBot="1">
      <c r="C670" s="808"/>
      <c r="D670" s="708" t="s">
        <v>282</v>
      </c>
      <c r="E670" s="803"/>
      <c r="F670" s="804"/>
      <c r="G670" s="805"/>
      <c r="H670" s="806">
        <f>H668+H666</f>
        <v>2779.7058823529414</v>
      </c>
    </row>
    <row r="672" spans="2:8">
      <c r="B672" s="624">
        <v>9.1999999999999993</v>
      </c>
      <c r="C672" s="484" t="s">
        <v>545</v>
      </c>
    </row>
    <row r="673" spans="3:8" ht="13.5" thickBot="1"/>
    <row r="674" spans="3:8" ht="13.5" thickBot="1">
      <c r="C674" s="598" t="s">
        <v>262</v>
      </c>
      <c r="D674" s="447" t="s">
        <v>263</v>
      </c>
      <c r="E674" s="448" t="s">
        <v>264</v>
      </c>
      <c r="F674" s="448" t="s">
        <v>265</v>
      </c>
      <c r="G674" s="449" t="s">
        <v>266</v>
      </c>
      <c r="H674" s="450" t="s">
        <v>267</v>
      </c>
    </row>
    <row r="675" spans="3:8" ht="13.5" thickTop="1">
      <c r="C675" s="846" t="s">
        <v>268</v>
      </c>
      <c r="D675" s="793"/>
      <c r="E675" s="793"/>
      <c r="F675" s="793"/>
      <c r="G675" s="793"/>
      <c r="H675" s="847"/>
    </row>
    <row r="676" spans="3:8">
      <c r="C676" s="848" t="s">
        <v>546</v>
      </c>
      <c r="D676" s="849">
        <v>1.05</v>
      </c>
      <c r="E676" s="850" t="s">
        <v>22</v>
      </c>
      <c r="F676" s="851">
        <v>6706.7077999999992</v>
      </c>
      <c r="G676" s="852">
        <f>G418</f>
        <v>0</v>
      </c>
      <c r="H676" s="853">
        <f>+F676*D676</f>
        <v>7042.0431899999994</v>
      </c>
    </row>
    <row r="677" spans="3:8">
      <c r="C677" s="848" t="s">
        <v>547</v>
      </c>
      <c r="D677" s="854">
        <v>1.58</v>
      </c>
      <c r="E677" s="850" t="s">
        <v>290</v>
      </c>
      <c r="F677" s="851">
        <v>2645.66</v>
      </c>
      <c r="G677" s="852">
        <f>G551</f>
        <v>0</v>
      </c>
      <c r="H677" s="853">
        <f>+F677*D677</f>
        <v>4180.1427999999996</v>
      </c>
    </row>
    <row r="678" spans="3:8">
      <c r="C678" s="848"/>
      <c r="D678" s="849"/>
      <c r="E678" s="849"/>
      <c r="F678" s="849"/>
      <c r="G678" s="855" t="s">
        <v>548</v>
      </c>
      <c r="H678" s="856">
        <f>SUM(H676:H677)</f>
        <v>11222.185989999998</v>
      </c>
    </row>
    <row r="679" spans="3:8">
      <c r="C679" s="822"/>
      <c r="D679" s="799"/>
      <c r="E679" s="799"/>
      <c r="F679" s="799"/>
      <c r="G679" s="799"/>
      <c r="H679" s="857"/>
    </row>
    <row r="680" spans="3:8">
      <c r="C680" s="600" t="s">
        <v>273</v>
      </c>
      <c r="D680" s="799"/>
      <c r="E680" s="799"/>
      <c r="F680" s="799"/>
      <c r="G680" s="799"/>
      <c r="H680" s="857"/>
    </row>
    <row r="681" spans="3:8">
      <c r="C681" s="822"/>
      <c r="D681" s="799"/>
      <c r="E681" s="799"/>
      <c r="F681" s="799"/>
      <c r="G681" s="799"/>
      <c r="H681" s="857"/>
    </row>
    <row r="682" spans="3:8">
      <c r="C682" s="601" t="s">
        <v>507</v>
      </c>
      <c r="D682" s="799">
        <v>0.5</v>
      </c>
      <c r="E682" s="850" t="s">
        <v>275</v>
      </c>
      <c r="F682" s="799">
        <v>650</v>
      </c>
      <c r="G682" s="799"/>
      <c r="H682" s="853">
        <f>+F682*D682</f>
        <v>325</v>
      </c>
    </row>
    <row r="683" spans="3:8">
      <c r="C683" s="465" t="s">
        <v>505</v>
      </c>
      <c r="D683" s="799">
        <v>1.58</v>
      </c>
      <c r="E683" s="850" t="s">
        <v>290</v>
      </c>
      <c r="F683" s="799">
        <v>323.63</v>
      </c>
      <c r="G683" s="799"/>
      <c r="H683" s="853">
        <f>+F683*D683</f>
        <v>511.33539999999999</v>
      </c>
    </row>
    <row r="684" spans="3:8">
      <c r="C684" s="822"/>
      <c r="D684" s="799"/>
      <c r="E684" s="799"/>
      <c r="F684" s="799"/>
      <c r="G684" s="855" t="s">
        <v>548</v>
      </c>
      <c r="H684" s="858">
        <f>SUM(H682:H683)</f>
        <v>836.33539999999994</v>
      </c>
    </row>
    <row r="685" spans="3:8">
      <c r="C685" s="600" t="s">
        <v>277</v>
      </c>
      <c r="D685" s="799"/>
      <c r="E685" s="799"/>
      <c r="F685" s="799"/>
      <c r="G685" s="799"/>
      <c r="H685" s="857"/>
    </row>
    <row r="686" spans="3:8">
      <c r="C686" s="465" t="s">
        <v>506</v>
      </c>
      <c r="D686" s="799">
        <v>0.01</v>
      </c>
      <c r="E686" s="859" t="s">
        <v>38</v>
      </c>
      <c r="F686" s="860">
        <f>+H683+H682</f>
        <v>836.33539999999994</v>
      </c>
      <c r="G686" s="799"/>
      <c r="H686" s="857">
        <f>+F686*D686</f>
        <v>8.3633539999999993</v>
      </c>
    </row>
    <row r="687" spans="3:8" ht="13.5" thickBot="1">
      <c r="C687" s="861"/>
      <c r="D687" s="805"/>
      <c r="E687" s="805"/>
      <c r="F687" s="805"/>
      <c r="G687" s="805"/>
      <c r="H687" s="862"/>
    </row>
    <row r="688" spans="3:8" ht="13.5" thickBot="1">
      <c r="C688" s="840"/>
      <c r="D688" s="841" t="s">
        <v>475</v>
      </c>
      <c r="E688" s="842"/>
      <c r="F688" s="844"/>
      <c r="G688" s="845"/>
      <c r="H688" s="843">
        <f>+H686+H684+H678</f>
        <v>12066.884743999997</v>
      </c>
    </row>
    <row r="691" spans="2:9">
      <c r="B691" s="870">
        <v>12</v>
      </c>
      <c r="C691" t="e">
        <f>+#REF!</f>
        <v>#REF!</v>
      </c>
    </row>
    <row r="692" spans="2:9">
      <c r="B692" s="870"/>
    </row>
    <row r="693" spans="2:9">
      <c r="B693" s="870"/>
    </row>
    <row r="694" spans="2:9" ht="13.5" thickBot="1">
      <c r="B694" s="870"/>
    </row>
    <row r="695" spans="2:9" ht="13.5" thickBot="1">
      <c r="B695" s="870"/>
      <c r="C695" s="598" t="s">
        <v>262</v>
      </c>
      <c r="D695" s="447" t="s">
        <v>263</v>
      </c>
      <c r="E695" s="448" t="s">
        <v>264</v>
      </c>
      <c r="F695" s="448" t="s">
        <v>265</v>
      </c>
      <c r="G695" s="449" t="s">
        <v>266</v>
      </c>
      <c r="H695" s="450" t="s">
        <v>267</v>
      </c>
    </row>
    <row r="696" spans="2:9" ht="13.5" thickTop="1">
      <c r="B696" s="870"/>
      <c r="C696" s="846" t="s">
        <v>268</v>
      </c>
      <c r="D696" s="871"/>
      <c r="E696" s="871"/>
      <c r="F696" s="871"/>
      <c r="G696" s="793"/>
      <c r="H696" s="847"/>
    </row>
    <row r="697" spans="2:9">
      <c r="B697" s="870"/>
      <c r="C697" s="848" t="s">
        <v>550</v>
      </c>
      <c r="D697" s="872">
        <v>1.17</v>
      </c>
      <c r="E697" s="872" t="s">
        <v>292</v>
      </c>
      <c r="F697" s="873">
        <f>+INSUMOS!C73</f>
        <v>0</v>
      </c>
      <c r="G697" s="852">
        <f>G439</f>
        <v>0</v>
      </c>
      <c r="H697" s="853">
        <f>+F697*D697</f>
        <v>0</v>
      </c>
    </row>
    <row r="698" spans="2:9">
      <c r="B698" s="870"/>
      <c r="C698" s="848" t="s">
        <v>551</v>
      </c>
      <c r="D698" s="874">
        <v>3.09</v>
      </c>
      <c r="E698" s="872" t="s">
        <v>291</v>
      </c>
      <c r="F698" s="873">
        <f>+INSUMOS!C327</f>
        <v>0</v>
      </c>
      <c r="G698" s="852">
        <f>G572</f>
        <v>0</v>
      </c>
      <c r="H698" s="853">
        <f>+F698*D698</f>
        <v>0</v>
      </c>
    </row>
    <row r="699" spans="2:9">
      <c r="B699" s="870"/>
      <c r="C699" s="848" t="s">
        <v>557</v>
      </c>
      <c r="D699" s="874">
        <v>3</v>
      </c>
      <c r="E699" s="872" t="s">
        <v>291</v>
      </c>
      <c r="F699" s="873">
        <f>+INSUMOS!C59</f>
        <v>0</v>
      </c>
      <c r="G699" s="852"/>
      <c r="H699" s="853">
        <f>+F699*D699</f>
        <v>0</v>
      </c>
    </row>
    <row r="700" spans="2:9">
      <c r="B700" s="870"/>
      <c r="C700" s="848" t="s">
        <v>552</v>
      </c>
      <c r="D700" s="874">
        <v>2</v>
      </c>
      <c r="E700" s="872" t="s">
        <v>295</v>
      </c>
      <c r="F700" s="873">
        <v>2200</v>
      </c>
      <c r="G700" s="852">
        <f>G573</f>
        <v>0</v>
      </c>
      <c r="H700" s="853">
        <f>+F700*D700/8</f>
        <v>550</v>
      </c>
      <c r="I700">
        <f>2.2*2.54*2</f>
        <v>11.176000000000002</v>
      </c>
    </row>
    <row r="701" spans="2:9">
      <c r="B701" s="870"/>
      <c r="C701" s="822"/>
      <c r="D701" s="875"/>
      <c r="E701" s="875"/>
      <c r="F701" s="875"/>
      <c r="G701" s="855" t="s">
        <v>555</v>
      </c>
      <c r="H701" s="856">
        <f>SUM(H697:H700)/10.64</f>
        <v>51.691729323308266</v>
      </c>
    </row>
    <row r="702" spans="2:9">
      <c r="B702" s="870"/>
      <c r="C702" s="600" t="s">
        <v>273</v>
      </c>
      <c r="D702" s="875"/>
      <c r="E702" s="875"/>
      <c r="F702" s="875"/>
      <c r="G702" s="799"/>
      <c r="H702" s="857"/>
    </row>
    <row r="703" spans="2:9">
      <c r="B703" s="870"/>
      <c r="C703" s="822"/>
      <c r="D703" s="875"/>
      <c r="E703" s="875"/>
      <c r="F703" s="875"/>
      <c r="G703" s="799"/>
      <c r="H703" s="857"/>
    </row>
    <row r="704" spans="2:9">
      <c r="B704" s="870"/>
      <c r="C704" s="601" t="s">
        <v>553</v>
      </c>
      <c r="D704" s="875">
        <v>1</v>
      </c>
      <c r="E704" s="872" t="s">
        <v>275</v>
      </c>
      <c r="F704" s="875">
        <v>750</v>
      </c>
      <c r="G704" s="799"/>
      <c r="H704" s="853">
        <f>+F704*D704</f>
        <v>750</v>
      </c>
    </row>
    <row r="705" spans="2:8">
      <c r="B705" s="870"/>
      <c r="C705" s="601" t="s">
        <v>554</v>
      </c>
      <c r="D705" s="875">
        <v>1</v>
      </c>
      <c r="E705" s="872" t="s">
        <v>275</v>
      </c>
      <c r="F705" s="875">
        <v>750</v>
      </c>
      <c r="G705" s="799"/>
      <c r="H705" s="853">
        <f>+F705*D705</f>
        <v>750</v>
      </c>
    </row>
    <row r="706" spans="2:8">
      <c r="B706" s="870"/>
      <c r="C706" s="465" t="s">
        <v>508</v>
      </c>
      <c r="D706" s="875">
        <v>0.2</v>
      </c>
      <c r="E706" s="872" t="s">
        <v>275</v>
      </c>
      <c r="F706" s="875">
        <v>1200</v>
      </c>
      <c r="G706" s="799"/>
      <c r="H706" s="853">
        <f>+F706*D706</f>
        <v>240</v>
      </c>
    </row>
    <row r="707" spans="2:8">
      <c r="B707" s="870"/>
      <c r="C707" s="822"/>
      <c r="D707" s="875"/>
      <c r="E707" s="875"/>
      <c r="F707" s="875"/>
      <c r="G707" s="855" t="s">
        <v>555</v>
      </c>
      <c r="H707" s="858">
        <f>SUM(H704:H706)/10.64</f>
        <v>163.53383458646616</v>
      </c>
    </row>
    <row r="708" spans="2:8">
      <c r="B708" s="870"/>
      <c r="C708" s="600" t="s">
        <v>277</v>
      </c>
      <c r="D708" s="875"/>
      <c r="E708" s="875"/>
      <c r="F708" s="875"/>
      <c r="G708" s="799"/>
      <c r="H708" s="857"/>
    </row>
    <row r="709" spans="2:8">
      <c r="B709" s="870"/>
      <c r="C709" s="601" t="s">
        <v>293</v>
      </c>
      <c r="D709" s="875">
        <v>0.03</v>
      </c>
      <c r="E709" s="875"/>
      <c r="F709" s="876">
        <f>+H707</f>
        <v>163.53383458646616</v>
      </c>
      <c r="G709" s="799"/>
      <c r="H709" s="878">
        <f>+F709*D709</f>
        <v>4.9060150375939848</v>
      </c>
    </row>
    <row r="710" spans="2:8">
      <c r="B710" s="870"/>
      <c r="C710" s="465" t="s">
        <v>556</v>
      </c>
      <c r="D710" s="875">
        <v>0.01</v>
      </c>
      <c r="E710" s="877" t="s">
        <v>38</v>
      </c>
      <c r="F710" s="876">
        <f>+H706+H704</f>
        <v>990</v>
      </c>
      <c r="G710" s="799"/>
      <c r="H710" s="857">
        <f>+F710*D710</f>
        <v>9.9</v>
      </c>
    </row>
    <row r="711" spans="2:8">
      <c r="B711" s="870"/>
      <c r="C711" s="465"/>
      <c r="D711" s="875">
        <v>10.64</v>
      </c>
      <c r="E711" s="877"/>
      <c r="F711" s="876"/>
      <c r="G711" s="855" t="s">
        <v>555</v>
      </c>
      <c r="H711" s="879">
        <f>SUM(H709:H710)</f>
        <v>14.806015037593985</v>
      </c>
    </row>
    <row r="712" spans="2:8" ht="13.5" thickBot="1">
      <c r="B712" s="870"/>
      <c r="C712" s="861"/>
      <c r="D712" s="805"/>
      <c r="E712" s="805"/>
      <c r="F712" s="805"/>
      <c r="G712" s="805"/>
      <c r="H712" s="862"/>
    </row>
    <row r="713" spans="2:8" ht="13.5" thickBot="1">
      <c r="B713" s="870"/>
      <c r="C713" s="840"/>
      <c r="D713" s="841" t="s">
        <v>549</v>
      </c>
      <c r="E713" s="842"/>
      <c r="F713" s="844"/>
      <c r="G713" s="845"/>
      <c r="H713" s="843">
        <f>ROUND(+H711+H707+H701,2)</f>
        <v>230.03</v>
      </c>
    </row>
    <row r="714" spans="2:8">
      <c r="B714" s="870"/>
    </row>
    <row r="715" spans="2:8">
      <c r="B715" s="870"/>
    </row>
    <row r="716" spans="2:8">
      <c r="B716" s="870"/>
    </row>
  </sheetData>
  <mergeCells count="13">
    <mergeCell ref="D292:F292"/>
    <mergeCell ref="D319:F319"/>
    <mergeCell ref="D19:F19"/>
    <mergeCell ref="D20:F20"/>
    <mergeCell ref="D108:F108"/>
    <mergeCell ref="D137:F137"/>
    <mergeCell ref="D264:F264"/>
    <mergeCell ref="D159:F159"/>
    <mergeCell ref="D180:F180"/>
    <mergeCell ref="D207:F207"/>
    <mergeCell ref="D41:F41"/>
    <mergeCell ref="D61:F61"/>
    <mergeCell ref="D87:F87"/>
  </mergeCells>
  <pageMargins left="0.7" right="0.7" top="0.75" bottom="0.75" header="0.3" footer="0.3"/>
  <pageSetup scale="75" orientation="portrait" r:id="rId1"/>
  <rowBreaks count="1" manualBreakCount="1">
    <brk id="63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27" workbookViewId="0">
      <selection activeCell="F144" sqref="F144"/>
    </sheetView>
  </sheetViews>
  <sheetFormatPr baseColWidth="10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78"/>
  <sheetViews>
    <sheetView view="pageBreakPreview" zoomScale="115" zoomScaleNormal="100" zoomScaleSheetLayoutView="115" workbookViewId="0">
      <pane xSplit="1" ySplit="4" topLeftCell="B65" activePane="bottomRight" state="frozen"/>
      <selection activeCell="F144" sqref="F144"/>
      <selection pane="topRight" activeCell="F144" sqref="F144"/>
      <selection pane="bottomLeft" activeCell="F144" sqref="F144"/>
      <selection pane="bottomRight" activeCell="F144" sqref="F144"/>
    </sheetView>
  </sheetViews>
  <sheetFormatPr baseColWidth="10" defaultRowHeight="12.75"/>
  <cols>
    <col min="1" max="1" width="2.7109375" customWidth="1"/>
    <col min="2" max="2" width="21.7109375" customWidth="1"/>
    <col min="3" max="3" width="15.28515625" style="483" bestFit="1" customWidth="1"/>
    <col min="5" max="5" width="12.140625" customWidth="1"/>
    <col min="6" max="6" width="11.85546875" bestFit="1" customWidth="1"/>
    <col min="7" max="7" width="15.7109375" customWidth="1"/>
    <col min="8" max="8" width="12" bestFit="1" customWidth="1"/>
  </cols>
  <sheetData>
    <row r="2" spans="2:13" ht="15">
      <c r="B2" s="626" t="s">
        <v>381</v>
      </c>
      <c r="C2" s="628"/>
      <c r="D2" s="626"/>
      <c r="E2" s="626"/>
      <c r="F2" s="626"/>
      <c r="G2" s="626"/>
      <c r="H2" s="626"/>
      <c r="I2" s="626"/>
    </row>
    <row r="3" spans="2:13" ht="15">
      <c r="B3" s="626"/>
      <c r="C3" s="628" t="s">
        <v>382</v>
      </c>
      <c r="D3" s="626" t="s">
        <v>470</v>
      </c>
      <c r="E3" s="626">
        <v>173.5</v>
      </c>
      <c r="F3" s="633">
        <v>43623</v>
      </c>
      <c r="G3" s="626">
        <v>195.6</v>
      </c>
      <c r="H3" s="626"/>
      <c r="I3" s="626"/>
    </row>
    <row r="4" spans="2:13" ht="45">
      <c r="B4" s="627" t="s">
        <v>383</v>
      </c>
      <c r="C4" s="628" t="s">
        <v>384</v>
      </c>
      <c r="D4" s="628" t="s">
        <v>385</v>
      </c>
      <c r="E4" s="629" t="s">
        <v>386</v>
      </c>
      <c r="F4" s="629" t="s">
        <v>387</v>
      </c>
      <c r="G4" s="629" t="s">
        <v>388</v>
      </c>
      <c r="H4" s="629" t="s">
        <v>389</v>
      </c>
      <c r="I4" s="629" t="s">
        <v>390</v>
      </c>
    </row>
    <row r="5" spans="2:13" ht="15">
      <c r="B5" s="631" t="s">
        <v>391</v>
      </c>
      <c r="C5" s="528" t="s">
        <v>392</v>
      </c>
      <c r="D5" s="632">
        <v>460</v>
      </c>
      <c r="E5" s="632">
        <v>6374.11</v>
      </c>
      <c r="F5" s="632">
        <f>E5*J5</f>
        <v>7521.4497999999994</v>
      </c>
      <c r="G5" s="632">
        <f>0.04*D5*$J$6</f>
        <v>3783.0400000000004</v>
      </c>
      <c r="H5" s="632">
        <f>0.2*G5</f>
        <v>756.60800000000017</v>
      </c>
      <c r="I5" s="632">
        <f>F5+G5+H5</f>
        <v>12061.0978</v>
      </c>
      <c r="J5" s="492">
        <v>1.18</v>
      </c>
      <c r="K5" s="492" t="s">
        <v>393</v>
      </c>
      <c r="L5" s="492">
        <f>F5/1.12</f>
        <v>6715.5801785714275</v>
      </c>
      <c r="M5" s="492">
        <f>L5*1.18</f>
        <v>7924.3846107142845</v>
      </c>
    </row>
    <row r="6" spans="2:13" ht="15">
      <c r="B6" s="631"/>
      <c r="C6" s="528" t="s">
        <v>394</v>
      </c>
      <c r="D6" s="632">
        <v>410</v>
      </c>
      <c r="E6" s="632">
        <v>4524.8996428571418</v>
      </c>
      <c r="F6" s="632">
        <f>E6*J5</f>
        <v>5339.3815785714269</v>
      </c>
      <c r="G6" s="632">
        <f t="shared" ref="G6:G23" si="0">0.04*D6*$J$6</f>
        <v>3371.8399999999997</v>
      </c>
      <c r="H6" s="632">
        <f t="shared" ref="H6:H22" si="1">0.2*G6</f>
        <v>674.36799999999994</v>
      </c>
      <c r="I6" s="632">
        <f t="shared" ref="I6:I22" si="2">F6+G6+H6</f>
        <v>9385.5895785714274</v>
      </c>
      <c r="J6" s="492">
        <f>195.6+10</f>
        <v>205.6</v>
      </c>
      <c r="K6" s="492" t="s">
        <v>395</v>
      </c>
      <c r="L6" s="492">
        <f t="shared" ref="L6:L69" si="3">F6/1.12</f>
        <v>4767.304980867345</v>
      </c>
      <c r="M6" s="492">
        <f t="shared" ref="M6:M69" si="4">L6*1.18</f>
        <v>5625.4198774234665</v>
      </c>
    </row>
    <row r="7" spans="2:13" ht="15">
      <c r="B7" s="631"/>
      <c r="C7" s="528" t="s">
        <v>396</v>
      </c>
      <c r="D7" s="632">
        <v>310</v>
      </c>
      <c r="E7" s="632">
        <v>6848.2142857142853</v>
      </c>
      <c r="F7" s="632">
        <f>E7*J5</f>
        <v>8080.892857142856</v>
      </c>
      <c r="G7" s="632">
        <f t="shared" si="0"/>
        <v>2549.44</v>
      </c>
      <c r="H7" s="632">
        <f t="shared" si="1"/>
        <v>509.88800000000003</v>
      </c>
      <c r="I7" s="632">
        <f t="shared" si="2"/>
        <v>11140.220857142856</v>
      </c>
      <c r="J7" s="492"/>
      <c r="K7" s="492"/>
      <c r="L7" s="492">
        <f t="shared" si="3"/>
        <v>7215.0829081632637</v>
      </c>
      <c r="M7" s="492">
        <f t="shared" si="4"/>
        <v>8513.7978316326498</v>
      </c>
    </row>
    <row r="8" spans="2:13" ht="15">
      <c r="B8" s="631"/>
      <c r="C8" s="528" t="s">
        <v>397</v>
      </c>
      <c r="D8" s="632">
        <v>335</v>
      </c>
      <c r="E8" s="632">
        <v>3825.012142857142</v>
      </c>
      <c r="F8" s="632">
        <f>E8*J5</f>
        <v>4513.5143285714275</v>
      </c>
      <c r="G8" s="632">
        <f t="shared" si="0"/>
        <v>2755.04</v>
      </c>
      <c r="H8" s="632">
        <f t="shared" si="1"/>
        <v>551.00800000000004</v>
      </c>
      <c r="I8" s="632">
        <f t="shared" si="2"/>
        <v>7819.5623285714273</v>
      </c>
      <c r="J8" s="492"/>
      <c r="K8" s="492"/>
      <c r="L8" s="492">
        <f t="shared" si="3"/>
        <v>4029.9235076530599</v>
      </c>
      <c r="M8" s="492">
        <f t="shared" si="4"/>
        <v>4755.3097390306102</v>
      </c>
    </row>
    <row r="9" spans="2:13" ht="15">
      <c r="B9" s="631"/>
      <c r="C9" s="528" t="s">
        <v>398</v>
      </c>
      <c r="D9" s="632">
        <v>320</v>
      </c>
      <c r="E9" s="632">
        <v>3645.9682142857137</v>
      </c>
      <c r="F9" s="632">
        <f>E9*J5</f>
        <v>4302.2424928571418</v>
      </c>
      <c r="G9" s="632">
        <f t="shared" si="0"/>
        <v>2631.6800000000003</v>
      </c>
      <c r="H9" s="632">
        <f t="shared" si="1"/>
        <v>526.33600000000013</v>
      </c>
      <c r="I9" s="632">
        <f t="shared" si="2"/>
        <v>7460.2584928571423</v>
      </c>
      <c r="J9" s="492"/>
      <c r="K9" s="492"/>
      <c r="L9" s="492">
        <f t="shared" si="3"/>
        <v>3841.2879400510192</v>
      </c>
      <c r="M9" s="492">
        <f t="shared" si="4"/>
        <v>4532.7197692602022</v>
      </c>
    </row>
    <row r="10" spans="2:13" ht="15">
      <c r="B10" s="631"/>
      <c r="C10" s="528" t="s">
        <v>399</v>
      </c>
      <c r="D10" s="632">
        <v>300</v>
      </c>
      <c r="E10" s="632">
        <v>3532.0244642857137</v>
      </c>
      <c r="F10" s="632">
        <f>E10*J5</f>
        <v>4167.7888678571417</v>
      </c>
      <c r="G10" s="632">
        <f t="shared" si="0"/>
        <v>2467.1999999999998</v>
      </c>
      <c r="H10" s="632">
        <f t="shared" si="1"/>
        <v>493.44</v>
      </c>
      <c r="I10" s="632">
        <f t="shared" si="2"/>
        <v>7128.4288678571411</v>
      </c>
      <c r="J10" s="492"/>
      <c r="K10" s="492"/>
      <c r="L10" s="492">
        <f t="shared" si="3"/>
        <v>3721.2400605867333</v>
      </c>
      <c r="M10" s="492">
        <f t="shared" si="4"/>
        <v>4391.0632714923449</v>
      </c>
    </row>
    <row r="11" spans="2:13" ht="15">
      <c r="B11" s="631"/>
      <c r="C11" s="528" t="s">
        <v>400</v>
      </c>
      <c r="D11" s="632">
        <v>270</v>
      </c>
      <c r="E11" s="632">
        <v>3092.5587499999992</v>
      </c>
      <c r="F11" s="632">
        <f>E11*J5</f>
        <v>3649.2193249999991</v>
      </c>
      <c r="G11" s="632">
        <f t="shared" si="0"/>
        <v>2220.48</v>
      </c>
      <c r="H11" s="632">
        <f t="shared" si="1"/>
        <v>444.096</v>
      </c>
      <c r="I11" s="632">
        <f t="shared" si="2"/>
        <v>6313.7953249999991</v>
      </c>
      <c r="J11" s="492"/>
      <c r="K11" s="492"/>
      <c r="L11" s="492">
        <f t="shared" si="3"/>
        <v>3258.2315401785704</v>
      </c>
      <c r="M11" s="492">
        <f t="shared" si="4"/>
        <v>3844.7132174107128</v>
      </c>
    </row>
    <row r="12" spans="2:13" ht="15">
      <c r="B12" s="631"/>
      <c r="C12" s="528" t="s">
        <v>401</v>
      </c>
      <c r="D12" s="632">
        <v>235</v>
      </c>
      <c r="E12" s="632">
        <v>2815.8592857142849</v>
      </c>
      <c r="F12" s="632">
        <f>E12*J5</f>
        <v>3322.7139571428561</v>
      </c>
      <c r="G12" s="632">
        <f t="shared" si="0"/>
        <v>1932.64</v>
      </c>
      <c r="H12" s="632">
        <f t="shared" si="1"/>
        <v>386.52800000000002</v>
      </c>
      <c r="I12" s="632">
        <f t="shared" si="2"/>
        <v>5641.8819571428567</v>
      </c>
      <c r="J12" s="492"/>
      <c r="K12" s="492"/>
      <c r="L12" s="492">
        <f t="shared" si="3"/>
        <v>2966.7088903061212</v>
      </c>
      <c r="M12" s="492">
        <f t="shared" si="4"/>
        <v>3500.7164905612231</v>
      </c>
    </row>
    <row r="13" spans="2:13" ht="15">
      <c r="B13" s="631"/>
      <c r="C13" s="528" t="s">
        <v>402</v>
      </c>
      <c r="D13" s="632">
        <v>220</v>
      </c>
      <c r="E13" s="632">
        <v>2327.5605357142854</v>
      </c>
      <c r="F13" s="632">
        <f>E13*J5</f>
        <v>2746.5214321428566</v>
      </c>
      <c r="G13" s="632">
        <f t="shared" si="0"/>
        <v>1809.2800000000002</v>
      </c>
      <c r="H13" s="632">
        <f t="shared" si="1"/>
        <v>361.85600000000005</v>
      </c>
      <c r="I13" s="632">
        <f t="shared" si="2"/>
        <v>4917.6574321428561</v>
      </c>
      <c r="J13" s="492"/>
      <c r="K13" s="492"/>
      <c r="L13" s="492">
        <f t="shared" si="3"/>
        <v>2452.2512786989787</v>
      </c>
      <c r="M13" s="492">
        <f t="shared" si="4"/>
        <v>2893.6565088647949</v>
      </c>
    </row>
    <row r="14" spans="2:13" ht="15">
      <c r="B14" s="631"/>
      <c r="C14" s="528" t="s">
        <v>403</v>
      </c>
      <c r="D14" s="632">
        <v>200</v>
      </c>
      <c r="E14" s="632">
        <v>2425.216071428571</v>
      </c>
      <c r="F14" s="632">
        <f>E14*J5</f>
        <v>2861.7549642857139</v>
      </c>
      <c r="G14" s="632">
        <f t="shared" si="0"/>
        <v>1644.8</v>
      </c>
      <c r="H14" s="632">
        <f t="shared" si="1"/>
        <v>328.96000000000004</v>
      </c>
      <c r="I14" s="632">
        <f t="shared" si="2"/>
        <v>4835.5149642857141</v>
      </c>
      <c r="J14" s="492"/>
      <c r="K14" s="492"/>
      <c r="L14" s="492">
        <f t="shared" si="3"/>
        <v>2555.1383609693871</v>
      </c>
      <c r="M14" s="492">
        <f t="shared" si="4"/>
        <v>3015.0632659438766</v>
      </c>
    </row>
    <row r="15" spans="2:13" ht="15">
      <c r="B15" s="631"/>
      <c r="C15" s="528" t="s">
        <v>404</v>
      </c>
      <c r="D15" s="632">
        <v>180</v>
      </c>
      <c r="E15" s="632">
        <v>2246.1721428571427</v>
      </c>
      <c r="F15" s="632">
        <f>E15*J5</f>
        <v>2650.4831285714281</v>
      </c>
      <c r="G15" s="632">
        <f t="shared" si="0"/>
        <v>1480.32</v>
      </c>
      <c r="H15" s="632">
        <f t="shared" si="1"/>
        <v>296.06400000000002</v>
      </c>
      <c r="I15" s="632">
        <f t="shared" si="2"/>
        <v>4426.8671285714281</v>
      </c>
      <c r="J15" s="492"/>
      <c r="K15" s="492"/>
      <c r="L15" s="492">
        <f t="shared" si="3"/>
        <v>2366.5027933673464</v>
      </c>
      <c r="M15" s="492">
        <f t="shared" si="4"/>
        <v>2792.4732961734685</v>
      </c>
    </row>
    <row r="16" spans="2:13" ht="15">
      <c r="B16" s="631"/>
      <c r="C16" s="528" t="s">
        <v>405</v>
      </c>
      <c r="D16" s="632">
        <v>160</v>
      </c>
      <c r="E16" s="632">
        <v>1725.2864285714284</v>
      </c>
      <c r="F16" s="632">
        <f>E16*J5</f>
        <v>2035.8379857142854</v>
      </c>
      <c r="G16" s="632">
        <f t="shared" si="0"/>
        <v>1315.8400000000001</v>
      </c>
      <c r="H16" s="632">
        <f t="shared" si="1"/>
        <v>263.16800000000006</v>
      </c>
      <c r="I16" s="632">
        <f t="shared" si="2"/>
        <v>3614.8459857142857</v>
      </c>
      <c r="J16" s="492"/>
      <c r="K16" s="492"/>
      <c r="L16" s="492">
        <f t="shared" si="3"/>
        <v>1817.7124872448976</v>
      </c>
      <c r="M16" s="492">
        <f t="shared" si="4"/>
        <v>2144.9007349489789</v>
      </c>
    </row>
    <row r="17" spans="2:13" ht="15">
      <c r="B17" s="631"/>
      <c r="C17" s="528" t="s">
        <v>406</v>
      </c>
      <c r="D17" s="632">
        <v>140</v>
      </c>
      <c r="E17" s="632">
        <v>1936.9173214285713</v>
      </c>
      <c r="F17" s="632">
        <f>E17*J5</f>
        <v>2285.5624392857139</v>
      </c>
      <c r="G17" s="632">
        <f t="shared" si="0"/>
        <v>1151.3600000000001</v>
      </c>
      <c r="H17" s="632">
        <f t="shared" si="1"/>
        <v>230.27200000000005</v>
      </c>
      <c r="I17" s="632">
        <f t="shared" si="2"/>
        <v>3667.194439285714</v>
      </c>
      <c r="J17" s="492"/>
      <c r="K17" s="492"/>
      <c r="L17" s="492">
        <f t="shared" si="3"/>
        <v>2040.6807493622443</v>
      </c>
      <c r="M17" s="492">
        <f t="shared" si="4"/>
        <v>2408.0032842474484</v>
      </c>
    </row>
    <row r="18" spans="2:13" ht="15">
      <c r="B18" s="631"/>
      <c r="C18" s="528" t="s">
        <v>407</v>
      </c>
      <c r="D18" s="632">
        <v>140</v>
      </c>
      <c r="E18" s="632">
        <v>1839.2617857142855</v>
      </c>
      <c r="F18" s="632">
        <f>E18*J5</f>
        <v>2170.3289071428567</v>
      </c>
      <c r="G18" s="632">
        <f t="shared" si="0"/>
        <v>1151.3600000000001</v>
      </c>
      <c r="H18" s="632">
        <f t="shared" si="1"/>
        <v>230.27200000000005</v>
      </c>
      <c r="I18" s="632">
        <f t="shared" si="2"/>
        <v>3551.9609071428567</v>
      </c>
      <c r="J18" s="492"/>
      <c r="K18" s="492"/>
      <c r="L18" s="492">
        <f t="shared" si="3"/>
        <v>1937.7936670918361</v>
      </c>
      <c r="M18" s="492">
        <f t="shared" si="4"/>
        <v>2286.5965271683667</v>
      </c>
    </row>
    <row r="19" spans="2:13" ht="15">
      <c r="B19" s="631"/>
      <c r="C19" s="528" t="s">
        <v>408</v>
      </c>
      <c r="D19" s="632">
        <v>140</v>
      </c>
      <c r="E19" s="632">
        <v>1725.4233928571427</v>
      </c>
      <c r="F19" s="632">
        <f>E19*J5</f>
        <v>2035.9996035714282</v>
      </c>
      <c r="G19" s="632">
        <f t="shared" si="0"/>
        <v>1151.3600000000001</v>
      </c>
      <c r="H19" s="632">
        <f t="shared" si="1"/>
        <v>230.27200000000005</v>
      </c>
      <c r="I19" s="632">
        <f t="shared" si="2"/>
        <v>3417.6316035714281</v>
      </c>
      <c r="J19" s="492"/>
      <c r="K19" s="492"/>
      <c r="L19" s="492">
        <f t="shared" si="3"/>
        <v>1817.8567889030608</v>
      </c>
      <c r="M19" s="492">
        <f t="shared" si="4"/>
        <v>2145.0710109056117</v>
      </c>
    </row>
    <row r="20" spans="2:13" ht="15">
      <c r="B20" s="631"/>
      <c r="C20" s="528" t="s">
        <v>409</v>
      </c>
      <c r="D20" s="632">
        <v>140</v>
      </c>
      <c r="E20" s="632">
        <v>1839.2617857142855</v>
      </c>
      <c r="F20" s="632">
        <f>E20*J5</f>
        <v>2170.3289071428567</v>
      </c>
      <c r="G20" s="632">
        <f t="shared" si="0"/>
        <v>1151.3600000000001</v>
      </c>
      <c r="H20" s="632">
        <f t="shared" si="1"/>
        <v>230.27200000000005</v>
      </c>
      <c r="I20" s="632">
        <f t="shared" si="2"/>
        <v>3551.9609071428567</v>
      </c>
      <c r="J20" s="492"/>
      <c r="K20" s="492"/>
      <c r="L20" s="492">
        <f t="shared" si="3"/>
        <v>1937.7936670918361</v>
      </c>
      <c r="M20" s="492">
        <f t="shared" si="4"/>
        <v>2286.5965271683667</v>
      </c>
    </row>
    <row r="21" spans="2:13" ht="15">
      <c r="B21" s="631"/>
      <c r="C21" s="528" t="s">
        <v>410</v>
      </c>
      <c r="D21" s="632">
        <v>140</v>
      </c>
      <c r="E21" s="632">
        <v>1611.3848214285713</v>
      </c>
      <c r="F21" s="632">
        <f>E21*J5</f>
        <v>1901.434089285714</v>
      </c>
      <c r="G21" s="632">
        <f t="shared" si="0"/>
        <v>1151.3600000000001</v>
      </c>
      <c r="H21" s="632">
        <f t="shared" si="1"/>
        <v>230.27200000000005</v>
      </c>
      <c r="I21" s="632">
        <f t="shared" si="2"/>
        <v>3283.066089285714</v>
      </c>
      <c r="J21" s="492"/>
      <c r="K21" s="492"/>
      <c r="L21" s="492">
        <f t="shared" si="3"/>
        <v>1697.709008290816</v>
      </c>
      <c r="M21" s="492">
        <f t="shared" si="4"/>
        <v>2003.2966297831626</v>
      </c>
    </row>
    <row r="22" spans="2:13" ht="15">
      <c r="B22" s="631"/>
      <c r="C22" s="528" t="s">
        <v>411</v>
      </c>
      <c r="D22" s="632">
        <v>105</v>
      </c>
      <c r="E22" s="632">
        <v>1399.7855357142855</v>
      </c>
      <c r="F22" s="632">
        <f>E22*J5</f>
        <v>1651.7469321428568</v>
      </c>
      <c r="G22" s="632">
        <f t="shared" si="0"/>
        <v>863.52</v>
      </c>
      <c r="H22" s="632">
        <f t="shared" si="1"/>
        <v>172.70400000000001</v>
      </c>
      <c r="I22" s="632">
        <f t="shared" si="2"/>
        <v>2687.9709321428568</v>
      </c>
      <c r="J22" s="492"/>
      <c r="K22" s="492"/>
      <c r="L22" s="492">
        <f t="shared" si="3"/>
        <v>1474.7740465561221</v>
      </c>
      <c r="M22" s="492">
        <f t="shared" si="4"/>
        <v>1740.233374936224</v>
      </c>
    </row>
    <row r="23" spans="2:13" ht="15">
      <c r="B23" s="631"/>
      <c r="C23" s="528" t="s">
        <v>412</v>
      </c>
      <c r="D23" s="632">
        <v>75</v>
      </c>
      <c r="E23" s="632">
        <v>1025.4305357142855</v>
      </c>
      <c r="F23" s="632">
        <f>E23*J5</f>
        <v>1210.0080321428568</v>
      </c>
      <c r="G23" s="632">
        <f t="shared" si="0"/>
        <v>616.79999999999995</v>
      </c>
      <c r="H23" s="632">
        <f>0.2*G23</f>
        <v>123.36</v>
      </c>
      <c r="I23" s="632">
        <f>F23+G23+H23</f>
        <v>1950.1680321428566</v>
      </c>
      <c r="J23" s="492"/>
      <c r="K23" s="492"/>
      <c r="L23" s="492">
        <f t="shared" si="3"/>
        <v>1080.364314413265</v>
      </c>
      <c r="M23" s="492">
        <f t="shared" si="4"/>
        <v>1274.8298910076526</v>
      </c>
    </row>
    <row r="24" spans="2:13" ht="15">
      <c r="B24" s="626"/>
      <c r="D24" s="630"/>
      <c r="E24" s="630"/>
      <c r="F24" s="630"/>
      <c r="G24" s="630"/>
      <c r="H24" s="630"/>
      <c r="I24" s="630"/>
      <c r="M24">
        <f t="shared" si="4"/>
        <v>0</v>
      </c>
    </row>
    <row r="25" spans="2:13" ht="15">
      <c r="B25" s="634" t="s">
        <v>413</v>
      </c>
      <c r="C25" s="528" t="s">
        <v>414</v>
      </c>
      <c r="D25" s="632">
        <v>135</v>
      </c>
      <c r="E25" s="632">
        <v>1692.7732142857142</v>
      </c>
      <c r="F25" s="632">
        <f>E25*J5</f>
        <v>1997.4723928571427</v>
      </c>
      <c r="G25" s="632">
        <f t="shared" ref="G25:G60" si="5">0.04*D25*$J$6</f>
        <v>1110.24</v>
      </c>
      <c r="H25" s="632">
        <f t="shared" ref="H25:H57" si="6">0.2*G25</f>
        <v>222.048</v>
      </c>
      <c r="I25" s="632">
        <f t="shared" ref="I25:I57" si="7">F25+G25+H25</f>
        <v>3329.7603928571425</v>
      </c>
      <c r="L25">
        <f t="shared" si="3"/>
        <v>1783.4574936224487</v>
      </c>
      <c r="M25">
        <f t="shared" si="4"/>
        <v>2104.4798424744895</v>
      </c>
    </row>
    <row r="26" spans="2:13" ht="15">
      <c r="B26" s="634" t="s">
        <v>415</v>
      </c>
      <c r="C26" s="528" t="s">
        <v>416</v>
      </c>
      <c r="D26" s="632">
        <v>125</v>
      </c>
      <c r="E26" s="632">
        <v>1922.7678571428569</v>
      </c>
      <c r="F26" s="632">
        <f>E26*J5</f>
        <v>2268.8660714285711</v>
      </c>
      <c r="G26" s="632">
        <f t="shared" si="5"/>
        <v>1028</v>
      </c>
      <c r="H26" s="632">
        <f t="shared" si="6"/>
        <v>205.60000000000002</v>
      </c>
      <c r="I26" s="632">
        <f t="shared" si="7"/>
        <v>3502.466071428571</v>
      </c>
      <c r="L26">
        <f t="shared" si="3"/>
        <v>2025.7732780612241</v>
      </c>
      <c r="M26">
        <f t="shared" si="4"/>
        <v>2390.4124681122444</v>
      </c>
    </row>
    <row r="27" spans="2:13" ht="15">
      <c r="B27" s="634" t="s">
        <v>417</v>
      </c>
      <c r="C27" s="528" t="s">
        <v>418</v>
      </c>
      <c r="D27" s="632">
        <v>125</v>
      </c>
      <c r="E27" s="632">
        <v>1578.829464285714</v>
      </c>
      <c r="F27" s="632">
        <f>E27*J5</f>
        <v>1863.0187678571424</v>
      </c>
      <c r="G27" s="632">
        <f t="shared" si="5"/>
        <v>1028</v>
      </c>
      <c r="H27" s="632">
        <f t="shared" si="6"/>
        <v>205.60000000000002</v>
      </c>
      <c r="I27" s="632">
        <f t="shared" si="7"/>
        <v>3096.6187678571423</v>
      </c>
      <c r="L27">
        <f t="shared" si="3"/>
        <v>1663.4096141581626</v>
      </c>
      <c r="M27">
        <f t="shared" si="4"/>
        <v>1962.8233447066318</v>
      </c>
    </row>
    <row r="28" spans="2:13" ht="15">
      <c r="B28" s="634"/>
      <c r="C28" s="528" t="s">
        <v>419</v>
      </c>
      <c r="D28" s="632">
        <v>125</v>
      </c>
      <c r="E28" s="632">
        <v>1562.5517857142854</v>
      </c>
      <c r="F28" s="632">
        <f>E28*J5</f>
        <v>1843.8111071428566</v>
      </c>
      <c r="G28" s="632">
        <f t="shared" si="5"/>
        <v>1028</v>
      </c>
      <c r="H28" s="632">
        <f t="shared" si="6"/>
        <v>205.60000000000002</v>
      </c>
      <c r="I28" s="632">
        <f t="shared" si="7"/>
        <v>3077.4111071428565</v>
      </c>
      <c r="L28">
        <f t="shared" si="3"/>
        <v>1646.2599170918361</v>
      </c>
      <c r="M28">
        <f t="shared" si="4"/>
        <v>1942.5867021683664</v>
      </c>
    </row>
    <row r="29" spans="2:13" ht="15">
      <c r="B29" s="634"/>
      <c r="C29" s="528" t="s">
        <v>420</v>
      </c>
      <c r="D29" s="632">
        <v>115</v>
      </c>
      <c r="E29" s="632">
        <v>1285.8523214285713</v>
      </c>
      <c r="F29" s="632">
        <f>E29*J5</f>
        <v>1517.305739285714</v>
      </c>
      <c r="G29" s="632">
        <f t="shared" si="5"/>
        <v>945.7600000000001</v>
      </c>
      <c r="H29" s="632">
        <f t="shared" si="6"/>
        <v>189.15200000000004</v>
      </c>
      <c r="I29" s="632">
        <f t="shared" si="7"/>
        <v>2652.2177392857143</v>
      </c>
      <c r="L29">
        <f t="shared" si="3"/>
        <v>1354.7372672193874</v>
      </c>
      <c r="M29">
        <f t="shared" si="4"/>
        <v>1598.5899753188771</v>
      </c>
    </row>
    <row r="30" spans="2:13" ht="15">
      <c r="B30" s="634"/>
      <c r="C30" s="528" t="s">
        <v>421</v>
      </c>
      <c r="D30" s="632">
        <v>100</v>
      </c>
      <c r="E30" s="632">
        <v>1074.2530357142855</v>
      </c>
      <c r="F30" s="632">
        <f>E30*J5</f>
        <v>1267.6185821428569</v>
      </c>
      <c r="G30" s="632">
        <f t="shared" si="5"/>
        <v>822.4</v>
      </c>
      <c r="H30" s="632">
        <f t="shared" si="6"/>
        <v>164.48000000000002</v>
      </c>
      <c r="I30" s="632">
        <f t="shared" si="7"/>
        <v>2254.4985821428568</v>
      </c>
      <c r="L30">
        <f t="shared" si="3"/>
        <v>1131.8023054846935</v>
      </c>
      <c r="M30">
        <f t="shared" si="4"/>
        <v>1335.5267204719382</v>
      </c>
    </row>
    <row r="31" spans="2:13" ht="15">
      <c r="B31" s="626"/>
      <c r="D31" s="630"/>
      <c r="E31" s="630"/>
      <c r="F31" s="630"/>
      <c r="G31" s="630"/>
      <c r="H31" s="630"/>
      <c r="I31" s="630"/>
      <c r="M31">
        <f t="shared" si="4"/>
        <v>0</v>
      </c>
    </row>
    <row r="32" spans="2:13" ht="15">
      <c r="B32" s="634" t="s">
        <v>422</v>
      </c>
      <c r="C32" s="528" t="s">
        <v>423</v>
      </c>
      <c r="D32" s="632">
        <v>215</v>
      </c>
      <c r="E32" s="632">
        <v>3515.7467857142856</v>
      </c>
      <c r="F32" s="632">
        <f>E32*J5</f>
        <v>4148.5812071428563</v>
      </c>
      <c r="G32" s="632">
        <f t="shared" si="5"/>
        <v>1768.1599999999999</v>
      </c>
      <c r="H32" s="632">
        <f t="shared" si="6"/>
        <v>353.63200000000001</v>
      </c>
      <c r="I32" s="632">
        <f t="shared" si="7"/>
        <v>6270.3732071428558</v>
      </c>
      <c r="L32">
        <f t="shared" si="3"/>
        <v>3704.0903635204072</v>
      </c>
      <c r="M32">
        <f t="shared" si="4"/>
        <v>4370.8266289540807</v>
      </c>
    </row>
    <row r="33" spans="2:13" ht="15">
      <c r="B33" s="634" t="s">
        <v>424</v>
      </c>
      <c r="C33" s="528" t="s">
        <v>425</v>
      </c>
      <c r="D33" s="632">
        <v>145</v>
      </c>
      <c r="E33" s="632">
        <v>2327.5605357142854</v>
      </c>
      <c r="F33" s="632">
        <f>E33*J5</f>
        <v>2746.5214321428566</v>
      </c>
      <c r="G33" s="632">
        <f t="shared" si="5"/>
        <v>1192.48</v>
      </c>
      <c r="H33" s="632">
        <f t="shared" si="6"/>
        <v>238.49600000000001</v>
      </c>
      <c r="I33" s="632">
        <f t="shared" si="7"/>
        <v>4177.4974321428563</v>
      </c>
      <c r="L33">
        <f t="shared" si="3"/>
        <v>2452.2512786989787</v>
      </c>
      <c r="M33">
        <f t="shared" si="4"/>
        <v>2893.6565088647949</v>
      </c>
    </row>
    <row r="34" spans="2:13" ht="15">
      <c r="B34" s="634"/>
      <c r="C34" s="528" t="s">
        <v>426</v>
      </c>
      <c r="D34" s="632">
        <v>128</v>
      </c>
      <c r="E34" s="632">
        <v>3214.6360714285711</v>
      </c>
      <c r="F34" s="632">
        <f>E34*J5</f>
        <v>3793.2705642857136</v>
      </c>
      <c r="G34" s="632">
        <f t="shared" si="5"/>
        <v>1052.672</v>
      </c>
      <c r="H34" s="632">
        <f t="shared" si="6"/>
        <v>210.53440000000001</v>
      </c>
      <c r="I34" s="632">
        <f>F34+G34+H34</f>
        <v>5056.4769642857136</v>
      </c>
      <c r="L34">
        <f t="shared" si="3"/>
        <v>3386.8487181122441</v>
      </c>
      <c r="M34">
        <f t="shared" si="4"/>
        <v>3996.4814873724476</v>
      </c>
    </row>
    <row r="35" spans="2:13" ht="15">
      <c r="B35" s="634"/>
      <c r="C35" s="528">
        <v>330</v>
      </c>
      <c r="D35" s="632">
        <v>247</v>
      </c>
      <c r="E35" s="632">
        <v>3536.1017857142856</v>
      </c>
      <c r="F35" s="632">
        <f>E35*J5</f>
        <v>4172.6001071428564</v>
      </c>
      <c r="G35" s="632">
        <f t="shared" si="5"/>
        <v>2031.3280000000002</v>
      </c>
      <c r="H35" s="632">
        <f t="shared" si="6"/>
        <v>406.26560000000006</v>
      </c>
      <c r="I35" s="632">
        <f t="shared" si="7"/>
        <v>6610.1937071428565</v>
      </c>
      <c r="L35">
        <f t="shared" si="3"/>
        <v>3725.5358099489786</v>
      </c>
      <c r="M35">
        <f t="shared" si="4"/>
        <v>4396.1322557397943</v>
      </c>
    </row>
    <row r="36" spans="2:13" ht="15">
      <c r="B36" s="634"/>
      <c r="C36" s="528">
        <v>345</v>
      </c>
      <c r="D36" s="632">
        <v>321</v>
      </c>
      <c r="E36" s="632">
        <v>5794.642857142856</v>
      </c>
      <c r="F36" s="632">
        <f>E36*J5</f>
        <v>6837.6785714285697</v>
      </c>
      <c r="G36" s="632">
        <f t="shared" si="5"/>
        <v>2639.904</v>
      </c>
      <c r="H36" s="632">
        <f>0.2*G36</f>
        <v>527.98080000000004</v>
      </c>
      <c r="I36" s="632">
        <f t="shared" si="7"/>
        <v>10005.563371428569</v>
      </c>
      <c r="L36">
        <f t="shared" si="3"/>
        <v>6105.0701530612223</v>
      </c>
      <c r="M36">
        <f t="shared" si="4"/>
        <v>7203.9827806122421</v>
      </c>
    </row>
    <row r="37" spans="2:13" ht="15">
      <c r="B37" s="626"/>
      <c r="D37" s="630"/>
      <c r="E37" s="630"/>
      <c r="F37" s="630"/>
      <c r="G37" s="630"/>
      <c r="H37" s="630"/>
      <c r="I37" s="630"/>
      <c r="M37">
        <f t="shared" si="4"/>
        <v>0</v>
      </c>
    </row>
    <row r="38" spans="2:13" ht="15">
      <c r="B38" s="634" t="s">
        <v>427</v>
      </c>
      <c r="C38" s="528" t="s">
        <v>428</v>
      </c>
      <c r="D38" s="632">
        <v>375</v>
      </c>
      <c r="E38" s="632">
        <v>3793.3312499999993</v>
      </c>
      <c r="F38" s="632">
        <f>E38*J5</f>
        <v>4476.1308749999989</v>
      </c>
      <c r="G38" s="632">
        <f t="shared" si="5"/>
        <v>3084</v>
      </c>
      <c r="H38" s="632">
        <f t="shared" si="6"/>
        <v>616.80000000000007</v>
      </c>
      <c r="I38" s="632">
        <f t="shared" si="7"/>
        <v>8176.9308749999991</v>
      </c>
      <c r="L38">
        <f t="shared" si="3"/>
        <v>3996.5454241071416</v>
      </c>
      <c r="M38">
        <f t="shared" si="4"/>
        <v>4715.9236004464265</v>
      </c>
    </row>
    <row r="39" spans="2:13" ht="15">
      <c r="B39" s="634" t="s">
        <v>429</v>
      </c>
      <c r="C39" s="528" t="s">
        <v>430</v>
      </c>
      <c r="D39" s="632">
        <v>270</v>
      </c>
      <c r="E39" s="632">
        <v>3125.1141071428565</v>
      </c>
      <c r="F39" s="632">
        <f>E39*J5</f>
        <v>3687.6346464285702</v>
      </c>
      <c r="G39" s="632">
        <f t="shared" si="5"/>
        <v>2220.48</v>
      </c>
      <c r="H39" s="632">
        <f t="shared" si="6"/>
        <v>444.096</v>
      </c>
      <c r="I39" s="632">
        <f t="shared" si="7"/>
        <v>6352.2106464285698</v>
      </c>
      <c r="L39">
        <f t="shared" si="3"/>
        <v>3292.5309343112231</v>
      </c>
      <c r="M39">
        <f t="shared" si="4"/>
        <v>3885.1865024872432</v>
      </c>
    </row>
    <row r="40" spans="2:13" ht="15">
      <c r="B40" s="634"/>
      <c r="C40" s="528" t="s">
        <v>431</v>
      </c>
      <c r="D40" s="632">
        <v>235</v>
      </c>
      <c r="E40" s="632">
        <v>2978.6255357142854</v>
      </c>
      <c r="F40" s="632">
        <f>E40*J5</f>
        <v>3514.7781321428565</v>
      </c>
      <c r="G40" s="632">
        <f t="shared" si="5"/>
        <v>1932.64</v>
      </c>
      <c r="H40" s="632">
        <f t="shared" si="6"/>
        <v>386.52800000000002</v>
      </c>
      <c r="I40" s="632">
        <f t="shared" si="7"/>
        <v>5833.9461321428571</v>
      </c>
      <c r="L40">
        <f t="shared" si="3"/>
        <v>3138.1947608418359</v>
      </c>
      <c r="M40">
        <f t="shared" si="4"/>
        <v>3703.0698177933659</v>
      </c>
    </row>
    <row r="41" spans="2:13" ht="15">
      <c r="B41" s="634"/>
      <c r="C41" s="528" t="s">
        <v>432</v>
      </c>
      <c r="D41" s="632">
        <v>200</v>
      </c>
      <c r="E41" s="632">
        <v>2701.3571428571427</v>
      </c>
      <c r="F41" s="632">
        <f>E41*J5</f>
        <v>3187.6014285714282</v>
      </c>
      <c r="G41" s="632">
        <f t="shared" si="5"/>
        <v>1644.8</v>
      </c>
      <c r="H41" s="632">
        <f t="shared" si="6"/>
        <v>328.96000000000004</v>
      </c>
      <c r="I41" s="632">
        <f t="shared" si="7"/>
        <v>5161.3614285714284</v>
      </c>
      <c r="L41">
        <f t="shared" si="3"/>
        <v>2846.0727040816319</v>
      </c>
      <c r="M41">
        <f t="shared" si="4"/>
        <v>3358.3657908163254</v>
      </c>
    </row>
    <row r="42" spans="2:13" ht="15">
      <c r="B42" s="634"/>
      <c r="C42" s="528" t="s">
        <v>433</v>
      </c>
      <c r="D42" s="632">
        <v>170</v>
      </c>
      <c r="E42" s="632">
        <v>2360.1158928571426</v>
      </c>
      <c r="F42" s="632">
        <f>E42*J5</f>
        <v>2784.9367535714282</v>
      </c>
      <c r="G42" s="632">
        <f t="shared" si="5"/>
        <v>1398.08</v>
      </c>
      <c r="H42" s="632">
        <f t="shared" si="6"/>
        <v>279.61599999999999</v>
      </c>
      <c r="I42" s="632">
        <f t="shared" si="7"/>
        <v>4462.6327535714281</v>
      </c>
      <c r="L42">
        <f t="shared" si="3"/>
        <v>2486.5506728316323</v>
      </c>
      <c r="M42">
        <f t="shared" si="4"/>
        <v>2934.1297939413257</v>
      </c>
    </row>
    <row r="43" spans="2:13" ht="15">
      <c r="B43" s="634"/>
      <c r="C43" s="528" t="s">
        <v>434</v>
      </c>
      <c r="D43" s="632">
        <v>168</v>
      </c>
      <c r="E43" s="632">
        <v>2099.6835714285712</v>
      </c>
      <c r="F43" s="632">
        <f>E43*J5</f>
        <v>2477.6266142857139</v>
      </c>
      <c r="G43" s="632">
        <f t="shared" si="5"/>
        <v>1381.6319999999998</v>
      </c>
      <c r="H43" s="632">
        <f t="shared" si="6"/>
        <v>276.32639999999998</v>
      </c>
      <c r="I43" s="632">
        <f t="shared" si="7"/>
        <v>4135.5850142857134</v>
      </c>
      <c r="L43">
        <f t="shared" si="3"/>
        <v>2212.1666198979588</v>
      </c>
      <c r="M43">
        <f t="shared" si="4"/>
        <v>2610.3566114795913</v>
      </c>
    </row>
    <row r="44" spans="2:13" ht="15">
      <c r="B44" s="634"/>
      <c r="C44" s="528" t="s">
        <v>435</v>
      </c>
      <c r="D44" s="632">
        <v>160</v>
      </c>
      <c r="E44" s="632">
        <v>2083.4058928571426</v>
      </c>
      <c r="F44" s="632">
        <f>E44*J5</f>
        <v>2458.4189535714281</v>
      </c>
      <c r="G44" s="632">
        <f t="shared" si="5"/>
        <v>1315.8400000000001</v>
      </c>
      <c r="H44" s="632">
        <f t="shared" si="6"/>
        <v>263.16800000000006</v>
      </c>
      <c r="I44" s="632">
        <f t="shared" si="7"/>
        <v>4037.4269535714284</v>
      </c>
      <c r="L44">
        <f t="shared" si="3"/>
        <v>2195.0169228316322</v>
      </c>
      <c r="M44">
        <f t="shared" si="4"/>
        <v>2590.1199689413261</v>
      </c>
    </row>
    <row r="45" spans="2:13" ht="15">
      <c r="B45" s="634"/>
      <c r="C45" s="528" t="s">
        <v>436</v>
      </c>
      <c r="D45" s="632">
        <v>155</v>
      </c>
      <c r="E45" s="632">
        <v>1985.750357142857</v>
      </c>
      <c r="F45" s="632">
        <f>E45*J5</f>
        <v>2343.1854214285709</v>
      </c>
      <c r="G45" s="632">
        <f t="shared" si="5"/>
        <v>1274.72</v>
      </c>
      <c r="H45" s="632">
        <f t="shared" si="6"/>
        <v>254.94400000000002</v>
      </c>
      <c r="I45" s="632">
        <f t="shared" si="7"/>
        <v>3872.8494214285706</v>
      </c>
      <c r="L45">
        <f t="shared" si="3"/>
        <v>2092.1298405612238</v>
      </c>
      <c r="M45">
        <f t="shared" si="4"/>
        <v>2468.713211862244</v>
      </c>
    </row>
    <row r="46" spans="2:13" ht="15">
      <c r="B46" s="634"/>
      <c r="C46" s="528" t="s">
        <v>437</v>
      </c>
      <c r="D46" s="632">
        <v>130</v>
      </c>
      <c r="E46" s="632">
        <v>1725.3180357142855</v>
      </c>
      <c r="F46" s="632">
        <f>E46*J5</f>
        <v>2035.8752821428568</v>
      </c>
      <c r="G46" s="632">
        <f t="shared" si="5"/>
        <v>1069.1200000000001</v>
      </c>
      <c r="H46" s="632">
        <f t="shared" si="6"/>
        <v>213.82400000000004</v>
      </c>
      <c r="I46" s="632">
        <f t="shared" si="7"/>
        <v>3318.819282142857</v>
      </c>
      <c r="L46">
        <f t="shared" si="3"/>
        <v>1817.7457876275505</v>
      </c>
      <c r="M46">
        <f t="shared" si="4"/>
        <v>2144.9400294005095</v>
      </c>
    </row>
    <row r="47" spans="2:13" ht="15">
      <c r="B47" s="634"/>
      <c r="C47" s="528" t="s">
        <v>438</v>
      </c>
      <c r="D47" s="632">
        <v>105</v>
      </c>
      <c r="E47" s="632">
        <v>1578.829464285714</v>
      </c>
      <c r="F47" s="632">
        <f>E47*J5</f>
        <v>1863.0187678571424</v>
      </c>
      <c r="G47" s="632">
        <f t="shared" si="5"/>
        <v>863.52</v>
      </c>
      <c r="H47" s="632">
        <f t="shared" si="6"/>
        <v>172.70400000000001</v>
      </c>
      <c r="I47" s="632">
        <f t="shared" si="7"/>
        <v>2899.2427678571426</v>
      </c>
      <c r="L47">
        <f t="shared" si="3"/>
        <v>1663.4096141581626</v>
      </c>
      <c r="M47">
        <f t="shared" si="4"/>
        <v>1962.8233447066318</v>
      </c>
    </row>
    <row r="48" spans="2:13" ht="15">
      <c r="B48" s="634"/>
      <c r="C48" s="528" t="s">
        <v>439</v>
      </c>
      <c r="D48" s="632">
        <v>100</v>
      </c>
      <c r="E48" s="632">
        <v>1464.89625</v>
      </c>
      <c r="F48" s="632">
        <f>E48*J5</f>
        <v>1728.577575</v>
      </c>
      <c r="G48" s="632">
        <f t="shared" si="5"/>
        <v>822.4</v>
      </c>
      <c r="H48" s="632">
        <f t="shared" si="6"/>
        <v>164.48000000000002</v>
      </c>
      <c r="I48" s="632">
        <f t="shared" si="7"/>
        <v>2715.4575749999999</v>
      </c>
      <c r="L48">
        <f t="shared" si="3"/>
        <v>1543.3728348214283</v>
      </c>
      <c r="M48">
        <f t="shared" si="4"/>
        <v>1821.1799450892854</v>
      </c>
    </row>
    <row r="49" spans="2:13" ht="15">
      <c r="B49" s="634"/>
      <c r="C49" s="528" t="s">
        <v>440</v>
      </c>
      <c r="D49" s="632">
        <v>85</v>
      </c>
      <c r="E49" s="632">
        <v>1302.1299999999999</v>
      </c>
      <c r="F49" s="632">
        <f>E49*J5</f>
        <v>1536.5133999999998</v>
      </c>
      <c r="G49" s="632">
        <f t="shared" si="5"/>
        <v>699.04</v>
      </c>
      <c r="H49" s="632">
        <f t="shared" si="6"/>
        <v>139.80799999999999</v>
      </c>
      <c r="I49" s="632">
        <f t="shared" si="7"/>
        <v>2375.3613999999998</v>
      </c>
      <c r="L49">
        <f t="shared" si="3"/>
        <v>1371.8869642857139</v>
      </c>
      <c r="M49">
        <f t="shared" si="4"/>
        <v>1618.8266178571423</v>
      </c>
    </row>
    <row r="50" spans="2:13" ht="15">
      <c r="B50" s="634"/>
      <c r="C50" s="528" t="s">
        <v>441</v>
      </c>
      <c r="D50" s="632">
        <v>80</v>
      </c>
      <c r="E50" s="632">
        <v>1285.8523214285713</v>
      </c>
      <c r="F50" s="632">
        <f>E50*J5</f>
        <v>1517.305739285714</v>
      </c>
      <c r="G50" s="632">
        <f t="shared" si="5"/>
        <v>657.92000000000007</v>
      </c>
      <c r="H50" s="632">
        <f t="shared" si="6"/>
        <v>131.58400000000003</v>
      </c>
      <c r="I50" s="632">
        <f t="shared" si="7"/>
        <v>2306.8097392857139</v>
      </c>
      <c r="L50">
        <f t="shared" si="3"/>
        <v>1354.7372672193874</v>
      </c>
      <c r="M50">
        <f t="shared" si="4"/>
        <v>1598.5899753188771</v>
      </c>
    </row>
    <row r="51" spans="2:13" ht="15">
      <c r="B51" s="626"/>
      <c r="D51" s="630"/>
      <c r="E51" s="630"/>
      <c r="F51" s="630"/>
      <c r="G51" s="630"/>
      <c r="H51" s="630"/>
      <c r="I51" s="630"/>
      <c r="M51">
        <f t="shared" si="4"/>
        <v>0</v>
      </c>
    </row>
    <row r="52" spans="2:13" ht="15">
      <c r="B52" s="634" t="s">
        <v>442</v>
      </c>
      <c r="C52" s="528" t="s">
        <v>443</v>
      </c>
      <c r="D52" s="632">
        <v>200</v>
      </c>
      <c r="E52" s="632">
        <v>2197.3496428571425</v>
      </c>
      <c r="F52" s="632">
        <f>E52*J5</f>
        <v>2592.8725785714282</v>
      </c>
      <c r="G52" s="632">
        <f t="shared" si="5"/>
        <v>1644.8</v>
      </c>
      <c r="H52" s="632">
        <f t="shared" si="6"/>
        <v>328.96000000000004</v>
      </c>
      <c r="I52" s="632">
        <f t="shared" si="7"/>
        <v>4566.632578571428</v>
      </c>
      <c r="L52">
        <f t="shared" si="3"/>
        <v>2315.0648022959176</v>
      </c>
      <c r="M52">
        <f t="shared" si="4"/>
        <v>2731.7764667091828</v>
      </c>
    </row>
    <row r="53" spans="2:13" ht="15">
      <c r="B53" s="634" t="s">
        <v>444</v>
      </c>
      <c r="C53" s="528" t="s">
        <v>445</v>
      </c>
      <c r="D53" s="632">
        <v>190</v>
      </c>
      <c r="E53" s="632">
        <v>2132.238928571428</v>
      </c>
      <c r="F53" s="632">
        <f>E53*J5</f>
        <v>2516.041935714285</v>
      </c>
      <c r="G53" s="632">
        <f t="shared" si="5"/>
        <v>1562.5600000000002</v>
      </c>
      <c r="H53" s="632">
        <f t="shared" si="6"/>
        <v>312.51200000000006</v>
      </c>
      <c r="I53" s="632">
        <f t="shared" si="7"/>
        <v>4391.1139357142847</v>
      </c>
      <c r="L53">
        <f t="shared" si="3"/>
        <v>2246.4660140306114</v>
      </c>
      <c r="M53">
        <f t="shared" si="4"/>
        <v>2650.8298965561212</v>
      </c>
    </row>
    <row r="54" spans="2:13" ht="15">
      <c r="B54" s="634"/>
      <c r="C54" s="528" t="s">
        <v>446</v>
      </c>
      <c r="D54" s="632">
        <v>130</v>
      </c>
      <c r="E54" s="632">
        <v>1790.4287499999998</v>
      </c>
      <c r="F54" s="632">
        <f>E54*J5</f>
        <v>2112.7059249999998</v>
      </c>
      <c r="G54" s="632">
        <f t="shared" si="5"/>
        <v>1069.1200000000001</v>
      </c>
      <c r="H54" s="632">
        <f t="shared" si="6"/>
        <v>213.82400000000004</v>
      </c>
      <c r="I54" s="632">
        <f t="shared" si="7"/>
        <v>3395.6499250000002</v>
      </c>
      <c r="L54">
        <f t="shared" si="3"/>
        <v>1886.3445758928567</v>
      </c>
      <c r="M54">
        <f t="shared" si="4"/>
        <v>2225.8865995535707</v>
      </c>
    </row>
    <row r="55" spans="2:13" ht="15">
      <c r="B55" s="634"/>
      <c r="C55" s="528" t="s">
        <v>447</v>
      </c>
      <c r="D55" s="632">
        <v>115</v>
      </c>
      <c r="E55" s="632">
        <v>1481.1739285714282</v>
      </c>
      <c r="F55" s="632">
        <f>E55*J5</f>
        <v>1747.7852357142851</v>
      </c>
      <c r="G55" s="632">
        <f t="shared" si="5"/>
        <v>945.7600000000001</v>
      </c>
      <c r="H55" s="632">
        <f t="shared" si="6"/>
        <v>189.15200000000004</v>
      </c>
      <c r="I55" s="632">
        <f t="shared" si="7"/>
        <v>2882.6972357142854</v>
      </c>
      <c r="L55">
        <f t="shared" si="3"/>
        <v>1560.5225318877544</v>
      </c>
      <c r="M55">
        <f t="shared" si="4"/>
        <v>1841.4165876275501</v>
      </c>
    </row>
    <row r="56" spans="2:13" ht="15">
      <c r="B56" s="626"/>
      <c r="D56" s="630"/>
      <c r="E56" s="630"/>
      <c r="F56" s="630"/>
      <c r="G56" s="630"/>
      <c r="H56" s="630"/>
      <c r="I56" s="630"/>
      <c r="M56">
        <f t="shared" si="4"/>
        <v>0</v>
      </c>
    </row>
    <row r="57" spans="2:13" ht="15">
      <c r="B57" s="634" t="s">
        <v>448</v>
      </c>
      <c r="C57" s="528" t="s">
        <v>449</v>
      </c>
      <c r="D57" s="632">
        <v>450</v>
      </c>
      <c r="E57" s="632">
        <v>4345.8557142857135</v>
      </c>
      <c r="F57" s="632">
        <f>E57*J5</f>
        <v>5128.109742857142</v>
      </c>
      <c r="G57" s="632">
        <f t="shared" si="5"/>
        <v>3700.7999999999997</v>
      </c>
      <c r="H57" s="632">
        <f t="shared" si="6"/>
        <v>740.16</v>
      </c>
      <c r="I57" s="632">
        <f t="shared" si="7"/>
        <v>9569.069742857142</v>
      </c>
      <c r="L57">
        <f t="shared" si="3"/>
        <v>4578.6694132653047</v>
      </c>
      <c r="M57">
        <f t="shared" si="4"/>
        <v>5402.8299076530593</v>
      </c>
    </row>
    <row r="58" spans="2:13" ht="15">
      <c r="B58" s="634"/>
      <c r="C58" s="528" t="s">
        <v>450</v>
      </c>
      <c r="D58" s="632">
        <v>420</v>
      </c>
      <c r="E58" s="632">
        <v>3271.602678571428</v>
      </c>
      <c r="F58" s="632">
        <f>E58*J5</f>
        <v>3860.4911607142849</v>
      </c>
      <c r="G58" s="632">
        <f t="shared" si="5"/>
        <v>3454.08</v>
      </c>
      <c r="H58" s="632">
        <f>0.2*G58</f>
        <v>690.81600000000003</v>
      </c>
      <c r="I58" s="632">
        <f>F58+G58+H58</f>
        <v>8005.3871607142846</v>
      </c>
      <c r="L58">
        <f t="shared" si="3"/>
        <v>3446.8671077806111</v>
      </c>
      <c r="M58">
        <f t="shared" si="4"/>
        <v>4067.3031871811208</v>
      </c>
    </row>
    <row r="59" spans="2:13" ht="15">
      <c r="B59" s="634"/>
      <c r="C59" s="528" t="s">
        <v>451</v>
      </c>
      <c r="D59" s="632">
        <v>300</v>
      </c>
      <c r="E59" s="632">
        <v>2718.1932142857136</v>
      </c>
      <c r="F59" s="632">
        <f>E59*J5</f>
        <v>3207.4679928571418</v>
      </c>
      <c r="G59" s="632">
        <f t="shared" si="5"/>
        <v>2467.1999999999998</v>
      </c>
      <c r="H59" s="632">
        <f>0.2*G59</f>
        <v>493.44</v>
      </c>
      <c r="I59" s="632">
        <f>F59+G59+H59</f>
        <v>6168.1079928571407</v>
      </c>
      <c r="L59">
        <f t="shared" si="3"/>
        <v>2863.8107079081619</v>
      </c>
      <c r="M59">
        <f t="shared" si="4"/>
        <v>3379.296635331631</v>
      </c>
    </row>
    <row r="60" spans="2:13" ht="15">
      <c r="B60" s="634"/>
      <c r="C60" s="528" t="s">
        <v>452</v>
      </c>
      <c r="D60" s="632">
        <v>300</v>
      </c>
      <c r="E60" s="632">
        <v>2620.5376785714284</v>
      </c>
      <c r="F60" s="632">
        <f>E60*J5</f>
        <v>3092.2344607142854</v>
      </c>
      <c r="G60" s="632">
        <f t="shared" si="5"/>
        <v>2467.1999999999998</v>
      </c>
      <c r="H60" s="632">
        <f>0.2*G60</f>
        <v>493.44</v>
      </c>
      <c r="I60" s="632">
        <f>F60+G60+H60</f>
        <v>6052.8744607142844</v>
      </c>
      <c r="L60">
        <f t="shared" si="3"/>
        <v>2760.9236256377544</v>
      </c>
      <c r="M60">
        <f t="shared" si="4"/>
        <v>3257.8898782525503</v>
      </c>
    </row>
    <row r="61" spans="2:13" ht="15">
      <c r="B61" s="626"/>
      <c r="D61" s="630"/>
      <c r="E61" s="630"/>
      <c r="F61" s="630"/>
      <c r="G61" s="630"/>
      <c r="H61" s="630"/>
      <c r="I61" s="630"/>
      <c r="M61">
        <f t="shared" si="4"/>
        <v>0</v>
      </c>
    </row>
    <row r="62" spans="2:13" ht="15">
      <c r="B62" s="626" t="s">
        <v>381</v>
      </c>
      <c r="D62" s="630"/>
      <c r="E62" s="630"/>
      <c r="F62" s="630"/>
      <c r="G62" s="630"/>
      <c r="H62" s="630"/>
      <c r="I62" s="630"/>
      <c r="M62">
        <f t="shared" si="4"/>
        <v>0</v>
      </c>
    </row>
    <row r="63" spans="2:13" ht="15">
      <c r="B63" s="626"/>
      <c r="D63" s="630"/>
      <c r="E63" s="630"/>
      <c r="F63" s="630"/>
      <c r="G63" s="630"/>
      <c r="H63" s="630"/>
      <c r="I63" s="630"/>
      <c r="M63">
        <f t="shared" si="4"/>
        <v>0</v>
      </c>
    </row>
    <row r="64" spans="2:13" ht="45">
      <c r="B64" s="635" t="s">
        <v>383</v>
      </c>
      <c r="C64" s="636" t="s">
        <v>384</v>
      </c>
      <c r="D64" s="636" t="s">
        <v>385</v>
      </c>
      <c r="E64" s="637" t="s">
        <v>386</v>
      </c>
      <c r="F64" s="637" t="s">
        <v>453</v>
      </c>
      <c r="G64" s="637" t="s">
        <v>388</v>
      </c>
      <c r="H64" s="637" t="s">
        <v>389</v>
      </c>
      <c r="I64" s="637" t="s">
        <v>390</v>
      </c>
      <c r="M64">
        <f t="shared" si="4"/>
        <v>0</v>
      </c>
    </row>
    <row r="65" spans="2:13" ht="15">
      <c r="B65" s="634" t="s">
        <v>454</v>
      </c>
      <c r="C65" s="528" t="s">
        <v>455</v>
      </c>
      <c r="D65" s="632">
        <v>310</v>
      </c>
      <c r="E65" s="632">
        <v>2783.3039285714281</v>
      </c>
      <c r="F65" s="632">
        <f>E65*J5</f>
        <v>3284.298635714285</v>
      </c>
      <c r="G65" s="632">
        <f>0.04*D65*$J$6</f>
        <v>2549.44</v>
      </c>
      <c r="H65" s="632">
        <f>0.2*G65</f>
        <v>509.88800000000003</v>
      </c>
      <c r="I65" s="632">
        <f>F65+G65+H65</f>
        <v>6343.6266357142849</v>
      </c>
      <c r="L65">
        <f t="shared" si="3"/>
        <v>2932.4094961734686</v>
      </c>
      <c r="M65">
        <f t="shared" si="4"/>
        <v>3460.2432054846927</v>
      </c>
    </row>
    <row r="66" spans="2:13" ht="15">
      <c r="B66" s="634" t="s">
        <v>456</v>
      </c>
      <c r="C66" s="528" t="s">
        <v>457</v>
      </c>
      <c r="D66" s="632">
        <v>200</v>
      </c>
      <c r="E66" s="632">
        <v>2327.5605357142854</v>
      </c>
      <c r="F66" s="632">
        <f>E66*J5</f>
        <v>2746.5214321428566</v>
      </c>
      <c r="G66" s="632">
        <f>0.04*D66*$J$6</f>
        <v>1644.8</v>
      </c>
      <c r="H66" s="632">
        <f t="shared" ref="H66:H74" si="8">0.2*G66</f>
        <v>328.96000000000004</v>
      </c>
      <c r="I66" s="632">
        <f t="shared" ref="I66:I74" si="9">F66+G66+H66</f>
        <v>4720.2814321428568</v>
      </c>
      <c r="L66">
        <f t="shared" si="3"/>
        <v>2452.2512786989787</v>
      </c>
      <c r="M66">
        <f t="shared" si="4"/>
        <v>2893.6565088647949</v>
      </c>
    </row>
    <row r="67" spans="2:13" ht="15">
      <c r="B67" s="634" t="s">
        <v>458</v>
      </c>
      <c r="C67" s="528" t="s">
        <v>459</v>
      </c>
      <c r="D67" s="632">
        <v>300</v>
      </c>
      <c r="E67" s="632">
        <v>1397.6783928571424</v>
      </c>
      <c r="F67" s="632">
        <f>E67*J5</f>
        <v>1649.260503571428</v>
      </c>
      <c r="G67" s="632">
        <f>0.04*D67*$J$6</f>
        <v>2467.1999999999998</v>
      </c>
      <c r="H67" s="632">
        <f t="shared" si="8"/>
        <v>493.44</v>
      </c>
      <c r="I67" s="632">
        <f t="shared" si="9"/>
        <v>4609.9005035714272</v>
      </c>
      <c r="L67">
        <f t="shared" si="3"/>
        <v>1472.5540210459178</v>
      </c>
      <c r="M67">
        <f t="shared" si="4"/>
        <v>1737.6137448341829</v>
      </c>
    </row>
    <row r="68" spans="2:13" ht="15">
      <c r="B68" s="634"/>
      <c r="C68" s="528" t="s">
        <v>460</v>
      </c>
      <c r="D68" s="632">
        <v>150</v>
      </c>
      <c r="E68" s="632">
        <v>1318.0178571428569</v>
      </c>
      <c r="F68" s="632">
        <f>E68*J5</f>
        <v>1555.2610714285711</v>
      </c>
      <c r="G68" s="632">
        <f>0.04*D68*$J$6</f>
        <v>1233.5999999999999</v>
      </c>
      <c r="H68" s="632">
        <f t="shared" si="8"/>
        <v>246.72</v>
      </c>
      <c r="I68" s="632">
        <f t="shared" si="9"/>
        <v>3035.5810714285708</v>
      </c>
      <c r="L68">
        <f t="shared" si="3"/>
        <v>1388.6259566326526</v>
      </c>
      <c r="M68">
        <f t="shared" si="4"/>
        <v>1638.5786288265299</v>
      </c>
    </row>
    <row r="69" spans="2:13" ht="15">
      <c r="B69" s="634"/>
      <c r="C69" s="528" t="s">
        <v>461</v>
      </c>
      <c r="D69" s="632"/>
      <c r="E69" s="632">
        <v>263.39285714285711</v>
      </c>
      <c r="F69" s="632">
        <f>E69*J5</f>
        <v>310.80357142857139</v>
      </c>
      <c r="G69" s="632">
        <f>0.04*D69*$J$6</f>
        <v>0</v>
      </c>
      <c r="H69" s="632">
        <f t="shared" si="8"/>
        <v>0</v>
      </c>
      <c r="I69" s="632">
        <f t="shared" si="9"/>
        <v>310.80357142857139</v>
      </c>
      <c r="L69">
        <f t="shared" si="3"/>
        <v>277.50318877551013</v>
      </c>
      <c r="M69">
        <f t="shared" si="4"/>
        <v>327.45376275510193</v>
      </c>
    </row>
    <row r="70" spans="2:13" ht="15">
      <c r="B70" s="626"/>
      <c r="D70" s="630"/>
      <c r="E70" s="630"/>
      <c r="F70" s="630"/>
      <c r="G70" s="630"/>
      <c r="H70" s="630"/>
      <c r="I70" s="630"/>
      <c r="M70">
        <f>L70*1.18</f>
        <v>0</v>
      </c>
    </row>
    <row r="71" spans="2:13" ht="15">
      <c r="B71" s="634" t="s">
        <v>462</v>
      </c>
      <c r="C71" s="528" t="s">
        <v>463</v>
      </c>
      <c r="D71" s="632">
        <v>235</v>
      </c>
      <c r="E71" s="632">
        <v>1643.9401785714283</v>
      </c>
      <c r="F71" s="632">
        <f>E71*J5</f>
        <v>1939.8494107142853</v>
      </c>
      <c r="G71" s="632">
        <f>0.04*D71*J6</f>
        <v>1932.64</v>
      </c>
      <c r="H71" s="632">
        <f t="shared" si="8"/>
        <v>386.52800000000002</v>
      </c>
      <c r="I71" s="632">
        <f t="shared" si="9"/>
        <v>4259.0174107142857</v>
      </c>
      <c r="L71">
        <f>F71/1.12</f>
        <v>1732.0084024234689</v>
      </c>
      <c r="M71">
        <f>L71*1.18</f>
        <v>2043.7699148596932</v>
      </c>
    </row>
    <row r="72" spans="2:13" ht="15">
      <c r="B72" s="634" t="s">
        <v>464</v>
      </c>
      <c r="C72" s="528" t="s">
        <v>465</v>
      </c>
      <c r="D72" s="632">
        <v>125</v>
      </c>
      <c r="E72" s="632">
        <v>1562.5517857142854</v>
      </c>
      <c r="F72" s="632">
        <f>E72*J5</f>
        <v>1843.8111071428566</v>
      </c>
      <c r="G72" s="632">
        <f>0.04*D72*J6</f>
        <v>1028</v>
      </c>
      <c r="H72" s="632">
        <f t="shared" si="8"/>
        <v>205.60000000000002</v>
      </c>
      <c r="I72" s="632">
        <f t="shared" si="9"/>
        <v>3077.4111071428565</v>
      </c>
      <c r="L72">
        <f>F72/1.12</f>
        <v>1646.2599170918361</v>
      </c>
      <c r="M72">
        <f>L72*1.18</f>
        <v>1942.5867021683664</v>
      </c>
    </row>
    <row r="73" spans="2:13" ht="15">
      <c r="B73" s="634"/>
      <c r="C73" s="528" t="s">
        <v>466</v>
      </c>
      <c r="D73" s="632">
        <v>120</v>
      </c>
      <c r="E73" s="632">
        <v>1562.5517857142854</v>
      </c>
      <c r="F73" s="632">
        <f>E73*J5</f>
        <v>1843.8111071428566</v>
      </c>
      <c r="G73" s="632">
        <f>0.04*D73*J6</f>
        <v>986.87999999999988</v>
      </c>
      <c r="H73" s="632">
        <f t="shared" si="8"/>
        <v>197.37599999999998</v>
      </c>
      <c r="I73" s="632">
        <f t="shared" si="9"/>
        <v>3028.0671071428569</v>
      </c>
      <c r="L73">
        <f>F73/1.12</f>
        <v>1646.2599170918361</v>
      </c>
      <c r="M73">
        <f>L73*1.18</f>
        <v>1942.5867021683664</v>
      </c>
    </row>
    <row r="74" spans="2:13" ht="15">
      <c r="B74" s="634"/>
      <c r="C74" s="528" t="s">
        <v>467</v>
      </c>
      <c r="D74" s="632">
        <v>180</v>
      </c>
      <c r="E74" s="632">
        <v>1562.5517857142854</v>
      </c>
      <c r="F74" s="632">
        <f>E74*J5</f>
        <v>1843.8111071428566</v>
      </c>
      <c r="G74" s="632">
        <f>0.04*D74*J6</f>
        <v>1480.32</v>
      </c>
      <c r="H74" s="632">
        <f t="shared" si="8"/>
        <v>296.06400000000002</v>
      </c>
      <c r="I74" s="632">
        <f t="shared" si="9"/>
        <v>3620.1951071428562</v>
      </c>
      <c r="L74">
        <f>F74/1.12</f>
        <v>1646.2599170918361</v>
      </c>
      <c r="M74">
        <f>L74*1.18</f>
        <v>1942.5867021683664</v>
      </c>
    </row>
    <row r="75" spans="2:13" ht="15">
      <c r="B75" s="626"/>
    </row>
    <row r="76" spans="2:13" ht="15">
      <c r="B76" s="626" t="s">
        <v>468</v>
      </c>
    </row>
    <row r="77" spans="2:13" ht="15">
      <c r="B77" s="626" t="s">
        <v>469</v>
      </c>
    </row>
    <row r="78" spans="2:13" ht="15">
      <c r="B78" s="626"/>
    </row>
  </sheetData>
  <pageMargins left="0.7" right="0.7" top="0.75" bottom="0.75" header="0.3" footer="0.3"/>
  <pageSetup scale="66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9</vt:i4>
      </vt:variant>
    </vt:vector>
  </HeadingPairs>
  <TitlesOfParts>
    <vt:vector size="21" baseType="lpstr">
      <vt:lpstr>ALCANT. OPCION 1</vt:lpstr>
      <vt:lpstr>ACT. NO. 01  (2)</vt:lpstr>
      <vt:lpstr>MTRD</vt:lpstr>
      <vt:lpstr>REGISTROS DE H.A</vt:lpstr>
      <vt:lpstr>MT</vt:lpstr>
      <vt:lpstr>COMPARATIVOS</vt:lpstr>
      <vt:lpstr>Analisis de Costos Generales</vt:lpstr>
      <vt:lpstr>INSUMOS</vt:lpstr>
      <vt:lpstr>Tarifarios Equipos 2018</vt:lpstr>
      <vt:lpstr>Análisis Por Hacer organizados</vt:lpstr>
      <vt:lpstr>Hoja1</vt:lpstr>
      <vt:lpstr>MT (2)</vt:lpstr>
      <vt:lpstr>'ACT. NO. 01  (2)'!Área_de_impresión</vt:lpstr>
      <vt:lpstr>'ALCANT. OPCION 1'!Área_de_impresión</vt:lpstr>
      <vt:lpstr>'Analisis de Costos Generales'!Área_de_impresión</vt:lpstr>
      <vt:lpstr>'Análisis Por Hacer organizados'!Área_de_impresión</vt:lpstr>
      <vt:lpstr>INSUMOS!Área_de_impresión</vt:lpstr>
      <vt:lpstr>'REGISTROS DE H.A'!Área_de_impresión</vt:lpstr>
      <vt:lpstr>'Tarifarios Equipos 2018'!Área_de_impresión</vt:lpstr>
      <vt:lpstr>'ACT. NO. 01  (2)'!Títulos_a_imprimir</vt:lpstr>
      <vt:lpstr>'ALCANT. OPCION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Isabel Morales Méndez</dc:creator>
  <cp:lastModifiedBy>Fiordaliza Altagracia Guillén Sarante</cp:lastModifiedBy>
  <cp:lastPrinted>2021-03-19T17:46:32Z</cp:lastPrinted>
  <dcterms:created xsi:type="dcterms:W3CDTF">2019-06-04T13:03:28Z</dcterms:created>
  <dcterms:modified xsi:type="dcterms:W3CDTF">2021-07-15T18:50:00Z</dcterms:modified>
</cp:coreProperties>
</file>