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D\"/>
    </mc:Choice>
  </mc:AlternateContent>
  <bookViews>
    <workbookView xWindow="0" yWindow="0" windowWidth="20490" windowHeight="7755" tabRatio="1000" activeTab="1"/>
  </bookViews>
  <sheets>
    <sheet name="Pres. resumen partidas" sheetId="29" r:id="rId1"/>
    <sheet name="Análisis" sheetId="3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">[1]M.O.!#REF!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[2]Mezcla!$F$37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[3]Analisis!$D$63</definedName>
    <definedName name="___pu5">[4]Sheet5!$E:$E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pu5">[5]Sheet5!$E:$E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1AL">[6]MOJornal!$D$41</definedName>
    <definedName name="_OP2AL">[6]MOJornal!$D$51</definedName>
    <definedName name="_OP3AL">[6]MOJornal!$D$61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VAR38">[9]Precio!$F$11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C2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[10]PVC!#REF!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[11]M.O.!#REF!</definedName>
    <definedName name="aa_3">"$#REF!.$B$109"</definedName>
    <definedName name="AAG">[9]Precio!$F$20</definedName>
    <definedName name="AC">[2]insumo!$D$4</definedName>
    <definedName name="AC38G40">'[12]LISTADO INSUMOS DEL 2000'!$I$29</definedName>
    <definedName name="acarreo">'[13]Listado Equipos a utilizar'!#REF!</definedName>
    <definedName name="acero">#REF!</definedName>
    <definedName name="Acero_1_2_____Grado_40">[14]Insumos!$B$6:$D$6</definedName>
    <definedName name="Acero_1_4______Grado_40">[14]Insumos!$B$7:$D$7</definedName>
    <definedName name="Acero_2">#N/A</definedName>
    <definedName name="Acero_3">#N/A</definedName>
    <definedName name="Acero_3_4__1_____Grado_40">[14]Insumos!$B$8:$D$8</definedName>
    <definedName name="Acero_3_8______Grado_40">[14]Insumos!$B$9:$D$9</definedName>
    <definedName name="acero_6">#REF!</definedName>
    <definedName name="acero_8">#REF!</definedName>
    <definedName name="Acero_QQ">[15]INSU!$D$9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60">#REF!</definedName>
    <definedName name="acero60_8">#REF!</definedName>
    <definedName name="acerog40">[16]MATERIALES!$G$7</definedName>
    <definedName name="aceroi">#REF!</definedName>
    <definedName name="aceroii">#REF!</definedName>
    <definedName name="aceromalla">#REF!</definedName>
    <definedName name="ACUEDUCTO">[17]INS!#REF!</definedName>
    <definedName name="ACUEDUCTO_8">#REF!</definedName>
    <definedName name="ADA">'[18]CUB-10181-3(Rescision)'!#REF!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'[19]Resumen Precio Equipos'!$C$28</definedName>
    <definedName name="ADMINISTRATIVOS">#REF!</definedName>
    <definedName name="AG">[9]Precio!$F$21</definedName>
    <definedName name="Agregado_3">#N/A</definedName>
    <definedName name="agricola">'[13]Listado Equipos a utilizar'!#REF!</definedName>
    <definedName name="Agua">#REF!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18">[9]Precio!$F$15</definedName>
    <definedName name="alambi">#REF!</definedName>
    <definedName name="alambii">#REF!</definedName>
    <definedName name="alambiii">#REF!</definedName>
    <definedName name="alambiiii">#REF!</definedName>
    <definedName name="Alambre_3">#N/A</definedName>
    <definedName name="Alambre_No._18">[14]Insumos!$B$20:$D$20</definedName>
    <definedName name="Alambre_No.18_3">#N/A</definedName>
    <definedName name="Alambre_Varilla">[15]INSU!$D$17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[20]M.O.!$C$12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q._Madera_P_Rampa_____Incl._M_O">[14]Insumos!$B$127:$D$127</definedName>
    <definedName name="Alq._Madera_P_Viga_____Incl._M_O">[14]Insumos!$B$128:$D$128</definedName>
    <definedName name="Alq._Madera_P_Vigas_y_Columnas_Amarre____Incl._M_O">[14]Insumos!$B$129:$D$129</definedName>
    <definedName name="altura">[21]presupuesto!#REF!</definedName>
    <definedName name="ana">#REF!</definedName>
    <definedName name="ana_6">#REF!</definedName>
    <definedName name="analiis">[20]M.O.!#REF!</definedName>
    <definedName name="analisis">#REF!</definedName>
    <definedName name="analisis2">#REF!</definedName>
    <definedName name="analisisI">#REF!</definedName>
    <definedName name="ANALISSSSS">#REF!</definedName>
    <definedName name="ANALISSSSS_6">#REF!</definedName>
    <definedName name="Anclaje_de_Pilotes_3">#N/A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3">"$#REF!.$B$246"</definedName>
    <definedName name="ANGULAR_8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[21]presupuesto!#REF!</definedName>
    <definedName name="_xlnm.Extract">#REF!</definedName>
    <definedName name="_xlnm.Print_Area">#REF!</definedName>
    <definedName name="Arena_Gruesa_Lavada">[14]Insumos!$B$16:$D$16</definedName>
    <definedName name="ARENA_LAV_CLASIF">'[22]MATERIALES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bca">#REF!</definedName>
    <definedName name="arenafina">[16]MATERIALES!$G$11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vada">[16]MATERIALES!$G$13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'[13]Listado Equipos a utilizar'!#REF!</definedName>
    <definedName name="as">[23]M.O.!#REF!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>#REF!</definedName>
    <definedName name="AY">#REF!</definedName>
    <definedName name="AYAL">[6]MOJornal!$D$20</definedName>
    <definedName name="AYCARP">[17]INS!#REF!</definedName>
    <definedName name="AYCARP_6">#REF!</definedName>
    <definedName name="AYCARP_8">#REF!</definedName>
    <definedName name="ayoperador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[16]OBRAMANO!$F$67</definedName>
    <definedName name="b">[24]ADDENDA!#REF!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RANDILLA_3">#N/A</definedName>
    <definedName name="barra12">[7]analisis!$G$2860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BBBBBBBBBBBBBBB">#REF!</definedName>
    <definedName name="BENEFICIOS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5M">[2]insumo!$D$9</definedName>
    <definedName name="BLOCK0.20M">[2]insumo!$D$10</definedName>
    <definedName name="bloque8">#REF!</definedName>
    <definedName name="bloque8_6">#REF!</definedName>
    <definedName name="bloque8_8">#REF!</definedName>
    <definedName name="Bloques_de_6">[14]Insumos!$B$22:$D$22</definedName>
    <definedName name="Bloques_de_8">[14]Insumos!$B$23:$D$23</definedName>
    <definedName name="bloques4">[16]MATERIALES!#REF!</definedName>
    <definedName name="bloques6">[16]MATERIALES!#REF!</definedName>
    <definedName name="bloques8">[16]MATERIALES!#REF!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[25]INSU!$B$42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[20]M.O.!$C$9</definedName>
    <definedName name="BRIGADATOPOGRAFICA_6">#REF!</definedName>
    <definedName name="brochas">#REF!</definedName>
    <definedName name="BVNBVNBV">[29]M.O.!#REF!</definedName>
    <definedName name="BVNBVNBV_6">#REF!</definedName>
    <definedName name="C._ADICIONAL">#N/A</definedName>
    <definedName name="C._ADICIONAL_6">NA()</definedName>
    <definedName name="caballeteasbecto">[30]precios!#REF!</definedName>
    <definedName name="caballeteasbecto_8">#REF!</definedName>
    <definedName name="caballeteasbeto">[30]precios!#REF!</definedName>
    <definedName name="caballeteasbeto_8">#REF!</definedName>
    <definedName name="Cable_de_Postensado_3">#N/A</definedName>
    <definedName name="CACERO">#REF!</definedName>
    <definedName name="cadeneros">'[19]O.M.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'[13]Listado Equipos a utilizar'!#REF!</definedName>
    <definedName name="camioneta">'[13]Listado Equipos a utilizar'!#REF!</definedName>
    <definedName name="CAMIONVOLTEO">[16]EQUIPOS!$I$19</definedName>
    <definedName name="canali">#REF!</definedName>
    <definedName name="canalii">#REF!</definedName>
    <definedName name="canaliii">#REF!</definedName>
    <definedName name="canaliiii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parodadura">#REF!</definedName>
    <definedName name="Capatazequipo">[16]OBRAMANO!$F$81</definedName>
    <definedName name="CAR.SOC">'[31]Cargas Sociales'!$G$23</definedName>
    <definedName name="CARACOL">[20]M.O.!#REF!</definedName>
    <definedName name="CARANTEPECHO">[20]M.O.!#REF!</definedName>
    <definedName name="CARANTEPECHO_6">#REF!</definedName>
    <definedName name="CARANTEPECHO_8">#REF!</definedName>
    <definedName name="CARCOL30">[20]M.O.!#REF!</definedName>
    <definedName name="CARCOL30_6">#REF!</definedName>
    <definedName name="CARCOL30_8">#REF!</definedName>
    <definedName name="CARCOL50">[20]M.O.!#REF!</definedName>
    <definedName name="CARCOL50_6">#REF!</definedName>
    <definedName name="CARCOL50_8">#REF!</definedName>
    <definedName name="CARCOL51">[20]M.O.!#REF!</definedName>
    <definedName name="CARCOLAMARRE">[20]M.O.!#REF!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'[13]Listado Equipos a utilizar'!#REF!</definedName>
    <definedName name="CARGADORB">[32]EQUIPOS!$D$13</definedName>
    <definedName name="CARLOSAPLA">[20]M.O.!#REF!</definedName>
    <definedName name="CARLOSAPLA_6">#REF!</definedName>
    <definedName name="CARLOSAPLA_8">#REF!</definedName>
    <definedName name="CARLOSAVARIASAGUAS">[20]M.O.!#REF!</definedName>
    <definedName name="CARLOSAVARIASAGUAS_6">#REF!</definedName>
    <definedName name="CARLOSAVARIASAGUAS_8">#REF!</definedName>
    <definedName name="CARMURO">[20]M.O.!#REF!</definedName>
    <definedName name="CARMURO_6">#REF!</definedName>
    <definedName name="CARMURO_8">#REF!</definedName>
    <definedName name="CARP1">[17]INS!#REF!</definedName>
    <definedName name="CARP1_6">#REF!</definedName>
    <definedName name="CARP1_8">#REF!</definedName>
    <definedName name="CARP2">[17]INS!#REF!</definedName>
    <definedName name="CARP2_6">#REF!</definedName>
    <definedName name="CARP2_8">#REF!</definedName>
    <definedName name="CARPDINTEL">[20]M.O.!#REF!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[20]M.O.!#REF!</definedName>
    <definedName name="CARPVIGA2040_6">#REF!</definedName>
    <definedName name="CARPVIGA2040_8">#REF!</definedName>
    <definedName name="CARPVIGA3050">[20]M.O.!#REF!</definedName>
    <definedName name="CARPVIGA3050_6">#REF!</definedName>
    <definedName name="CARPVIGA3050_8">#REF!</definedName>
    <definedName name="CARPVIGA3060">[20]M.O.!#REF!</definedName>
    <definedName name="CARPVIGA3060_6">#REF!</definedName>
    <definedName name="CARPVIGA3060_8">#REF!</definedName>
    <definedName name="CARPVIGA4080">[20]M.O.!#REF!</definedName>
    <definedName name="CARPVIGA4080_6">#REF!</definedName>
    <definedName name="CARPVIGA4080_8">#REF!</definedName>
    <definedName name="CARRAMPA">[20]M.O.!#REF!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[20]M.O.!#REF!</definedName>
    <definedName name="CASABE_8">#REF!</definedName>
    <definedName name="CASBESTO">[20]M.O.!#REF!</definedName>
    <definedName name="CASBESTO_6">#REF!</definedName>
    <definedName name="CASBESTO_8">#REF!</definedName>
    <definedName name="Casting_Bed_3">#N/A</definedName>
    <definedName name="CAT214BFT">[16]EQUIPOS!$I$15</definedName>
    <definedName name="Cat950B">[16]EQUIPOS!$I$14</definedName>
    <definedName name="CBLOCK10">[17]INS!#REF!</definedName>
    <definedName name="CBLOCK10_6">#REF!</definedName>
    <definedName name="CBLOCK10_8">#REF!</definedName>
    <definedName name="CBLOCKORN">[33]M.O.!$C$26</definedName>
    <definedName name="cell">'[34]LISTADO INSUMOS DEL 2000'!$I$29</definedName>
    <definedName name="cem">[9]Precio!$F$9</definedName>
    <definedName name="CEMENTO">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[16]MATERIALES!#REF!</definedName>
    <definedName name="cementogris">[16]MATERIALES!$G$17</definedName>
    <definedName name="CEMENTOP">[2]insumo!$D$13</definedName>
    <definedName name="CEN">#REF!</definedName>
    <definedName name="ceramcr33">[16]MATERIALES!#REF!</definedName>
    <definedName name="ceramcriolla">[16]MATERIALES!#REF!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[16]MATERIALES!#REF!</definedName>
    <definedName name="ceramicaitaliapared">[16]MATERIALES!#REF!</definedName>
    <definedName name="ceramicaitalipared">[16]MATERIALES!#REF!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SCHCH">[33]M.O.!$C$126</definedName>
    <definedName name="cfrontal">'[19]Resumen Precio Equipos'!$I$16</definedName>
    <definedName name="CHAZO">[25]INSU!$B$104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[16]OBRAMANO!$F$79</definedName>
    <definedName name="cisterna">'[13]Listado Equipos a utilizar'!$I$11</definedName>
    <definedName name="CLAVO">[33]Ins!$E$811</definedName>
    <definedName name="CLAVO_ACERO">[15]INSU!$D$130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[15]INSU!$D$131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3">#N/A</definedName>
    <definedName name="clavos_6">#REF!</definedName>
    <definedName name="clavos_8">#REF!</definedName>
    <definedName name="CLAVOSCORRIENTES">[2]insumo!$D$19</definedName>
    <definedName name="CLAVOZINC">[35]INS!$D$767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Ceramica.Pisos">'[36]Costos Mano de Obra'!$O$46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[16]EQUIPOS!$I$28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RATO2">#REF!</definedName>
    <definedName name="control_3">"$#REF!.$#REF!$#REF!:#REF!#REF!"</definedName>
    <definedName name="COPIA">[17]INS!#REF!</definedName>
    <definedName name="COPIA_8">#REF!</definedName>
    <definedName name="costocapataz">'[31]Analisis Unit. '!$G$3</definedName>
    <definedName name="costoobrero">'[31]Analisis Unit. '!$G$5</definedName>
    <definedName name="costotecesp">'[31]Analisis Unit. '!$G$4</definedName>
    <definedName name="cprestamo">[32]EQUIPOS!$D$27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[24]ADDENDA!#REF!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netasi">#REF!</definedName>
    <definedName name="cunetasii">#REF!</definedName>
    <definedName name="cunetasiii">#REF!</definedName>
    <definedName name="cunetasiiii">#REF!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[20]M.O.!#REF!</definedName>
    <definedName name="CZINC_6">#REF!</definedName>
    <definedName name="CZINC_8">#REF!</definedName>
    <definedName name="D">#REF!</definedName>
    <definedName name="D_3">#N/A</definedName>
    <definedName name="D7H">[16]EQUIPOS!$I$9</definedName>
    <definedName name="D8K">[16]EQUIPOS!$I$8</definedName>
    <definedName name="d8r">'[13]Listado Equipos a utilizar'!#REF!</definedName>
    <definedName name="D8T">'[19]Resumen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3">"$#REF!.$M$62"</definedName>
    <definedName name="derop">[23]M.O.!#REF!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[15]MO!$B$256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vi">#REF!</definedName>
    <definedName name="desvii">#REF!</definedName>
    <definedName name="desviii">#REF!</definedName>
    <definedName name="desviiii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istribuidor">'[13]Listado Equipos a utilizar'!$I$12</definedName>
    <definedName name="donatelo">[37]INS!#REF!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'[19]Resumen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lce">#REF!</definedName>
    <definedName name="DYNACA25">[16]EQUIPOS!$I$13</definedName>
    <definedName name="e">#REF!</definedName>
    <definedName name="e214bft">'[13]Listado Equipos a utilizar'!#REF!</definedName>
    <definedName name="e320b">'[13]Listado Equipos a utilizar'!#REF!</definedName>
    <definedName name="EEEEEEEEEEEEEEEEEEE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mpalme_de_Pilotes_3">#N/A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OF_COLS_1">[15]MO!$B$247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acero">'[13]Listado Equipos a utilizar'!#REF!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ri">#REF!</definedName>
    <definedName name="escarii">#REF!</definedName>
    <definedName name="escariii">#REF!</definedName>
    <definedName name="escariiii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'[13]Listado Equipos a utilizar'!#REF!</definedName>
    <definedName name="Eslingas_3">#N/A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320b">'[13]Listado Equipos a utilizar'!#REF!</definedName>
    <definedName name="EXC_NO_CLASIF">#REF!</definedName>
    <definedName name="EXCAVACION">#REF!</definedName>
    <definedName name="excavadora">'[13]Listado Equipos a utilizar'!#REF!</definedName>
    <definedName name="excavadora235">[16]EQUIPOS!$I$16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l">[24]ADDENDA!#REF!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ac.optimi.obras.arte">'[38]ANALISIS A USAR'!$J$17</definedName>
    <definedName name="FF" hidden="1">#REF!</definedName>
    <definedName name="FFFFFFFFFFFFFFFFFFFF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UNCION">[39]FUNCION!$C$16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[17]INS!$D$561</definedName>
    <definedName name="GASOLINA_6">#REF!</definedName>
    <definedName name="GASTOSGENERALES_3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GG">#REF!</definedName>
    <definedName name="glpintura">'[31]Analisis Unit. '!$F$49</definedName>
    <definedName name="GRADER12G">[16]EQUIPOS!$I$11</definedName>
    <definedName name="graderm">'[13]Listado Equipos a utilizar'!#REF!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_3">#N/A</definedName>
    <definedName name="GT">#REF!</definedName>
    <definedName name="H">[11]M.O.!#REF!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i">#REF!</definedName>
    <definedName name="haii">#REF!</definedName>
    <definedName name="haiii">#REF!</definedName>
    <definedName name="haiiii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[2]insumo!$D$36</definedName>
    <definedName name="HORACIO_3">"$#REF!.$L$66:$W$66"</definedName>
    <definedName name="horm.1.3">'[31]Analisis Unit. '!$F$74</definedName>
    <definedName name="horm.1.3.5">'[31]Analisis Unit. '!$F$64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'[35]HORM. Y MORTEROS.'!$H$212</definedName>
    <definedName name="Hormigon">#REF!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40i">[16]MATERIALES!#REF!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simple">#REF!</definedName>
    <definedName name="ilma">[20]M.O.!#REF!</definedName>
    <definedName name="impresion_2">[41]Directos!#REF!</definedName>
    <definedName name="Imprimir_área_IM">#REF!</definedName>
    <definedName name="Imprimir_área_IM_6">#REF!</definedName>
    <definedName name="ingeniera">[23]M.O.!$C$10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abo">#REF!</definedName>
    <definedName name="Izado_de_Tabletas_3">#N/A</definedName>
    <definedName name="IZAJE_3">"$#REF!.$#REF!$#REF!"</definedName>
    <definedName name="Izaje_de_Vigas_Postensadas_3">#N/A</definedName>
    <definedName name="J">#REF!</definedName>
    <definedName name="jminimo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[20]M.O.!#REF!</definedName>
    <definedName name="kerosene">#REF!</definedName>
    <definedName name="Kilometro">[16]EQUIPOS!$I$25</definedName>
    <definedName name="komatsu">'[13]Listado Equipos a utilizar'!#REF!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[25]INSU!$B$41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_y_vaciado_3">#N/A</definedName>
    <definedName name="Ligado_y_Vaciado_a_Mano">[14]Insumos!$B$136:$D$136</definedName>
    <definedName name="ligadohormigon">[16]OBRAMANO!#REF!</definedName>
    <definedName name="ligadora">'[13]Listado Equipos a utilizar'!#REF!</definedName>
    <definedName name="Ligadora_de_1_funda_3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mpi">#REF!</definedName>
    <definedName name="limpii">#REF!</definedName>
    <definedName name="limpiii">#REF!</definedName>
    <definedName name="limpiiii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lubricantes">[42]Materiales!$K$15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'[36]Costos Mano de Obra'!$O$52</definedName>
    <definedName name="M_O_Armadura_Columna">[14]Insumos!$B$78:$D$78</definedName>
    <definedName name="M_O_Armadura_Dintel_y_Viga">[14]Insumos!$B$79:$D$79</definedName>
    <definedName name="M_O_Cantos">[14]Insumos!$B$99:$D$99</definedName>
    <definedName name="M_O_Carpintero_2da._Categoría">[14]Insumos!$B$96:$D$96</definedName>
    <definedName name="M_O_Cerámica_Italiana_en_Pared">[14]Insumos!$B$102:$D$102</definedName>
    <definedName name="M_O_Colocación_Adoquines">[14]Insumos!$B$104:$D$104</definedName>
    <definedName name="M_O_Colocación_de_Bloques_de_4">[14]Insumos!$B$105:$D$105</definedName>
    <definedName name="M_O_Colocación_de_Bloques_de_6">[14]Insumos!$B$106:$D$106</definedName>
    <definedName name="M_O_Colocación_de_Bloques_de_8">[14]Insumos!$B$107:$D$107</definedName>
    <definedName name="M_O_Colocación_Listelos">[14]Insumos!$B$114:$D$114</definedName>
    <definedName name="M_O_Colocación_Piso_Cerámica_Criolla">[14]Insumos!$B$108:$D$108</definedName>
    <definedName name="M_O_Colocación_Piso_de_Granito_40_X_40">[14]Insumos!$B$111:$D$111</definedName>
    <definedName name="M_O_Colocación_Zócalos_de_Cerámica">[14]Insumos!$B$113:$D$113</definedName>
    <definedName name="M_O_Confección_de_Andamios">[14]Insumos!$B$115:$D$115</definedName>
    <definedName name="M_O_Construcción_Acera_Frotada_y_Violinada">[14]Insumos!$B$116:$D$116</definedName>
    <definedName name="M_O_Corte_y_Amarre_de_Varilla">[14]Insumos!$B$119:$D$119</definedName>
    <definedName name="M_O_Elaboración_Trampa_de_Grasa">[14]Insumos!$B$121:$D$121</definedName>
    <definedName name="M_O_Fino_de_Techo_Inclinado">[14]Insumos!$B$83:$D$83</definedName>
    <definedName name="M_O_Fino_de_Techo_Plano">[14]Insumos!$B$84:$D$84</definedName>
    <definedName name="M_O_Llenado_de_huecos">[14]Insumos!$B$86:$D$86</definedName>
    <definedName name="M_O_Maestro">[14]Insumos!$B$87:$D$87</definedName>
    <definedName name="M_O_Pañete_Maestreado_Exterior">[14]Insumos!$B$91:$D$91</definedName>
    <definedName name="M_O_Pañete_Maestreado_Interior">[14]Insumos!$B$92:$D$92</definedName>
    <definedName name="M_O_Preparación_del_Terreno">[14]Insumos!$B$94:$D$94</definedName>
    <definedName name="M_O_Quintal_Trabajado">[14]Insumos!$B$77:$D$77</definedName>
    <definedName name="M_O_Regado__Compactación__Mojado__Trasl.Mat.__A_M">[14]Insumos!$B$132:$D$132</definedName>
    <definedName name="M_O_Subida_de_Materiales">[14]Insumos!$B$95:$D$95</definedName>
    <definedName name="M_O_Técnico_Calificado">[14]Insumos!$B$149:$D$149</definedName>
    <definedName name="M_O_Zabaletas">[14]Insumos!$B$98:$D$98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>[20]M.O.!$C$10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AL">[6]MOJornal!$D$31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3">#N/A</definedName>
    <definedName name="Madera_P2">[15]INSU!$D$132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[17]INS!#REF!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mi">#REF!</definedName>
    <definedName name="mamii">#REF!</definedName>
    <definedName name="mamiii">#REF!</definedName>
    <definedName name="mamiiii">#REF!</definedName>
    <definedName name="Mano_de_Obra_Acero_3">#N/A</definedName>
    <definedName name="Mano_de_Obra_Madera_3">#N/A</definedName>
    <definedName name="manti">#REF!</definedName>
    <definedName name="mantii">#REF!</definedName>
    <definedName name="mantiii">#REF!</definedName>
    <definedName name="mantiiii">#REF!</definedName>
    <definedName name="maquito">'[13]Listado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tillo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R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3">[2]Mezcla!$F$10</definedName>
    <definedName name="MEZCLA14">[2]Mezcla!$F$17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iscelaneos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[15]MO!$B$612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BASECON">[33]M.O.!$C$203</definedName>
    <definedName name="MOCONTEN553015">[33]M.O.!$C$216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[17]INS!#REF!</definedName>
    <definedName name="MOPISOCERAMICA_6">#REF!</definedName>
    <definedName name="MOPISOCERAMICA_8">#REF!</definedName>
    <definedName name="morpanete">'[31]Analisis Unit. '!$F$85</definedName>
    <definedName name="mortero.1.4.pañete">'[36]Ana. Horm mexc mort'!$D$85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vtierra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[43]Insumos!#REF!</definedName>
    <definedName name="NADA_6">#REF!</definedName>
    <definedName name="NADA_8">#REF!</definedName>
    <definedName name="NAMA">#REF!</definedName>
    <definedName name="NCLASI">#REF!</definedName>
    <definedName name="NCLASII">#REF!</definedName>
    <definedName name="NCLASIII">#REF!</definedName>
    <definedName name="NCLASIIII">#REF!</definedName>
    <definedName name="NINGUNA">[43]Insumos!#REF!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ssan">'[13]Listado Equipos a utilizar'!#REF!</definedName>
    <definedName name="NUEVA">#REF!</definedName>
    <definedName name="num_linhas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fi">#REF!</definedName>
    <definedName name="ofii">#REF!</definedName>
    <definedName name="ofiii">#REF!</definedName>
    <definedName name="ofiiii">#REF!</definedName>
    <definedName name="omencofrado">'[19]O.M. y Salarios'!#REF!</definedName>
    <definedName name="opala">[42]Salarios!$D$16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[16]OBRAMANO!$F$74</definedName>
    <definedName name="operadorpala">[16]OBRAMANO!$F$72</definedName>
    <definedName name="operadorretro">[16]OBRAMANO!$F$77</definedName>
    <definedName name="operadorrodillo">[16]OBRAMANO!$F$75</definedName>
    <definedName name="operadortractor">[16]OBRAMANO!$F$76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[35]SALARIOS!$C$10</definedName>
    <definedName name="otractor">[42]Salarios!$D$14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[44]peso!#REF!</definedName>
    <definedName name="P.U.Amercoat_385ASA_2">#N/A</definedName>
    <definedName name="P.U.Amercoat_385ASA_3">#N/A</definedName>
    <definedName name="P.U.Dimecote9">[45]Insumos!$E$13</definedName>
    <definedName name="P.U.Dimecote9_2">#N/A</definedName>
    <definedName name="P.U.Dimecote9_3">#N/A</definedName>
    <definedName name="P.U.Thinner1000">[45]Insumos!$E$12</definedName>
    <definedName name="P.U.Thinner1000_2">#N/A</definedName>
    <definedName name="P.U.Thinner1000_3">#N/A</definedName>
    <definedName name="P.U.Urethane_Acrilico">[45]Insumos!$E$17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[15]MO!$B$11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[25]MO!$B$11</definedName>
    <definedName name="PEONCARP">[17]INS!#REF!</definedName>
    <definedName name="PEONCARP_6">#REF!</definedName>
    <definedName name="PEONCARP_8">#REF!</definedName>
    <definedName name="Peones_3">#N/A</definedName>
    <definedName name="PERFIL_CUADRADO_34">[25]INSU!$B$91</definedName>
    <definedName name="Pernos">#REF!</definedName>
    <definedName name="Pernos_3">"$#REF!.$B$68"</definedName>
    <definedName name="Pernos_6">#REF!</definedName>
    <definedName name="Pernos_8">#REF!</definedName>
    <definedName name="PHCH23BCO">[33]Ins!$E$627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[35]INS!$D$770</definedName>
    <definedName name="pino1x10bruto">[33]Ins!$E$816</definedName>
    <definedName name="pinobruto">[16]MATERIALES!$G$33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O_GRANITO_FONDO_BCO">[25]INSU!$B$103</definedName>
    <definedName name="Plancha_de_Plywood_4_x8_x3_4_3">#N/A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_3">#N/A</definedName>
    <definedName name="PLASTICO">[25]INSU!$B$90</definedName>
    <definedName name="PLIGADORA2">[17]INS!$D$563</definedName>
    <definedName name="PLIGADORA2_6">#REF!</definedName>
    <definedName name="PLOMERO">[17]INS!#REF!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[17]INS!#REF!</definedName>
    <definedName name="PLOMEROAYUDANTE_6">#REF!</definedName>
    <definedName name="PLOMEROAYUDANTE_8">#REF!</definedName>
    <definedName name="PLOMEROOFICIAL">[17]INS!#REF!</definedName>
    <definedName name="PLOMEROOFICIAL_6">#REF!</definedName>
    <definedName name="PLOMEROOFICIAL_8">#REF!</definedName>
    <definedName name="PLYWOOD_34_2CARAS">[15]INSU!$D$133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[30]precios!#REF!</definedName>
    <definedName name="pmadera2162_8">#REF!</definedName>
    <definedName name="po">[46]PRESUPUESTO!$O$9:$O$236</definedName>
    <definedName name="porcentaje_3">"$#REF!.$J$12"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[47]Precios!$A$4:$F$1576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IMA_3">"$#REF!.$M$38"</definedName>
    <definedName name="PROMEDIO">#REF!</definedName>
    <definedName name="prticos_3">#N/A</definedName>
    <definedName name="pti">#REF!</definedName>
    <definedName name="ptii">#REF!</definedName>
    <definedName name="ptiii">#REF!</definedName>
    <definedName name="ptiiii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ESC">[33]M.O.!$C$970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ZAPATAMURORAMPA">'[14]Análisis de Precios'!$F$201</definedName>
    <definedName name="PWINCHE2000K">[17]INS!$D$568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[11]M.O.!#REF!</definedName>
    <definedName name="QQQQ">#REF!</definedName>
    <definedName name="QQQQQ">#REF!</definedName>
    <definedName name="qw">[46]PRESUPUESTO!$M$10:$AH$731</definedName>
    <definedName name="qwe">[49]INSU!$D$133</definedName>
    <definedName name="qwe_6">#REF!</definedName>
    <definedName name="rastra">'[13]Listado Equipos a utilizar'!#REF!</definedName>
    <definedName name="rastrapuas">'[13]Listado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[50]COF!$G$733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ISADO">[1]M.O.!#REF!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ISADO">#REF!</definedName>
    <definedName name="rodillo">'[13]Listado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'[13]Listado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vesti">#REF!</definedName>
    <definedName name="rvestii">#REF!</definedName>
    <definedName name="rvestiii">#REF!</definedName>
    <definedName name="rvestiiii">#REF!</definedName>
    <definedName name="SALARIO">#REF!</definedName>
    <definedName name="SALIDA">#N/A</definedName>
    <definedName name="SALIDA_6">NA()</definedName>
    <definedName name="SDFSDD">#REF!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[20]M.O.!$C$12</definedName>
    <definedName name="SSSSSSS">#REF!</definedName>
    <definedName name="SSSSSSSSSS">#REF!</definedName>
    <definedName name="SUB">[51]presupuesto!#REF!</definedName>
    <definedName name="SUB_3">#N/A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base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>#REF!</definedName>
    <definedName name="TABLETAS_3">#N/A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AL">[6]MOJornal!$D$63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tuii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>#N/A</definedName>
    <definedName name="tiza">#REF!</definedName>
    <definedName name="TNC">#REF!</definedName>
    <definedName name="TNCAL">[6]MOJornal!$D$73</definedName>
    <definedName name="Tolas">#REF!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3">"$#REF!.$B$#REF!"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si">#REF!</definedName>
    <definedName name="tosii">#REF!</definedName>
    <definedName name="tosiii">#REF!</definedName>
    <definedName name="tosiiii">#REF!</definedName>
    <definedName name="totalgeneral_3">"$#REF!.$M$56"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[32]EQUIPOS!$D$14</definedName>
    <definedName name="tractorm">'[13]Listado Equipos a utilizar'!#REF!</definedName>
    <definedName name="TRANSESC">[33]Ins!$E$660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pasf">'[13]Listado Equipos a utilizar'!#REF!</definedName>
    <definedName name="transporte">'[19]Resumen Precio Equipos'!$C$30</definedName>
    <definedName name="Tratamiento_Moldes_para_Barandilla_3">#N/A</definedName>
    <definedName name="TRATARMADERA">'[52]Ins 2'!$E$51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[19]Materiales!#REF!</definedName>
    <definedName name="tub8x12">[7]analisis!$G$2313</definedName>
    <definedName name="tub8x516">[7]analisis!$G$2322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i">#REF!</definedName>
    <definedName name="tuboii">#REF!</definedName>
    <definedName name="tuboiii">#REF!</definedName>
    <definedName name="tuboiiii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so.vibrador">'[36]Costos Mano de Obra'!$O$42</definedName>
    <definedName name="VACC">[9]Precio!$F$31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3">"$#REF!.$B$109"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olteobote">'[13]Listado Equipos a utilizar'!#REF!</definedName>
    <definedName name="volteobotela">'[13]Listado Equipos a utilizar'!#REF!</definedName>
    <definedName name="volteobotelargo">'[13]Listado Equipos a utilizar'!#REF!</definedName>
    <definedName name="VUELO10">#REF!</definedName>
    <definedName name="VUELO10_6">#REF!</definedName>
    <definedName name="VXCSD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apata">'[4]caseta de planta'!$C:$C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E255" i="29" l="1"/>
  <c r="G282" i="30"/>
  <c r="G280" i="30"/>
  <c r="G274" i="30"/>
  <c r="G273" i="30"/>
  <c r="G272" i="30"/>
  <c r="G271" i="30"/>
  <c r="G270" i="30"/>
  <c r="E144" i="29"/>
  <c r="G264" i="30"/>
  <c r="G258" i="30"/>
  <c r="G244" i="30"/>
  <c r="G246" i="30" s="1"/>
  <c r="G239" i="30"/>
  <c r="G234" i="30"/>
  <c r="F234" i="30"/>
  <c r="F233" i="30"/>
  <c r="G233" i="30" s="1"/>
  <c r="G231" i="30"/>
  <c r="G254" i="30" s="1"/>
  <c r="E252" i="29"/>
  <c r="G222" i="30"/>
  <c r="G224" i="30" s="1"/>
  <c r="E218" i="29"/>
  <c r="E217" i="29"/>
  <c r="F207" i="30"/>
  <c r="E209" i="30"/>
  <c r="E210" i="30"/>
  <c r="F195" i="30"/>
  <c r="F212" i="30"/>
  <c r="F211" i="30"/>
  <c r="F210" i="30"/>
  <c r="F209" i="30"/>
  <c r="F208" i="30"/>
  <c r="F200" i="30"/>
  <c r="F199" i="30"/>
  <c r="F198" i="30"/>
  <c r="F197" i="30"/>
  <c r="F196" i="30"/>
  <c r="E73" i="29"/>
  <c r="F94" i="30"/>
  <c r="E72" i="29"/>
  <c r="F89" i="30"/>
  <c r="E71" i="29"/>
  <c r="F83" i="30"/>
  <c r="E66" i="30"/>
  <c r="E77" i="30"/>
  <c r="E76" i="30"/>
  <c r="E72" i="30"/>
  <c r="E71" i="30"/>
  <c r="E67" i="30"/>
  <c r="E41" i="29"/>
  <c r="E40" i="29"/>
  <c r="E39" i="29"/>
  <c r="E36" i="29"/>
  <c r="E43" i="29" s="1"/>
  <c r="E35" i="29"/>
  <c r="E34" i="29"/>
  <c r="E31" i="29"/>
  <c r="F187" i="30"/>
  <c r="E185" i="30"/>
  <c r="C184" i="30"/>
  <c r="F184" i="30" s="1"/>
  <c r="E183" i="30"/>
  <c r="F183" i="30" s="1"/>
  <c r="E182" i="30"/>
  <c r="E181" i="30"/>
  <c r="C185" i="30"/>
  <c r="F175" i="30"/>
  <c r="C174" i="30"/>
  <c r="F174" i="30" s="1"/>
  <c r="F173" i="30"/>
  <c r="F172" i="30"/>
  <c r="C172" i="30"/>
  <c r="E170" i="30"/>
  <c r="C170" i="30"/>
  <c r="E169" i="30"/>
  <c r="F169" i="30" s="1"/>
  <c r="E168" i="30"/>
  <c r="F168" i="30" s="1"/>
  <c r="E167" i="30"/>
  <c r="F167" i="30" s="1"/>
  <c r="F162" i="30"/>
  <c r="C161" i="30"/>
  <c r="F161" i="30" s="1"/>
  <c r="F160" i="30"/>
  <c r="C159" i="30"/>
  <c r="F159" i="30" s="1"/>
  <c r="E157" i="30"/>
  <c r="C157" i="30"/>
  <c r="E156" i="30"/>
  <c r="F156" i="30" s="1"/>
  <c r="E155" i="30"/>
  <c r="F155" i="30" s="1"/>
  <c r="E154" i="30"/>
  <c r="F154" i="30" s="1"/>
  <c r="F149" i="30"/>
  <c r="C148" i="30"/>
  <c r="F148" i="30" s="1"/>
  <c r="F147" i="30"/>
  <c r="F146" i="30"/>
  <c r="C146" i="30"/>
  <c r="E145" i="30"/>
  <c r="F145" i="30" s="1"/>
  <c r="E144" i="30"/>
  <c r="C144" i="30"/>
  <c r="E143" i="30"/>
  <c r="F143" i="30" s="1"/>
  <c r="E142" i="30"/>
  <c r="F142" i="30" s="1"/>
  <c r="E141" i="30"/>
  <c r="F141" i="30" s="1"/>
  <c r="E132" i="30"/>
  <c r="F132" i="30" s="1"/>
  <c r="F136" i="30"/>
  <c r="C133" i="30"/>
  <c r="E131" i="30"/>
  <c r="E130" i="30"/>
  <c r="F130" i="30" s="1"/>
  <c r="E129" i="30"/>
  <c r="E128" i="30"/>
  <c r="F128" i="30" s="1"/>
  <c r="C131" i="30"/>
  <c r="F121" i="30"/>
  <c r="E123" i="30"/>
  <c r="F123" i="30" s="1"/>
  <c r="E119" i="30"/>
  <c r="E122" i="30"/>
  <c r="C122" i="30"/>
  <c r="F119" i="30"/>
  <c r="E118" i="30"/>
  <c r="C118" i="30"/>
  <c r="E117" i="30"/>
  <c r="F117" i="30" s="1"/>
  <c r="E116" i="30"/>
  <c r="F116" i="30" s="1"/>
  <c r="E115" i="30"/>
  <c r="F115" i="30" s="1"/>
  <c r="F109" i="30"/>
  <c r="F107" i="30"/>
  <c r="E106" i="30"/>
  <c r="E105" i="30"/>
  <c r="F105" i="30" s="1"/>
  <c r="E104" i="30"/>
  <c r="F104" i="30" s="1"/>
  <c r="G275" i="30" l="1"/>
  <c r="G277" i="30" s="1"/>
  <c r="G235" i="30"/>
  <c r="G237" i="30" s="1"/>
  <c r="E251" i="29"/>
  <c r="E158" i="30"/>
  <c r="E171" i="30" s="1"/>
  <c r="F171" i="30" s="1"/>
  <c r="G262" i="30"/>
  <c r="G241" i="30"/>
  <c r="G260" i="30"/>
  <c r="G226" i="30"/>
  <c r="F170" i="30"/>
  <c r="F176" i="30" s="1"/>
  <c r="E153" i="29" s="1"/>
  <c r="F144" i="30"/>
  <c r="F157" i="30"/>
  <c r="F213" i="30"/>
  <c r="F214" i="30" s="1"/>
  <c r="F201" i="30"/>
  <c r="F202" i="30" s="1"/>
  <c r="C186" i="30"/>
  <c r="F186" i="30" s="1"/>
  <c r="F185" i="30"/>
  <c r="F181" i="30"/>
  <c r="C182" i="30"/>
  <c r="F182" i="30" s="1"/>
  <c r="F150" i="30"/>
  <c r="E150" i="29" s="1"/>
  <c r="F131" i="30"/>
  <c r="F133" i="30"/>
  <c r="C135" i="30"/>
  <c r="F135" i="30" s="1"/>
  <c r="F134" i="30"/>
  <c r="F129" i="30"/>
  <c r="F118" i="30"/>
  <c r="F122" i="30"/>
  <c r="F120" i="30"/>
  <c r="F108" i="30"/>
  <c r="F106" i="30"/>
  <c r="F158" i="30" l="1"/>
  <c r="G266" i="30"/>
  <c r="E254" i="29" s="1"/>
  <c r="F188" i="30"/>
  <c r="E154" i="29" s="1"/>
  <c r="F124" i="30"/>
  <c r="E148" i="29" s="1"/>
  <c r="F137" i="30"/>
  <c r="E149" i="29" s="1"/>
  <c r="F110" i="30"/>
  <c r="E147" i="29" s="1"/>
  <c r="F93" i="30" l="1"/>
  <c r="F92" i="30"/>
  <c r="F88" i="30"/>
  <c r="F87" i="30"/>
  <c r="F82" i="30"/>
  <c r="F81" i="30"/>
  <c r="F77" i="30"/>
  <c r="F76" i="30"/>
  <c r="F78" i="30" l="1"/>
  <c r="F72" i="30"/>
  <c r="F71" i="30"/>
  <c r="F73" i="30" s="1"/>
  <c r="F67" i="30"/>
  <c r="F62" i="30"/>
  <c r="F61" i="30"/>
  <c r="F60" i="30"/>
  <c r="F57" i="30"/>
  <c r="F56" i="30"/>
  <c r="F55" i="30"/>
  <c r="F45" i="30"/>
  <c r="F44" i="30"/>
  <c r="F43" i="30"/>
  <c r="F42" i="30"/>
  <c r="F38" i="30"/>
  <c r="C36" i="30"/>
  <c r="F36" i="30" s="1"/>
  <c r="F34" i="30"/>
  <c r="F33" i="30"/>
  <c r="F31" i="30"/>
  <c r="E123" i="29" l="1"/>
  <c r="E105" i="29"/>
  <c r="E102" i="29"/>
  <c r="E95" i="29"/>
  <c r="E68" i="29"/>
  <c r="E61" i="29"/>
  <c r="E59" i="29"/>
  <c r="E58" i="29"/>
  <c r="E57" i="29"/>
  <c r="E56" i="29"/>
  <c r="E53" i="29"/>
  <c r="E52" i="29"/>
  <c r="E51" i="29"/>
  <c r="E214" i="29" l="1"/>
  <c r="E192" i="29"/>
  <c r="E181" i="29"/>
  <c r="E180" i="29"/>
  <c r="E176" i="29"/>
  <c r="E172" i="29"/>
  <c r="E170" i="29"/>
  <c r="E168" i="29"/>
  <c r="E169" i="29" s="1"/>
  <c r="E152" i="29"/>
  <c r="F163" i="30" s="1"/>
  <c r="E143" i="29"/>
  <c r="E101" i="29"/>
  <c r="E99" i="29"/>
  <c r="E91" i="29"/>
  <c r="E93" i="29"/>
  <c r="E103" i="29" s="1"/>
  <c r="E89" i="29"/>
  <c r="E79" i="29"/>
  <c r="E78" i="29"/>
  <c r="E77" i="29"/>
  <c r="E76" i="29"/>
  <c r="E67" i="29"/>
  <c r="E66" i="29"/>
  <c r="E65" i="29"/>
  <c r="E64" i="29"/>
  <c r="E63" i="29"/>
  <c r="E62" i="29"/>
  <c r="E60" i="29"/>
  <c r="E48" i="29"/>
  <c r="E47" i="29"/>
  <c r="F261" i="29" l="1"/>
  <c r="F260" i="29"/>
  <c r="F256" i="29"/>
  <c r="F255" i="29"/>
  <c r="F254" i="29"/>
  <c r="F253" i="29"/>
  <c r="F252" i="29"/>
  <c r="F251" i="29"/>
  <c r="F250" i="29"/>
  <c r="F249" i="29"/>
  <c r="F248" i="29"/>
  <c r="F244" i="29"/>
  <c r="F243" i="29"/>
  <c r="F242" i="29"/>
  <c r="F241" i="29"/>
  <c r="F240" i="29"/>
  <c r="F239" i="29"/>
  <c r="F238" i="29"/>
  <c r="F237" i="29"/>
  <c r="F236" i="29"/>
  <c r="F235" i="29"/>
  <c r="F234" i="29"/>
  <c r="F233" i="29"/>
  <c r="F232" i="29"/>
  <c r="F231" i="29"/>
  <c r="F230" i="29"/>
  <c r="F227" i="29"/>
  <c r="F226" i="29"/>
  <c r="F225" i="29"/>
  <c r="F224" i="29"/>
  <c r="F223" i="29"/>
  <c r="F222" i="29"/>
  <c r="F221" i="29"/>
  <c r="F220" i="29"/>
  <c r="F219" i="29"/>
  <c r="F218" i="29"/>
  <c r="F217" i="29"/>
  <c r="F216" i="29"/>
  <c r="F215" i="29"/>
  <c r="F214" i="29"/>
  <c r="F213" i="29"/>
  <c r="F206" i="29"/>
  <c r="F205" i="29"/>
  <c r="F204" i="29"/>
  <c r="F203" i="29"/>
  <c r="F201" i="29"/>
  <c r="F200" i="29"/>
  <c r="F199" i="29"/>
  <c r="F197" i="29"/>
  <c r="F196" i="29"/>
  <c r="F195" i="29"/>
  <c r="F192" i="29"/>
  <c r="F191" i="29"/>
  <c r="F190" i="29"/>
  <c r="F188" i="29"/>
  <c r="F185" i="29"/>
  <c r="F184" i="29"/>
  <c r="F183" i="29"/>
  <c r="F181" i="29"/>
  <c r="F180" i="29"/>
  <c r="F179" i="29"/>
  <c r="F178" i="29"/>
  <c r="F177" i="29"/>
  <c r="F176" i="29"/>
  <c r="F175" i="29"/>
  <c r="F174" i="29"/>
  <c r="F173" i="29"/>
  <c r="F172" i="29"/>
  <c r="F171" i="29"/>
  <c r="F170" i="29"/>
  <c r="F169" i="29"/>
  <c r="F168" i="29"/>
  <c r="F165" i="29"/>
  <c r="F163" i="29"/>
  <c r="F162" i="29"/>
  <c r="F161" i="29"/>
  <c r="F160" i="29"/>
  <c r="F159" i="29"/>
  <c r="F158" i="29"/>
  <c r="F155" i="29"/>
  <c r="F154" i="29"/>
  <c r="F153" i="29"/>
  <c r="F152" i="29"/>
  <c r="F151" i="29"/>
  <c r="F150" i="29"/>
  <c r="F149" i="29"/>
  <c r="F148" i="29"/>
  <c r="F147" i="29"/>
  <c r="A147" i="29"/>
  <c r="A148" i="29" s="1"/>
  <c r="A149" i="29" s="1"/>
  <c r="A150" i="29" s="1"/>
  <c r="A151" i="29" s="1"/>
  <c r="A152" i="29" s="1"/>
  <c r="A153" i="29" s="1"/>
  <c r="A154" i="29" s="1"/>
  <c r="A155" i="29" s="1"/>
  <c r="F146" i="29"/>
  <c r="F144" i="29"/>
  <c r="F143" i="29"/>
  <c r="F142" i="29"/>
  <c r="F139" i="29"/>
  <c r="F138" i="29"/>
  <c r="F132" i="29"/>
  <c r="F131" i="29"/>
  <c r="F130" i="29"/>
  <c r="F128" i="29"/>
  <c r="F127" i="29"/>
  <c r="F126" i="29"/>
  <c r="F125" i="29"/>
  <c r="F123" i="29"/>
  <c r="F122" i="29"/>
  <c r="F120" i="29"/>
  <c r="F119" i="29"/>
  <c r="F118" i="29"/>
  <c r="F117" i="29"/>
  <c r="F116" i="29"/>
  <c r="F115" i="29"/>
  <c r="F114" i="29"/>
  <c r="F113" i="29"/>
  <c r="F112" i="29"/>
  <c r="F111" i="29"/>
  <c r="F110" i="29"/>
  <c r="F109" i="29"/>
  <c r="A109" i="29"/>
  <c r="A110" i="29" s="1"/>
  <c r="A111" i="29" s="1"/>
  <c r="A112" i="29" s="1"/>
  <c r="A113" i="29" s="1"/>
  <c r="A114" i="29" s="1"/>
  <c r="A115" i="29" s="1"/>
  <c r="A116" i="29" s="1"/>
  <c r="F108" i="29"/>
  <c r="A108" i="29"/>
  <c r="F105" i="29"/>
  <c r="F104" i="29"/>
  <c r="F103" i="29"/>
  <c r="F102" i="29"/>
  <c r="F101" i="29"/>
  <c r="F100" i="29"/>
  <c r="F99" i="29"/>
  <c r="F98" i="29"/>
  <c r="F95" i="29"/>
  <c r="F94" i="29"/>
  <c r="F93" i="29"/>
  <c r="F92" i="29"/>
  <c r="F91" i="29"/>
  <c r="F90" i="29"/>
  <c r="F89" i="29"/>
  <c r="F88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5" i="29"/>
  <c r="F44" i="29"/>
  <c r="F43" i="29"/>
  <c r="F42" i="29"/>
  <c r="F41" i="29"/>
  <c r="F40" i="29"/>
  <c r="F39" i="29"/>
  <c r="F36" i="29"/>
  <c r="F35" i="29"/>
  <c r="F34" i="29"/>
  <c r="F31" i="29"/>
  <c r="F262" i="29" l="1"/>
  <c r="F257" i="29"/>
  <c r="F245" i="29"/>
  <c r="F207" i="29"/>
  <c r="F66" i="30" l="1"/>
  <c r="F68" i="30" s="1"/>
  <c r="F46" i="29"/>
  <c r="F71" i="29"/>
  <c r="F133" i="29" s="1"/>
  <c r="F264" i="29" s="1"/>
  <c r="F279" i="29" l="1"/>
  <c r="F276" i="29"/>
  <c r="F268" i="29"/>
  <c r="F269" i="29"/>
  <c r="F270" i="29"/>
  <c r="F265" i="29"/>
  <c r="F272" i="29"/>
  <c r="F273" i="29"/>
  <c r="F271" i="29"/>
  <c r="F277" i="29"/>
  <c r="E274" i="29" l="1"/>
  <c r="F274" i="29" s="1"/>
  <c r="F278" i="29"/>
  <c r="F275" i="29"/>
  <c r="F280" i="29" l="1"/>
  <c r="F282" i="29" s="1"/>
</calcChain>
</file>

<file path=xl/sharedStrings.xml><?xml version="1.0" encoding="utf-8"?>
<sst xmlns="http://schemas.openxmlformats.org/spreadsheetml/2006/main" count="728" uniqueCount="389">
  <si>
    <t>ZONA: IV</t>
  </si>
  <si>
    <t>No</t>
  </si>
  <si>
    <t>P A R T I D A S</t>
  </si>
  <si>
    <t>CANTIDAD</t>
  </si>
  <si>
    <t>U</t>
  </si>
  <si>
    <t>P.U. (RD$)</t>
  </si>
  <si>
    <t xml:space="preserve"> VALOR (RD$)</t>
  </si>
  <si>
    <t>A</t>
  </si>
  <si>
    <t>REPLANTEO</t>
  </si>
  <si>
    <t>M</t>
  </si>
  <si>
    <t>M3</t>
  </si>
  <si>
    <t>ASIENTO DE ARENA</t>
  </si>
  <si>
    <t>M2</t>
  </si>
  <si>
    <t>REPARACION DE SERVICIOS EXISTENTES</t>
  </si>
  <si>
    <t>B</t>
  </si>
  <si>
    <t>C</t>
  </si>
  <si>
    <t>D</t>
  </si>
  <si>
    <t>VARIOS</t>
  </si>
  <si>
    <t>GASTOS INDIRECTOS</t>
  </si>
  <si>
    <t>HONORARIOS PROFESIONALES</t>
  </si>
  <si>
    <t>GASTOS ADMINISTRATIVOS</t>
  </si>
  <si>
    <t>TRANSPORTE</t>
  </si>
  <si>
    <t>LEY 6-86</t>
  </si>
  <si>
    <t>IMPREVISTOS</t>
  </si>
  <si>
    <t>MOVIMIENTO DE TIERRA:</t>
  </si>
  <si>
    <t>EXCAVACION MATERIAL COMPACTADO</t>
  </si>
  <si>
    <t>SUMINISTRO DE TUBERIA:</t>
  </si>
  <si>
    <t>COLOCACIÓN DE TUBERIA:</t>
  </si>
  <si>
    <t>SUMINISTRO Y COLOCACIÓN DE PIEZAS ESPECIALES:</t>
  </si>
  <si>
    <t xml:space="preserve">CAJA TELESCOPICA </t>
  </si>
  <si>
    <t>MANO DE OBRA</t>
  </si>
  <si>
    <t xml:space="preserve">DE Ø6" PVC SDR-26 C/J.G.+ 3% PERD. </t>
  </si>
  <si>
    <t>PRUEBAS HIDROSTATICAS</t>
  </si>
  <si>
    <t>HR</t>
  </si>
  <si>
    <t>SUMINISTRO Y COLOCACIÓN DE VÁLVULAS EN LA LINEA</t>
  </si>
  <si>
    <t>SUMINISTRO Y COLOCACIÓN DE VÁLVULAS PARA CRUCES</t>
  </si>
  <si>
    <t xml:space="preserve">VALVULA DE AIRE  Ø 1" H.F, 200 PSI </t>
  </si>
  <si>
    <t>ANDAMIAJE</t>
  </si>
  <si>
    <t>CASETA P/MATERIALES</t>
  </si>
  <si>
    <t>TERMINACION DE SUPERFICIE</t>
  </si>
  <si>
    <t>PAÑETE EXTERIOR</t>
  </si>
  <si>
    <t>PAÑETE INTERIOR PULIDO</t>
  </si>
  <si>
    <t>FINO CUPULA SUPERIOR</t>
  </si>
  <si>
    <t>VENTILACION</t>
  </si>
  <si>
    <t>GLS</t>
  </si>
  <si>
    <t>LOGO INAPA</t>
  </si>
  <si>
    <t>MANO DE OBRA PLOMERO Y SOLDADOR</t>
  </si>
  <si>
    <t>SUB.TOTAL FASE A</t>
  </si>
  <si>
    <t>REPLANTEO Y CONTROL TOPOGRAFICO</t>
  </si>
  <si>
    <t>MOV. DE TIERRA</t>
  </si>
  <si>
    <t xml:space="preserve">CANTOS </t>
  </si>
  <si>
    <t xml:space="preserve">PINTURA EXTERIOR </t>
  </si>
  <si>
    <t>ABRAZADERAS Ø 6"</t>
  </si>
  <si>
    <t>APLICACION DE :</t>
  </si>
  <si>
    <t>VERJA DE MALLA CICLONICA</t>
  </si>
  <si>
    <t>COLUMNAS C1 0.15X0.15</t>
  </si>
  <si>
    <t>COLUMNAS C2 0.25X0.25</t>
  </si>
  <si>
    <t>PUERTA DE MALLA CICLONICA (L=4.00MTS)</t>
  </si>
  <si>
    <t>LIMPIEZA FINAL</t>
  </si>
  <si>
    <t xml:space="preserve">DE Ø3" PVC SDR-26 C/J.G.+ 2% PERD. </t>
  </si>
  <si>
    <t xml:space="preserve">DE Ø4" PVC SDR-26 C/J.G.+ 2% PERD. </t>
  </si>
  <si>
    <t>REDES DE DISTRIBUCION COMUNIDAD DE GALEON</t>
  </si>
  <si>
    <t>CAJA TELESCOPICA P/VALVULA</t>
  </si>
  <si>
    <t>DE Ø3" PVC SDR-26 C/J.G.</t>
  </si>
  <si>
    <t>DE Ø6" PVC SDR-26 C/J.G.</t>
  </si>
  <si>
    <t>DE Ø4" PVC SDR-26 C/J.G.</t>
  </si>
  <si>
    <t>SUB-TOTAL GENERAL</t>
  </si>
  <si>
    <t xml:space="preserve"> SUPERVISION</t>
  </si>
  <si>
    <t>SEGURO, POLIZAS Y FIANZAS</t>
  </si>
  <si>
    <t>ITEBIS ( LEY 07-2007)</t>
  </si>
  <si>
    <t>TOTAL INDIRECTOS</t>
  </si>
  <si>
    <t>TOTAL A CONTRATAR  RD$</t>
  </si>
  <si>
    <t>MANTENIMIENTO Y OPERACION DE SISTEMA INAPA</t>
  </si>
  <si>
    <t>DEPOSITO REGULADOR 150 M3 ELEV.A 15.00MTS. A CONSTRUIR PARA LA COMUNIDAD DE GALEON</t>
  </si>
  <si>
    <t>UD</t>
  </si>
  <si>
    <t>RELLENO COMPACTADO</t>
  </si>
  <si>
    <t xml:space="preserve">SUMINISTRO Y COLOCACIÓN </t>
  </si>
  <si>
    <t>JUNTAS MECANICAS TIPO DRESSER Ø4"</t>
  </si>
  <si>
    <t>JUNTAS MECANICAS TIPO DRESSER Ø3"</t>
  </si>
  <si>
    <t>ADAPTADOR  MACHO Ø1/2" ROSCADO A MANGUERA</t>
  </si>
  <si>
    <t>CEMENTO SOLVENTE Y TEFLON</t>
  </si>
  <si>
    <t>MANO DE OBRA PLOMERO</t>
  </si>
  <si>
    <t>TUBERIA DE POLIETILENO DE ALTA DENSIDAD Ø1/2" INTERNO L=6.00M (PROMEDIO)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</si>
  <si>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</si>
  <si>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</si>
  <si>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</si>
  <si>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</si>
  <si>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CHECK 1/2" HG</t>
  </si>
  <si>
    <t>TAPON HEMBRA 1/2" PVC</t>
  </si>
  <si>
    <t>EXCAVACION Y TAPADO (240.23+70.16)</t>
  </si>
  <si>
    <t>ACOMETIDAS  URBANAS  (293 U)</t>
  </si>
  <si>
    <t>SUMI. DE MATERIAL DE MINA PARA RELLENO (SUJETO APROBACION DE SUPERVISION)</t>
  </si>
  <si>
    <t>visita</t>
  </si>
  <si>
    <t>E</t>
  </si>
  <si>
    <t>CODO 4X90 ACERO SCH-80 CON PROTECCION ANTICORROSIVA</t>
  </si>
  <si>
    <t>CODO 4X45 ACERO SCH-80 CON PROTECCION ANTICORROSIVA</t>
  </si>
  <si>
    <r>
      <t xml:space="preserve">JUNTAS TAPON </t>
    </r>
    <r>
      <rPr>
        <sz val="10"/>
        <rFont val="Calibri"/>
        <family val="2"/>
      </rPr>
      <t>Ø</t>
    </r>
    <r>
      <rPr>
        <sz val="10"/>
        <rFont val="Arial"/>
        <family val="2"/>
      </rPr>
      <t>3"ACERO SCH-80 CON PROTECCION ANTICORROSIVA</t>
    </r>
  </si>
  <si>
    <r>
      <t xml:space="preserve">JUNTAS TAPON </t>
    </r>
    <r>
      <rPr>
        <sz val="10"/>
        <rFont val="Calibri"/>
        <family val="2"/>
      </rPr>
      <t>Ø</t>
    </r>
    <r>
      <rPr>
        <sz val="10"/>
        <rFont val="Arial"/>
        <family val="2"/>
      </rPr>
      <t>4"ACERO SCH-80 CON PROTECCION ANTICORROSIVA</t>
    </r>
  </si>
  <si>
    <t xml:space="preserve">MANO DE OBRA </t>
  </si>
  <si>
    <t>ANCLAJE DE H.A</t>
  </si>
  <si>
    <t xml:space="preserve">CRUCE POR DENTRO DE ALCANTARILLA EXISTENTE EN TUBERIA DE Ø4" ACERO L=6.40 M   ( INCLUYE 2.00 M DE LADOS ) ( 2U ) </t>
  </si>
  <si>
    <t>ZAPATAS 1.35 QQ/M3</t>
  </si>
  <si>
    <t>VIGA H.A ANILLO SUPERIOR 0.40X0.30-3.06-Q/M3</t>
  </si>
  <si>
    <t>COLUMNAS  0.45X0.70-8.00 QQ/M3</t>
  </si>
  <si>
    <t>VIGA H.A ANILLO INFERIOR 0.30X0.40-5.92-QQ/M3</t>
  </si>
  <si>
    <t>JUNTA HIDROFILICA</t>
  </si>
  <si>
    <t>PINTURA ANTICORROSIVA</t>
  </si>
  <si>
    <t xml:space="preserve">SUMI. TUBERIA DE Ø4" ACERO SCH-80 SIN COSTURA CON PROTECCION ANTICORROSIVA </t>
  </si>
  <si>
    <t>SUMI. TUBERIA DE Ø4" ACERO SCH-80 SIN COSTURA  CON PROTECCION ANTICORROSIVA</t>
  </si>
  <si>
    <t>CUPULA DE FONDO 3.11-QQ/M3</t>
  </si>
  <si>
    <t>MURO PARED- 2.20- QQ/M3</t>
  </si>
  <si>
    <t>CUPULA SUPERIOR- 1.20QQ/M3</t>
  </si>
  <si>
    <t>HORMIGON ARMADO FC' 280KG/CM2 (INDUSTRIAL)</t>
  </si>
  <si>
    <t xml:space="preserve">FINO PULIDO, LOSA DE FONDO </t>
  </si>
  <si>
    <t xml:space="preserve">IMPERMEABILIZANTE </t>
  </si>
  <si>
    <t xml:space="preserve">LBS </t>
  </si>
  <si>
    <t xml:space="preserve">SUMI. TUBERIA DE Ø3" ACERO SCH-80 SIN COSTURA CON PROTECCION ANTICORROSIVA </t>
  </si>
  <si>
    <t>CODO 4"X 45 ACERO SCH-40 CON PROTECCION ANTICORROSIVA</t>
  </si>
  <si>
    <t>CODO 3"X 45 ACERO SCH-40 CON PROTECCION ANTICORROSIVA</t>
  </si>
  <si>
    <t>VIGA RIOSTRA 0.30X0.60-3.65-QQ/M3</t>
  </si>
  <si>
    <t>VIGA RIOSTRA DE FUNDACION 0.30X0.60-3.65-QQ/M3</t>
  </si>
  <si>
    <t>TAPA, EN HIERRO FUNDIDO (0.70x0.70)</t>
  </si>
  <si>
    <t>ESCALERA EXTERIOR (MONACA) CON PROTECCION</t>
  </si>
  <si>
    <t>SUMI. TUBERIA DE Ø6" ACERO SCH-40 SIN COSTURA  CON PROTECCION ANTICORROSIVA AEREA</t>
  </si>
  <si>
    <t xml:space="preserve">MOV.DE TIERRA </t>
  </si>
  <si>
    <t>CODO 6"X 45" ACERO SCH-40 CON PROTECCION ANTICORROSIVA</t>
  </si>
  <si>
    <t xml:space="preserve">EXCAVACION MATERIAL COMPACTO C/EQUIPO </t>
  </si>
  <si>
    <t>SUMINISTRO DE MATERIAL BASE E=0.20M  DIST. 5KM A 10 KM</t>
  </si>
  <si>
    <t xml:space="preserve">IMPRIMACCION SENCILLA </t>
  </si>
  <si>
    <t>M3/KM</t>
  </si>
  <si>
    <t>CORTE DE ASFALTO E=2" (AMBOS LADOS)</t>
  </si>
  <si>
    <t>EXTRACCION DE ASFALTO C/EQUIPO E=2"</t>
  </si>
  <si>
    <t>TEE 6"X3 ACERO SCH-40 CON PROTECCION ANTICORROSIVA</t>
  </si>
  <si>
    <t>CODO 6"X45 ACERO SCH-40 CON PROTECCION ANTICORROSIVA</t>
  </si>
  <si>
    <t>USO DE EQUIPO EXCAVADORA 80 HP PARA MANEJO DE AGUAS, EXCAVACION MATERIAL GRANULAR EN PRESENCIA DE AGUA, TAPADO EXCAVACION Y BOTE EN SITIO</t>
  </si>
  <si>
    <t>DE Ø4" PVC SDR-26 C/J.G</t>
  </si>
  <si>
    <t>JUNTAS MECANICAS TIPO DRESSER Ø6" (150 PSI)</t>
  </si>
  <si>
    <t>JUNTAS MECANICAS TIPO DRESSER Ø4"(150 PSI)</t>
  </si>
  <si>
    <t>JUNTAS MECANICAS TIPO DRESSER Ø3"(150 PSI)</t>
  </si>
  <si>
    <t xml:space="preserve">PRELIMINALES </t>
  </si>
  <si>
    <t>VALLA ANUNCIANDO OBRA 16' X 10' IMPRESION FULL COLOR CONTENIENDO LOGO DE INAPA, NOMBRE DE PROYECTO Y CONTRATISTA. ESTRUCTURA EN TUBOS GALVANIZADOS 1 1/2"X 1 1/2" Y SOPORTES EN TUBO CUAD. 4" X 4"</t>
  </si>
  <si>
    <t xml:space="preserve">CAMPAMENTO ( INCLUYE ALQUILER DEL SOLAR CON O SIN CASA, BAÑOS MOVILES Y CASETA DE MATERIALES) </t>
  </si>
  <si>
    <t>MESES</t>
  </si>
  <si>
    <t xml:space="preserve">CODIA </t>
  </si>
  <si>
    <t>CODO 4"X 45"ACERO SCH-40 CON PROTECCION ANTICORROSIVA</t>
  </si>
  <si>
    <t>TEE 6"X4" ACERO SCH-40 CON PROTECCION ANTICORROSIVA</t>
  </si>
  <si>
    <r>
      <t xml:space="preserve">ESCALERA INTERIOR </t>
    </r>
    <r>
      <rPr>
        <sz val="10"/>
        <rFont val="Calibri"/>
        <family val="2"/>
      </rPr>
      <t>Ø 3/4"</t>
    </r>
  </si>
  <si>
    <t xml:space="preserve">ANCLAJE PARA PIEZAS (VER DETALLE Y ESPECIFICACIONES EN EL PLANO)  FC'= 210 KG/CM2 </t>
  </si>
  <si>
    <t>TEE 4"X3" ACERO SCH-80 CON PROTECCION ANTICORROSIVA</t>
  </si>
  <si>
    <t>TEE 3"X3" ACERO SCH-80 CON PROTECCION ANTICORROSIVA</t>
  </si>
  <si>
    <t>YEE 3"X3"  ACERO SCH-80 CON PROTECCION ANTICORROSIVA</t>
  </si>
  <si>
    <t>1.1.1</t>
  </si>
  <si>
    <t xml:space="preserve">DEMOLICION: </t>
  </si>
  <si>
    <t>DE CONTENES Y ACERAS</t>
  </si>
  <si>
    <t>1.1.2</t>
  </si>
  <si>
    <t>REPOSICION DE:</t>
  </si>
  <si>
    <t>ACERA PERIMETRAL 0.80 M</t>
  </si>
  <si>
    <t>CONTENES</t>
  </si>
  <si>
    <t>REPARACION DE AVERIAS EN TUBERIAS EXIST.</t>
  </si>
  <si>
    <t>1.2.1</t>
  </si>
  <si>
    <t>SUMINISTRO TUBERIAS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</si>
  <si>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</si>
  <si>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</si>
  <si>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</si>
  <si>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</si>
  <si>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</si>
  <si>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DE Ø4" PVC SDR-26 C/ JG</t>
  </si>
  <si>
    <t>1.2.2</t>
  </si>
  <si>
    <t>SUMINISTRO DE:</t>
  </si>
  <si>
    <t>COUPLING  Ø1/2" PVC</t>
  </si>
  <si>
    <t>COUPLING 3/4" PVC</t>
  </si>
  <si>
    <t>COUPLING 1" PVC</t>
  </si>
  <si>
    <t>COUPLING Ø2" PVC</t>
  </si>
  <si>
    <t>JUNTA MECANICA TIPO DRESSER 3" 150 PSI</t>
  </si>
  <si>
    <t>JUNTA MECANICA TIPO DRESSER 4" 150 PSI</t>
  </si>
  <si>
    <t>MAESTRO PLOMERO (1H)</t>
  </si>
  <si>
    <t>PEON (2H)</t>
  </si>
  <si>
    <t>BOMBA DE ACHIQUE</t>
  </si>
  <si>
    <t>BOMBA DE ACHIQUE Ø3" (5,5 HP)</t>
  </si>
  <si>
    <t>BOMBA DE ACHIQUE DE 4" (HP 9 )</t>
  </si>
  <si>
    <t>BOMBA DE ACHIQUE DE 6" (HP 18 )</t>
  </si>
  <si>
    <t xml:space="preserve">TRANSPORTE DE ASFALTO </t>
  </si>
  <si>
    <t>CONTROL Y MANEJO DE TRANSITO</t>
  </si>
  <si>
    <t xml:space="preserve">SEÑALIZACION, CONTROL Y SEGURIDAD EN LA OBRA </t>
  </si>
  <si>
    <t>V. COMPUERTA Ø 6" (INCLUYE: CUERPO DE LA VALVULA, TORNILLOS 5/8" X 3", JUNTA DE GOMA, NIPLE PLATILLADO DE Ø X 12", JUNTA DRESSER Ø,  MOVIMIENTO DE TIERRA Y MANO DE OBRA) 150 PSI PLATILLADA COMPLETA</t>
  </si>
  <si>
    <t>V. COMPUERTA Ø 4" H.F.  (INCLUYE: CUERPO DE LA VALVULA, TORNILLOS 5/8" X 3", JUNTA DE GOMA, NIPLE PLATILLADO DE Ø X 12", JUNTA DRESSER Ø,  MOVIMIENTO DE TIERRA Y MANO DE OBRA) 150 PSI PLATILLADA COMPLETA</t>
  </si>
  <si>
    <t>V. COMPUERTA Ø 3" H.F.  (INCLUYE: CUERPO DE LA VALVULA, TORNILLOS 5/8" X 3", JUNTA DE GOMA, NIPLE PLATILLADO DE Ø X 12", JUNTA DRESSER Ø,  MOVIMIENTO DE TIERRA Y MANO DE OBRA) 150 PSI PLATILLADA COMPLETA</t>
  </si>
  <si>
    <t>REGISTRO P/VALVULAS DE AIRE( SEGÚN DISEÑO)</t>
  </si>
  <si>
    <t xml:space="preserve">SUMINISTRO Y COLOCACION DE HIDRANTE (INCLUYE HIDRANTE, JUNTAS DRESSER, VALVULA DE COMPUERTA, NIPLE, TEE, CODO, MOVIMIENTO DE TIERRA, ANCLAJE Y MANO DE OBRA) </t>
  </si>
  <si>
    <t>HIDRANTE H.F EN TUBERIA DE Ø3"</t>
  </si>
  <si>
    <t xml:space="preserve">CRUCE DE ALCANTARILLA EN TUBERIA DE Ø3" ACERO L=6.00 M   (INCLUYE 2.00 M DE LADOS) (2U) </t>
  </si>
  <si>
    <t xml:space="preserve">SUMINISTRO Y COLOCACION DE ASFALTO e=2"              ( INCLUYE RIEGO DE ADHERENCIA) </t>
  </si>
  <si>
    <t>YEE 4"X3" ACERO SCH-80 CON PROTECCION ANTICORROSIVA</t>
  </si>
  <si>
    <t>CODO 3"X45 ACERO SCH-80 CON PROTECCION ANTICORROSIVA</t>
  </si>
  <si>
    <t xml:space="preserve">VALVULA DE DESAGÜE Ø 3" H.F, COMPLETA  </t>
  </si>
  <si>
    <t>SUM Y COLOC. DE PIEZAS ESPECIALES (REBOSE Y DESAGÜE, ENTRADA SALIDA, BY PASS</t>
  </si>
  <si>
    <t>CARPETA ASFALTICA L=21,079.71 ML</t>
  </si>
  <si>
    <t>1.3.1</t>
  </si>
  <si>
    <t>1.3.2</t>
  </si>
  <si>
    <t>1.3.3</t>
  </si>
  <si>
    <t>1.3.4</t>
  </si>
  <si>
    <t>1.3.5</t>
  </si>
  <si>
    <t>1.3.6</t>
  </si>
  <si>
    <t>1.3.7</t>
  </si>
  <si>
    <t>1.4.1</t>
  </si>
  <si>
    <t>1.4.2</t>
  </si>
  <si>
    <t>1.4.3</t>
  </si>
  <si>
    <t>1.4.4</t>
  </si>
  <si>
    <t>1.4.5</t>
  </si>
  <si>
    <t>1.4.6</t>
  </si>
  <si>
    <t>1.5.1</t>
  </si>
  <si>
    <t>1.5.2</t>
  </si>
  <si>
    <t>1.6.1</t>
  </si>
  <si>
    <t>1.6.2</t>
  </si>
  <si>
    <t>1.6.3</t>
  </si>
  <si>
    <t>COLLARIN EN POLIETILENO Ø3" (ABRAZADERA)</t>
  </si>
  <si>
    <t xml:space="preserve">LIMPIEZA FINAL Y CONTINUA </t>
  </si>
  <si>
    <t>JUNTAS MECANICAS TIPO DRESSER Ø4" (150 PSI)</t>
  </si>
  <si>
    <t xml:space="preserve">NIPLE 6"X3' </t>
  </si>
  <si>
    <t>CODO 6"X90" ACERO ACERO SCH-40 CON PROTECCION ANTICORROSIVA</t>
  </si>
  <si>
    <t>BOTE DE MATERIAL C/CAMON (D= 5 KM) INCL. ESPARCIMIENTO EN BOTADERO</t>
  </si>
  <si>
    <t>BOTE DE MATERIAL  C/CAMION (D= 5 KM) INCL. ESPARCIMIENTO EN BOTADERO</t>
  </si>
  <si>
    <t>BOTE  DE ESCOMBROS C/CAMION (D= 5 KM) INCL. ESPARCIMIENTO EN BOTADERO</t>
  </si>
  <si>
    <t>BOTE DE MATERIAL C/CAMION (D= 5 KM) INCL. ESPARCIMIENTO EN BOTADERO</t>
  </si>
  <si>
    <t>CORTE Y EXTRACCION DE ASFALTO L=4,211.14 M</t>
  </si>
  <si>
    <t>cuerpo mes</t>
  </si>
  <si>
    <t>ALQUILER ANDAMIOS TUBULARES, (INCL. 6 PUNTOS DE ESCALERA INTERNA), TODO COSTO:ALQUILER, TRANSPORTE, ARMADO Y DESARMADO</t>
  </si>
  <si>
    <t xml:space="preserve">SUMI. TUBERIA DE Ø6" ACERO SCH-40 SIN COSTURA  CON PROTECCION ANTICORROSIVA </t>
  </si>
  <si>
    <t xml:space="preserve">SUMI. TUBERIA DE Ø6" PVC SDR-26 REBOSE Y DESAGÜE, ENTRADA Y SALIDA  </t>
  </si>
  <si>
    <t>ANCLAJES PIEZAS, SEGUN DISEÑO</t>
  </si>
  <si>
    <t xml:space="preserve">PUNTALES P/CUPULAS </t>
  </si>
  <si>
    <t>ANCLAJE SEGUN DISEÑO</t>
  </si>
  <si>
    <t>ANCLAJES, SEGUN DISEÑO</t>
  </si>
  <si>
    <t xml:space="preserve">MEDIDA DE COMPENSACION AMBIENTAL </t>
  </si>
  <si>
    <t>RELLENO COMPACTADO C/COMPACTADOR MECANICO EN CAPAS DE 0.20M</t>
  </si>
  <si>
    <t>COLOCACION Y COMPACTADO MATERIAL DE BASE EN CAPAS DE 0.20M CON COMPACTADOR MECANICO</t>
  </si>
  <si>
    <t>ESTUDIOS (SOCIALES, AMBIENTALES, GEOTECNICO, TOPOGRAFICO,DE CALIDAD, ECT)</t>
  </si>
  <si>
    <t>SUB TOTAL FASE E</t>
  </si>
  <si>
    <t>SUB-TOTAL C</t>
  </si>
  <si>
    <t>SUB-TOTAL B</t>
  </si>
  <si>
    <t>`</t>
  </si>
  <si>
    <t>A: Instituto Nacional de Aguas Potable y Alcantarillado.</t>
  </si>
  <si>
    <t>PROPUESTA ECONOMICA PARA LA RECONSTRUCCION DEL SISTEMA DE ABASTECIMIENTO LAS TABLAS-GALEON (PARTE GALEÓN), ACUEDUCTO PERAVIA, PROV. PERAVIA, R.D</t>
  </si>
  <si>
    <t>GALEON), ACUEDUCTO PERAVIA.PROV. PERAVIA, R.D.</t>
  </si>
  <si>
    <t>03 DE JUNIO 2020</t>
  </si>
  <si>
    <t>SANTO DOMINGO, D.N.</t>
  </si>
  <si>
    <t>Responsable:</t>
  </si>
  <si>
    <t>Joaquin Olivo Mendez…..Gerente.</t>
  </si>
  <si>
    <t>De: Constructora J.Olivo M.                                                                 RNC: 1 - 3134177 - 2</t>
  </si>
  <si>
    <t>SUB TOTAL FASE D</t>
  </si>
  <si>
    <t>Brigada Topografica</t>
  </si>
  <si>
    <t>mese</t>
  </si>
  <si>
    <t>REPLANTEO, L=8106.39mts</t>
  </si>
  <si>
    <t>Equipos</t>
  </si>
  <si>
    <t>pa</t>
  </si>
  <si>
    <t>Costo/ml</t>
  </si>
  <si>
    <t>CORTE DE ASFALTO, E=2"</t>
  </si>
  <si>
    <t>L=</t>
  </si>
  <si>
    <t>ml</t>
  </si>
  <si>
    <t>Corte a Ambos lados de zanja (doble)….. Por metro lineal</t>
  </si>
  <si>
    <t>EXTRACCION D E ASFALTO CON EQUIPO, E=2"</t>
  </si>
  <si>
    <t xml:space="preserve">Uso de Retroexcavadora, </t>
  </si>
  <si>
    <t>h/equip.</t>
  </si>
  <si>
    <t>Mantenimiento y Op.</t>
  </si>
  <si>
    <t>Costo /m2</t>
  </si>
  <si>
    <t>Costo/m3</t>
  </si>
  <si>
    <t>BOTE Y REGADO…PRECIO COMERCIAL</t>
  </si>
  <si>
    <t>EXCAVACION  DE MATERIAL COMPACTADO…. Precio comercial con equipo</t>
  </si>
  <si>
    <t>Suministro de Material</t>
  </si>
  <si>
    <t>m3</t>
  </si>
  <si>
    <t>Manejo y colocacion</t>
  </si>
  <si>
    <t>RELLENO CON MATERIAL DE MINA</t>
  </si>
  <si>
    <t>Suministro de material</t>
  </si>
  <si>
    <t>Compactación</t>
  </si>
  <si>
    <t>TUBERIA DE 6", PVC, SDR-26</t>
  </si>
  <si>
    <t>Suministro</t>
  </si>
  <si>
    <t>m</t>
  </si>
  <si>
    <t>Colocacion</t>
  </si>
  <si>
    <t>Costo/m, sum., y coloc.</t>
  </si>
  <si>
    <t>TUBERIA DE 4", PVC, SDR-26</t>
  </si>
  <si>
    <t>TUBERIA DE 3", PVC, SDR-26</t>
  </si>
  <si>
    <t>RNC: 1-3134177-2</t>
  </si>
  <si>
    <t xml:space="preserve">De: Constructora J.Olivo M.                                                       </t>
  </si>
  <si>
    <t>JUNTA MECANICA TIPO DESSER DE 6"</t>
  </si>
  <si>
    <t xml:space="preserve">Colocacion </t>
  </si>
  <si>
    <t>ud</t>
  </si>
  <si>
    <t>Sumin., y coloc/ud.</t>
  </si>
  <si>
    <t>JUNTA MECANICA TIPO DESSER DE 4"</t>
  </si>
  <si>
    <t>JUNTA MECANICA TIPO DESSER DE 3"</t>
  </si>
  <si>
    <t xml:space="preserve">LA COLOCACION DE VALVULAS, ANCLAJES, ALCANTARILLAS, ACOMETIDAD, ASI COMO LAS PRUEBAS </t>
  </si>
  <si>
    <t>UNITARIOS , HORA EQUIPOS O COSTOS POR UNIDADES REFERIDOS EN EL RESUMEN DE PRESUPUESTO.</t>
  </si>
  <si>
    <t>HIDROSTATICAS,PIEZAS ESPECIALES ENTRE OTRA PARTIDAD  SE COMETEN PARA NUESTRA PROPUESTAS A LOS PRECIOS</t>
  </si>
  <si>
    <t>Acero 3/8''</t>
  </si>
  <si>
    <t>QQ</t>
  </si>
  <si>
    <t>Acero 1/2''</t>
  </si>
  <si>
    <t>Alambre #18</t>
  </si>
  <si>
    <t>lbs</t>
  </si>
  <si>
    <t>Mano obra acero zapata de muros</t>
  </si>
  <si>
    <t>RD$/M3</t>
  </si>
  <si>
    <t>DEPOSITO REGULADOR H.A.</t>
  </si>
  <si>
    <t>ZAPATAS.</t>
  </si>
  <si>
    <t>Hormigon 280 kg/m2 (Inc. bombeo)</t>
  </si>
  <si>
    <t>Acero 1''</t>
  </si>
  <si>
    <t>Acero 3/4''</t>
  </si>
  <si>
    <t>Madera a todo costo</t>
  </si>
  <si>
    <t>ML</t>
  </si>
  <si>
    <t>Mano obra acero</t>
  </si>
  <si>
    <t>Subida  de  Acero (10%)</t>
  </si>
  <si>
    <t xml:space="preserve">Columnas  (.45x.70  )           </t>
  </si>
  <si>
    <t>Manejo y operación vaciado</t>
  </si>
  <si>
    <t>Subida de Acero (10%)</t>
  </si>
  <si>
    <t xml:space="preserve">A N A L I S I S </t>
  </si>
  <si>
    <t>Madera a todo costo ambas caras</t>
  </si>
  <si>
    <t>Subida de   Acero (10%)</t>
  </si>
  <si>
    <t xml:space="preserve">ASUMIMOS EL ITBIS CORRESPONDIENTE EN CADA PARTIDA, SEGÚN LEY Y ACOGIENDONOS </t>
  </si>
  <si>
    <t>Acapite c, de 2.15, en pliego de propuesta.</t>
  </si>
  <si>
    <t xml:space="preserve">madera pino americano bruta </t>
  </si>
  <si>
    <t>P2</t>
  </si>
  <si>
    <t>clavos corrientes con cabeza 2" en adelante</t>
  </si>
  <si>
    <t>LBS</t>
  </si>
  <si>
    <t>mezcla 1:3</t>
  </si>
  <si>
    <t xml:space="preserve">construcción de ACERA FROTADA y VIOLINADA INCL. </t>
  </si>
  <si>
    <t>m2</t>
  </si>
  <si>
    <t>Herramientas (2%)</t>
  </si>
  <si>
    <t>P.A.</t>
  </si>
  <si>
    <t>COSTO/M2</t>
  </si>
  <si>
    <t>ACERAS</t>
  </si>
  <si>
    <t>cemento gris</t>
  </si>
  <si>
    <t>FDS</t>
  </si>
  <si>
    <t>construcción de contenes con bordillo de 30x8x10 cms</t>
  </si>
  <si>
    <t>COSTO / ML</t>
  </si>
  <si>
    <t>Hormigón 180kg/cm2</t>
  </si>
  <si>
    <t>Preparacion Terreno.</t>
  </si>
  <si>
    <t xml:space="preserve">Hormigón 180 KG/cms2 </t>
  </si>
  <si>
    <t>Preparacion Terreno</t>
  </si>
  <si>
    <t>ASFALTO - ANALISIS.</t>
  </si>
  <si>
    <t>BASE GRANULAR DE PLANTA:</t>
  </si>
  <si>
    <t>SUMINISTRO MATERIAL DE BASE</t>
  </si>
  <si>
    <t>ARRANQUE</t>
  </si>
  <si>
    <t>COSTO TOTAL /M3e</t>
  </si>
  <si>
    <t>COSTO$/M3C</t>
  </si>
  <si>
    <t>TRANSPORTE Ier KM-5kmts</t>
  </si>
  <si>
    <t>coef. Comp. 1.25</t>
  </si>
  <si>
    <t>ITBIS,INCLUIDO</t>
  </si>
  <si>
    <t>RIEGO DE IMPRIMACION 0.5GLS/M2 CON GRAVA:</t>
  </si>
  <si>
    <t>Rendimiento= 1,500.00Gls/día</t>
  </si>
  <si>
    <t>1500.00gls/día/ 0.50gls/m2</t>
  </si>
  <si>
    <t>Rend m2/día=</t>
  </si>
  <si>
    <t>a)Barrido de superficie</t>
  </si>
  <si>
    <t>hombres</t>
  </si>
  <si>
    <t>pers</t>
  </si>
  <si>
    <t>capataz</t>
  </si>
  <si>
    <t>costo/día</t>
  </si>
  <si>
    <t>rend = 3000m2/día</t>
  </si>
  <si>
    <t>costo/m2</t>
  </si>
  <si>
    <t>b)Mojado</t>
  </si>
  <si>
    <t>1camión agua = 1200/h x 8 horas/día =</t>
  </si>
  <si>
    <t>c)Gravilla</t>
  </si>
  <si>
    <t>Costo en obra</t>
  </si>
  <si>
    <t>rend = 40m2/m3</t>
  </si>
  <si>
    <t>d)Cargador frontal (pala) 950-CAT</t>
  </si>
  <si>
    <t>costo/día =</t>
  </si>
  <si>
    <t>rend = 3,000m2/día</t>
  </si>
  <si>
    <t xml:space="preserve">e)Rodillo </t>
  </si>
  <si>
    <t xml:space="preserve">costo/día = </t>
  </si>
  <si>
    <t xml:space="preserve"> </t>
  </si>
  <si>
    <t>f) Suministro de RC-2</t>
  </si>
  <si>
    <t>costo/día =US$3.60/Gls*RD$39.10/US$ x 0.50 Gls/m2 =</t>
  </si>
  <si>
    <t>g)Transporte</t>
  </si>
  <si>
    <t>h)Camión distribuidor</t>
  </si>
  <si>
    <t>costo = $10,000.00/día /3,000.00m2/gls=</t>
  </si>
  <si>
    <t>i)Personal</t>
  </si>
  <si>
    <t>costo = $/m2</t>
  </si>
  <si>
    <t xml:space="preserve">j)Kerosene </t>
  </si>
  <si>
    <t>costo = 10% x 0.5 x 128.00</t>
  </si>
  <si>
    <t>k) Dieta, herramientas, etc.</t>
  </si>
  <si>
    <t>COSTO$/M2</t>
  </si>
  <si>
    <t xml:space="preserve"> CARPETA DE HORMIGON ASFALTICO DE 2":</t>
  </si>
  <si>
    <t>Elaboración</t>
  </si>
  <si>
    <t>MT3</t>
  </si>
  <si>
    <t>Colocación</t>
  </si>
  <si>
    <t>Transporte = 35.00 KM</t>
  </si>
  <si>
    <t>KM</t>
  </si>
  <si>
    <t>Arranque</t>
  </si>
  <si>
    <t>Suministro AC-30, Manejo y almacenamiento =US$3.75*$39.10/gls*29gls/m3</t>
  </si>
  <si>
    <t>costo/m3</t>
  </si>
  <si>
    <t>rend =16 m2/m3</t>
  </si>
  <si>
    <t>18% ITBIS ELABORACION CARPETA 2":</t>
  </si>
  <si>
    <t>(costo+impuestos)/m2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</si>
</sst>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#,##0.00\ &quot;€&quot;;\-#,##0.00\ &quot;€&quot;"/>
    <numFmt numFmtId="168" formatCode="#,##0.00\ &quot;€&quot;;[Red]\-#,##0.00\ &quot;€&quot;"/>
    <numFmt numFmtId="169" formatCode="_-* #,##0\ &quot;€&quot;_-;\-* #,##0\ &quot;€&quot;_-;_-* &quot;-&quot;\ &quot;€&quot;_-;_-@_-"/>
    <numFmt numFmtId="170" formatCode="_-* #,##0\ _€_-;\-* #,##0\ _€_-;_-* &quot;-&quot;\ _€_-;_-@_-"/>
    <numFmt numFmtId="171" formatCode="_-* #,##0.00\ &quot;€&quot;_-;\-* #,##0.00\ &quot;€&quot;_-;_-* &quot;-&quot;??\ &quot;€&quot;_-;_-@_-"/>
    <numFmt numFmtId="172" formatCode="_-* #,##0.00\ _€_-;\-* #,##0.00\ _€_-;_-* &quot;-&quot;??\ _€_-;_-@_-"/>
    <numFmt numFmtId="173" formatCode="General_)"/>
    <numFmt numFmtId="174" formatCode="#,##0.0;\-#,##0.0"/>
    <numFmt numFmtId="175" formatCode="#,##0.00;[Red]#,##0.00"/>
    <numFmt numFmtId="176" formatCode="0.00_)"/>
    <numFmt numFmtId="177" formatCode="_-* #,##0.00\ _P_t_s_-;\-* #,##0.00\ _P_t_s_-;_-* &quot;-&quot;??\ _P_t_s_-;_-@_-"/>
    <numFmt numFmtId="178" formatCode="0.0%"/>
    <numFmt numFmtId="179" formatCode="#,##0.0_);\(#,##0.0\)"/>
    <numFmt numFmtId="180" formatCode="_-* #,##0.00\ _R_D_$_-;\-* #,##0.00\ _R_D_$_-;_-* &quot;-&quot;??\ _R_D_$_-;_-@_-"/>
    <numFmt numFmtId="181" formatCode="_-[$€]* #,##0.00_-;\-[$€]* #,##0.00_-;_-[$€]* &quot;-&quot;??_-;_-@_-"/>
    <numFmt numFmtId="182" formatCode="#."/>
    <numFmt numFmtId="183" formatCode="_-* #,##0.00\ &quot;Pts&quot;_-;\-* #,##0.00\ &quot;Pts&quot;_-;_-* &quot;-&quot;??\ &quot;Pts&quot;_-;_-@_-"/>
    <numFmt numFmtId="184" formatCode="#,##0.0"/>
    <numFmt numFmtId="185" formatCode="&quot;Sí&quot;;&quot;Sí&quot;;&quot;No&quot;"/>
    <numFmt numFmtId="186" formatCode="#.0"/>
    <numFmt numFmtId="187" formatCode="#.00"/>
    <numFmt numFmtId="188" formatCode="_([$€]* #,##0.00_);_([$€]* \(#,##0.00\);_([$€]* &quot;-&quot;??_);_(@_)"/>
    <numFmt numFmtId="189" formatCode="[$€]#,##0.00;[Red]\-[$€]#,##0.00"/>
    <numFmt numFmtId="190" formatCode="&quot;RD$ &quot;#,#00.00"/>
    <numFmt numFmtId="191" formatCode="_-[$€-2]* #,##0.00_-;\-[$€-2]* #,##0.00_-;_-[$€-2]* &quot;-&quot;??_-"/>
    <numFmt numFmtId="192" formatCode="0.000"/>
    <numFmt numFmtId="193" formatCode="#,##0.00_ ;\-#,##0.00\ "/>
    <numFmt numFmtId="194" formatCode="0.0"/>
    <numFmt numFmtId="195" formatCode="0.00000"/>
    <numFmt numFmtId="196" formatCode="[$$-409]#,##0.00"/>
    <numFmt numFmtId="197" formatCode="0_)"/>
    <numFmt numFmtId="198" formatCode="#,##0.00\ _€"/>
    <numFmt numFmtId="199" formatCode="#,##0.00\ &quot;/m3&quot;"/>
    <numFmt numFmtId="200" formatCode="&quot; &quot;#,##0.00&quot; &quot;;&quot; (&quot;#,##0.00&quot;)&quot;;&quot; -&quot;#&quot; &quot;;&quot; &quot;@&quot; &quot;"/>
    <numFmt numFmtId="201" formatCode="[$-409]General"/>
    <numFmt numFmtId="202" formatCode="_-* #,##0.0000_-;\-* #,##0.0000_-;_-* &quot;-&quot;??_-;_-@_-"/>
    <numFmt numFmtId="203" formatCode="#,##0.00\ &quot;M³S&quot;"/>
    <numFmt numFmtId="204" formatCode="#,##0.00\ &quot;KM&quot;"/>
    <numFmt numFmtId="205" formatCode="#,##0.00&quot; pta &quot;;\-#,##0.00&quot; pta &quot;;&quot; -&quot;#&quot; pta &quot;;@\ "/>
    <numFmt numFmtId="206" formatCode="_-&quot;RD$&quot;* #,##0.00_-;\-&quot;RD$&quot;* #,##0.00_-;_-&quot;RD$&quot;* &quot;-&quot;??_-;_-@_-"/>
    <numFmt numFmtId="207" formatCode="_(* #,##0\ &quot;pta&quot;_);_(* \(#,##0\ &quot;pta&quot;\);_(* &quot;-&quot;??\ &quot;pta&quot;_);_(@_)"/>
    <numFmt numFmtId="208" formatCode="&quot;$&quot;#,##0.00"/>
    <numFmt numFmtId="209" formatCode="0.000%"/>
    <numFmt numFmtId="210" formatCode="_ * #,##0.00_ ;_ * \-#,##0.00_ ;_ * &quot;-&quot;??_ ;_ @_ "/>
    <numFmt numFmtId="211" formatCode="_(* #,##0.0_);_(* \(#,##0.0\);_(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1"/>
      <color indexed="19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i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i/>
      <sz val="10"/>
      <color theme="1"/>
      <name val="Verdana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mediumGray">
        <fgColor indexed="9"/>
        <bgColor theme="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theme="0" tint="-4.9989318521683403E-2"/>
      </patternFill>
    </fill>
    <fill>
      <patternFill patternType="solid">
        <fgColor theme="0"/>
        <bgColor rgb="FFFFFFCC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15">
    <xf numFmtId="0" fontId="0" fillId="0" borderId="0"/>
    <xf numFmtId="172" fontId="8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3" fontId="12" fillId="0" borderId="0"/>
    <xf numFmtId="0" fontId="5" fillId="0" borderId="0"/>
    <xf numFmtId="39" fontId="13" fillId="0" borderId="0"/>
    <xf numFmtId="43" fontId="5" fillId="0" borderId="0" applyFont="0" applyFill="0" applyBorder="0" applyAlignment="0" applyProtection="0"/>
    <xf numFmtId="0" fontId="5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7" applyNumberFormat="0" applyAlignment="0" applyProtection="0"/>
    <xf numFmtId="0" fontId="19" fillId="18" borderId="8" applyNumberFormat="0" applyAlignment="0" applyProtection="0"/>
    <xf numFmtId="43" fontId="1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82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23" fillId="7" borderId="0" applyNumberFormat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2" applyNumberFormat="0" applyFill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9" fillId="0" borderId="0"/>
    <xf numFmtId="176" fontId="30" fillId="0" borderId="0"/>
    <xf numFmtId="0" fontId="5" fillId="0" borderId="0"/>
    <xf numFmtId="0" fontId="5" fillId="0" borderId="0"/>
    <xf numFmtId="173" fontId="12" fillId="0" borderId="0"/>
    <xf numFmtId="186" fontId="29" fillId="0" borderId="0"/>
    <xf numFmtId="178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6" fontId="29" fillId="0" borderId="0"/>
    <xf numFmtId="187" fontId="29" fillId="0" borderId="0"/>
    <xf numFmtId="0" fontId="5" fillId="5" borderId="13" applyNumberFormat="0" applyFont="0" applyAlignment="0" applyProtection="0"/>
    <xf numFmtId="0" fontId="31" fillId="17" borderId="14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9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23" borderId="0" applyNumberFormat="0" applyBorder="0" applyAlignment="0" applyProtection="0"/>
    <xf numFmtId="0" fontId="16" fillId="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25" borderId="0" applyNumberFormat="0" applyBorder="0" applyAlignment="0" applyProtection="0"/>
    <xf numFmtId="0" fontId="23" fillId="21" borderId="0" applyNumberFormat="0" applyBorder="0" applyAlignment="0" applyProtection="0"/>
    <xf numFmtId="0" fontId="35" fillId="26" borderId="7" applyNumberFormat="0" applyAlignment="0" applyProtection="0"/>
    <xf numFmtId="0" fontId="19" fillId="18" borderId="8" applyNumberFormat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6" fillId="27" borderId="0" applyNumberFormat="0" applyBorder="0" applyAlignment="0" applyProtection="0"/>
    <xf numFmtId="0" fontId="16" fillId="15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10" borderId="0" applyNumberFormat="0" applyBorder="0" applyAlignment="0" applyProtection="0"/>
    <xf numFmtId="0" fontId="27" fillId="6" borderId="7" applyNumberFormat="0" applyAlignment="0" applyProtection="0"/>
    <xf numFmtId="188" fontId="5" fillId="0" borderId="0" applyFont="0" applyFill="0" applyBorder="0" applyAlignment="0" applyProtection="0"/>
    <xf numFmtId="182" fontId="21" fillId="0" borderId="0">
      <protection locked="0"/>
    </xf>
    <xf numFmtId="182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17" fillId="9" borderId="0" applyNumberFormat="0" applyBorder="0" applyAlignment="0" applyProtection="0"/>
    <xf numFmtId="19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9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" borderId="13" applyNumberFormat="0" applyFont="0" applyAlignment="0" applyProtection="0"/>
    <xf numFmtId="9" fontId="5" fillId="0" borderId="0" applyFont="0" applyFill="0" applyBorder="0" applyAlignment="0" applyProtection="0"/>
    <xf numFmtId="0" fontId="31" fillId="26" borderId="14" applyNumberFormat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37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20" applyNumberFormat="0" applyFill="0" applyAlignment="0" applyProtection="0"/>
    <xf numFmtId="6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15" fillId="20" borderId="0" applyNumberFormat="0" applyBorder="0" applyAlignment="0" applyProtection="0"/>
    <xf numFmtId="0" fontId="15" fillId="9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23" borderId="0" applyNumberFormat="0" applyBorder="0" applyAlignment="0" applyProtection="0"/>
    <xf numFmtId="0" fontId="16" fillId="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15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10" borderId="0" applyNumberFormat="0" applyBorder="0" applyAlignment="0" applyProtection="0"/>
    <xf numFmtId="0" fontId="17" fillId="9" borderId="0" applyNumberFormat="0" applyBorder="0" applyAlignment="0" applyProtection="0"/>
    <xf numFmtId="0" fontId="35" fillId="26" borderId="7" applyNumberFormat="0" applyAlignment="0" applyProtection="0"/>
    <xf numFmtId="0" fontId="19" fillId="18" borderId="8" applyNumberFormat="0" applyAlignment="0" applyProtection="0"/>
    <xf numFmtId="17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3" fillId="21" borderId="0" applyNumberFormat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37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27" fillId="6" borderId="7" applyNumberFormat="0" applyAlignment="0" applyProtection="0"/>
    <xf numFmtId="0" fontId="36" fillId="0" borderId="16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13" applyNumberFormat="0" applyFont="0" applyAlignment="0" applyProtection="0"/>
    <xf numFmtId="0" fontId="5" fillId="5" borderId="13" applyNumberFormat="0" applyFont="0" applyAlignment="0" applyProtection="0"/>
    <xf numFmtId="0" fontId="31" fillId="26" borderId="1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5" fillId="0" borderId="0"/>
    <xf numFmtId="43" fontId="5" fillId="0" borderId="0" applyFont="0" applyFill="0" applyBorder="0" applyAlignment="0" applyProtection="0"/>
    <xf numFmtId="0" fontId="5" fillId="0" borderId="0"/>
    <xf numFmtId="0" fontId="34" fillId="0" borderId="0"/>
    <xf numFmtId="0" fontId="5" fillId="0" borderId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196" fontId="15" fillId="3" borderId="0" applyNumberFormat="0" applyBorder="0" applyAlignment="0" applyProtection="0"/>
    <xf numFmtId="196" fontId="15" fillId="3" borderId="0" applyNumberFormat="0" applyBorder="0" applyAlignment="0" applyProtection="0"/>
    <xf numFmtId="196" fontId="15" fillId="4" borderId="0" applyNumberFormat="0" applyBorder="0" applyAlignment="0" applyProtection="0"/>
    <xf numFmtId="196" fontId="15" fillId="4" borderId="0" applyNumberFormat="0" applyBorder="0" applyAlignment="0" applyProtection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5" fillId="6" borderId="0" applyNumberFormat="0" applyBorder="0" applyAlignment="0" applyProtection="0"/>
    <xf numFmtId="196" fontId="15" fillId="6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4" borderId="0" applyNumberFormat="0" applyBorder="0" applyAlignment="0" applyProtection="0"/>
    <xf numFmtId="196" fontId="15" fillId="4" borderId="0" applyNumberFormat="0" applyBorder="0" applyAlignment="0" applyProtection="0"/>
    <xf numFmtId="196" fontId="15" fillId="8" borderId="0" applyNumberFormat="0" applyBorder="0" applyAlignment="0" applyProtection="0"/>
    <xf numFmtId="196" fontId="15" fillId="8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6" fillId="7" borderId="0" applyNumberFormat="0" applyBorder="0" applyAlignment="0" applyProtection="0"/>
    <xf numFmtId="196" fontId="16" fillId="7" borderId="0" applyNumberFormat="0" applyBorder="0" applyAlignment="0" applyProtection="0"/>
    <xf numFmtId="196" fontId="16" fillId="10" borderId="0" applyNumberFormat="0" applyBorder="0" applyAlignment="0" applyProtection="0"/>
    <xf numFmtId="196" fontId="16" fillId="10" borderId="0" applyNumberFormat="0" applyBorder="0" applyAlignment="0" applyProtection="0"/>
    <xf numFmtId="196" fontId="16" fillId="11" borderId="0" applyNumberFormat="0" applyBorder="0" applyAlignment="0" applyProtection="0"/>
    <xf numFmtId="196" fontId="16" fillId="11" borderId="0" applyNumberFormat="0" applyBorder="0" applyAlignment="0" applyProtection="0"/>
    <xf numFmtId="196" fontId="16" fillId="9" borderId="0" applyNumberFormat="0" applyBorder="0" applyAlignment="0" applyProtection="0"/>
    <xf numFmtId="196" fontId="16" fillId="9" borderId="0" applyNumberFormat="0" applyBorder="0" applyAlignment="0" applyProtection="0"/>
    <xf numFmtId="196" fontId="16" fillId="7" borderId="0" applyNumberFormat="0" applyBorder="0" applyAlignment="0" applyProtection="0"/>
    <xf numFmtId="196" fontId="16" fillId="7" borderId="0" applyNumberFormat="0" applyBorder="0" applyAlignment="0" applyProtection="0"/>
    <xf numFmtId="196" fontId="16" fillId="4" borderId="0" applyNumberFormat="0" applyBorder="0" applyAlignment="0" applyProtection="0"/>
    <xf numFmtId="196" fontId="16" fillId="4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7" fillId="32" borderId="0" applyNumberFormat="0" applyBorder="0" applyAlignment="0" applyProtection="0"/>
    <xf numFmtId="0" fontId="16" fillId="27" borderId="0" applyNumberFormat="0" applyBorder="0" applyAlignment="0" applyProtection="0"/>
    <xf numFmtId="0" fontId="46" fillId="30" borderId="0" applyNumberFormat="0" applyBorder="0" applyAlignment="0" applyProtection="0"/>
    <xf numFmtId="0" fontId="46" fillId="33" borderId="0" applyNumberFormat="0" applyBorder="0" applyAlignment="0" applyProtection="0"/>
    <xf numFmtId="0" fontId="47" fillId="34" borderId="0" applyNumberFormat="0" applyBorder="0" applyAlignment="0" applyProtection="0"/>
    <xf numFmtId="0" fontId="16" fillId="15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7" fillId="33" borderId="0" applyNumberFormat="0" applyBorder="0" applyAlignment="0" applyProtection="0"/>
    <xf numFmtId="0" fontId="16" fillId="28" borderId="0" applyNumberFormat="0" applyBorder="0" applyAlignment="0" applyProtection="0"/>
    <xf numFmtId="0" fontId="46" fillId="30" borderId="0" applyNumberFormat="0" applyBorder="0" applyAlignment="0" applyProtection="0"/>
    <xf numFmtId="0" fontId="46" fillId="33" borderId="0" applyNumberFormat="0" applyBorder="0" applyAlignment="0" applyProtection="0"/>
    <xf numFmtId="0" fontId="47" fillId="35" borderId="0" applyNumberFormat="0" applyBorder="0" applyAlignment="0" applyProtection="0"/>
    <xf numFmtId="0" fontId="16" fillId="24" borderId="0" applyNumberFormat="0" applyBorder="0" applyAlignment="0" applyProtection="0"/>
    <xf numFmtId="0" fontId="46" fillId="30" borderId="0" applyNumberFormat="0" applyBorder="0" applyAlignment="0" applyProtection="0"/>
    <xf numFmtId="0" fontId="46" fillId="32" borderId="0" applyNumberFormat="0" applyBorder="0" applyAlignment="0" applyProtection="0"/>
    <xf numFmtId="0" fontId="47" fillId="32" borderId="0" applyNumberFormat="0" applyBorder="0" applyAlignment="0" applyProtection="0"/>
    <xf numFmtId="0" fontId="16" fillId="14" borderId="0" applyNumberFormat="0" applyBorder="0" applyAlignment="0" applyProtection="0"/>
    <xf numFmtId="0" fontId="46" fillId="30" borderId="0" applyNumberFormat="0" applyBorder="0" applyAlignment="0" applyProtection="0"/>
    <xf numFmtId="0" fontId="46" fillId="36" borderId="0" applyNumberFormat="0" applyBorder="0" applyAlignment="0" applyProtection="0"/>
    <xf numFmtId="0" fontId="47" fillId="37" borderId="0" applyNumberFormat="0" applyBorder="0" applyAlignment="0" applyProtection="0"/>
    <xf numFmtId="0" fontId="16" fillId="10" borderId="0" applyNumberFormat="0" applyBorder="0" applyAlignment="0" applyProtection="0"/>
    <xf numFmtId="196" fontId="23" fillId="7" borderId="0" applyNumberFormat="0" applyBorder="0" applyAlignment="0" applyProtection="0"/>
    <xf numFmtId="196" fontId="23" fillId="7" borderId="0" applyNumberFormat="0" applyBorder="0" applyAlignment="0" applyProtection="0"/>
    <xf numFmtId="196" fontId="18" fillId="17" borderId="25" applyNumberFormat="0" applyAlignment="0" applyProtection="0"/>
    <xf numFmtId="196" fontId="18" fillId="17" borderId="25" applyNumberFormat="0" applyAlignment="0" applyProtection="0"/>
    <xf numFmtId="196" fontId="19" fillId="18" borderId="26" applyNumberFormat="0" applyAlignment="0" applyProtection="0"/>
    <xf numFmtId="196" fontId="19" fillId="18" borderId="26" applyNumberFormat="0" applyAlignment="0" applyProtection="0"/>
    <xf numFmtId="196" fontId="28" fillId="0" borderId="27" applyNumberFormat="0" applyFill="0" applyAlignment="0" applyProtection="0"/>
    <xf numFmtId="196" fontId="28" fillId="0" borderId="27" applyNumberFormat="0" applyFill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5" fillId="0" borderId="0" applyFont="0" applyFill="0" applyAlignment="0" applyProtection="0"/>
    <xf numFmtId="19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Alignment="0" applyProtection="0"/>
    <xf numFmtId="44" fontId="5" fillId="0" borderId="0" applyFont="0" applyFill="0" applyAlignment="0" applyProtection="0"/>
    <xf numFmtId="195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76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196" fontId="26" fillId="0" borderId="0" applyNumberFormat="0" applyFill="0" applyBorder="0" applyAlignment="0" applyProtection="0"/>
    <xf numFmtId="196" fontId="26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41" borderId="0" applyNumberFormat="0" applyBorder="0" applyAlignment="0" applyProtection="0"/>
    <xf numFmtId="0" fontId="43" fillId="40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6" fillId="31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0" fontId="15" fillId="36" borderId="0" applyNumberFormat="0" applyBorder="0" applyAlignment="0" applyProtection="0"/>
    <xf numFmtId="0" fontId="15" fillId="33" borderId="0" applyNumberFormat="0" applyBorder="0" applyAlignment="0" applyProtection="0"/>
    <xf numFmtId="0" fontId="16" fillId="34" borderId="0" applyNumberFormat="0" applyBorder="0" applyAlignment="0" applyProtection="0"/>
    <xf numFmtId="196" fontId="16" fillId="10" borderId="0" applyNumberFormat="0" applyBorder="0" applyAlignment="0" applyProtection="0"/>
    <xf numFmtId="196" fontId="16" fillId="10" borderId="0" applyNumberFormat="0" applyBorder="0" applyAlignment="0" applyProtection="0"/>
    <xf numFmtId="0" fontId="15" fillId="36" borderId="0" applyNumberFormat="0" applyBorder="0" applyAlignment="0" applyProtection="0"/>
    <xf numFmtId="0" fontId="15" fillId="43" borderId="0" applyNumberFormat="0" applyBorder="0" applyAlignment="0" applyProtection="0"/>
    <xf numFmtId="0" fontId="16" fillId="33" borderId="0" applyNumberFormat="0" applyBorder="0" applyAlignment="0" applyProtection="0"/>
    <xf numFmtId="196" fontId="16" fillId="11" borderId="0" applyNumberFormat="0" applyBorder="0" applyAlignment="0" applyProtection="0"/>
    <xf numFmtId="196" fontId="16" fillId="11" borderId="0" applyNumberFormat="0" applyBorder="0" applyAlignment="0" applyProtection="0"/>
    <xf numFmtId="0" fontId="15" fillId="42" borderId="0" applyNumberFormat="0" applyBorder="0" applyAlignment="0" applyProtection="0"/>
    <xf numFmtId="0" fontId="15" fillId="33" borderId="0" applyNumberFormat="0" applyBorder="0" applyAlignment="0" applyProtection="0"/>
    <xf numFmtId="0" fontId="16" fillId="33" borderId="0" applyNumberFormat="0" applyBorder="0" applyAlignment="0" applyProtection="0"/>
    <xf numFmtId="196" fontId="16" fillId="13" borderId="0" applyNumberFormat="0" applyBorder="0" applyAlignment="0" applyProtection="0"/>
    <xf numFmtId="196" fontId="16" fillId="13" borderId="0" applyNumberFormat="0" applyBorder="0" applyAlignment="0" applyProtection="0"/>
    <xf numFmtId="0" fontId="15" fillId="32" borderId="0" applyNumberFormat="0" applyBorder="0" applyAlignment="0" applyProtection="0"/>
    <xf numFmtId="0" fontId="15" fillId="42" borderId="0" applyNumberFormat="0" applyBorder="0" applyAlignment="0" applyProtection="0"/>
    <xf numFmtId="0" fontId="16" fillId="31" borderId="0" applyNumberFormat="0" applyBorder="0" applyAlignment="0" applyProtection="0"/>
    <xf numFmtId="196" fontId="16" fillId="14" borderId="0" applyNumberFormat="0" applyBorder="0" applyAlignment="0" applyProtection="0"/>
    <xf numFmtId="196" fontId="16" fillId="14" borderId="0" applyNumberFormat="0" applyBorder="0" applyAlignment="0" applyProtection="0"/>
    <xf numFmtId="0" fontId="15" fillId="36" borderId="0" applyNumberFormat="0" applyBorder="0" applyAlignment="0" applyProtection="0"/>
    <xf numFmtId="0" fontId="15" fillId="30" borderId="0" applyNumberFormat="0" applyBorder="0" applyAlignment="0" applyProtection="0"/>
    <xf numFmtId="0" fontId="16" fillId="30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196" fontId="27" fillId="8" borderId="25" applyNumberFormat="0" applyAlignment="0" applyProtection="0"/>
    <xf numFmtId="196" fontId="27" fillId="8" borderId="25" applyNumberFormat="0" applyAlignment="0" applyProtection="0"/>
    <xf numFmtId="166" fontId="5" fillId="0" borderId="0" applyFont="0" applyFill="0" applyBorder="0" applyAlignment="0" applyProtection="0"/>
    <xf numFmtId="200" fontId="49" fillId="0" borderId="0"/>
    <xf numFmtId="201" fontId="49" fillId="0" borderId="0"/>
    <xf numFmtId="0" fontId="50" fillId="0" borderId="0" applyNumberFormat="0" applyFill="0" applyBorder="0" applyAlignment="0" applyProtection="0">
      <alignment vertical="top"/>
      <protection locked="0"/>
    </xf>
    <xf numFmtId="196" fontId="51" fillId="0" borderId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96" fontId="17" fillId="16" borderId="0" applyNumberFormat="0" applyBorder="0" applyAlignment="0" applyProtection="0"/>
    <xf numFmtId="196" fontId="17" fillId="16" borderId="0" applyNumberFormat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0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5" fillId="0" borderId="0" applyFont="0" applyFill="0" applyBorder="0" applyAlignment="0" applyProtection="0"/>
    <xf numFmtId="203" fontId="38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204" fontId="38" fillId="0" borderId="0" applyFont="0" applyFill="0" applyBorder="0" applyAlignment="0" applyProtection="0"/>
    <xf numFmtId="204" fontId="38" fillId="0" borderId="0" applyFont="0" applyFill="0" applyBorder="0" applyAlignment="0" applyProtection="0"/>
    <xf numFmtId="205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207" fontId="5" fillId="0" borderId="0" applyFont="0" applyFill="0" applyBorder="0" applyAlignment="0" applyProtection="0"/>
    <xf numFmtId="196" fontId="53" fillId="8" borderId="0" applyNumberFormat="0" applyBorder="0" applyAlignment="0" applyProtection="0"/>
    <xf numFmtId="196" fontId="53" fillId="8" borderId="0" applyNumberFormat="0" applyBorder="0" applyAlignment="0" applyProtection="0"/>
    <xf numFmtId="196" fontId="15" fillId="0" borderId="0"/>
    <xf numFmtId="196" fontId="15" fillId="0" borderId="0"/>
    <xf numFmtId="196" fontId="15" fillId="0" borderId="0"/>
    <xf numFmtId="0" fontId="38" fillId="0" borderId="0"/>
    <xf numFmtId="196" fontId="15" fillId="0" borderId="0"/>
    <xf numFmtId="0" fontId="3" fillId="0" borderId="0"/>
    <xf numFmtId="0" fontId="5" fillId="0" borderId="0"/>
    <xf numFmtId="0" fontId="5" fillId="0" borderId="0"/>
    <xf numFmtId="196" fontId="3" fillId="0" borderId="0"/>
    <xf numFmtId="196" fontId="5" fillId="0" borderId="0"/>
    <xf numFmtId="0" fontId="5" fillId="0" borderId="0"/>
    <xf numFmtId="0" fontId="5" fillId="0" borderId="0"/>
    <xf numFmtId="0" fontId="38" fillId="0" borderId="0"/>
    <xf numFmtId="0" fontId="3" fillId="0" borderId="0"/>
    <xf numFmtId="0" fontId="3" fillId="0" borderId="0"/>
    <xf numFmtId="176" fontId="12" fillId="0" borderId="0"/>
    <xf numFmtId="0" fontId="34" fillId="0" borderId="0"/>
    <xf numFmtId="0" fontId="5" fillId="0" borderId="0"/>
    <xf numFmtId="0" fontId="3" fillId="0" borderId="0"/>
    <xf numFmtId="0" fontId="3" fillId="0" borderId="0"/>
    <xf numFmtId="0" fontId="5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0" fontId="5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0" fontId="5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202" fontId="12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5" borderId="28" applyNumberFormat="0" applyFont="0" applyAlignment="0" applyProtection="0"/>
    <xf numFmtId="196" fontId="38" fillId="5" borderId="28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196" fontId="31" fillId="17" borderId="29" applyNumberFormat="0" applyAlignment="0" applyProtection="0"/>
    <xf numFmtId="196" fontId="31" fillId="17" borderId="29" applyNumberFormat="0" applyAlignment="0" applyProtection="0"/>
    <xf numFmtId="0" fontId="32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4" fillId="0" borderId="9" applyNumberFormat="0" applyFill="0" applyAlignment="0" applyProtection="0"/>
    <xf numFmtId="196" fontId="24" fillId="0" borderId="9" applyNumberFormat="0" applyFill="0" applyAlignment="0" applyProtection="0"/>
    <xf numFmtId="196" fontId="25" fillId="0" borderId="10" applyNumberFormat="0" applyFill="0" applyAlignment="0" applyProtection="0"/>
    <xf numFmtId="196" fontId="25" fillId="0" borderId="10" applyNumberFormat="0" applyFill="0" applyAlignment="0" applyProtection="0"/>
    <xf numFmtId="196" fontId="26" fillId="0" borderId="11" applyNumberFormat="0" applyFill="0" applyAlignment="0" applyProtection="0"/>
    <xf numFmtId="196" fontId="26" fillId="0" borderId="11" applyNumberFormat="0" applyFill="0" applyAlignment="0" applyProtection="0"/>
    <xf numFmtId="196" fontId="32" fillId="0" borderId="0" applyNumberFormat="0" applyFill="0" applyBorder="0" applyAlignment="0" applyProtection="0"/>
    <xf numFmtId="196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6" fontId="43" fillId="0" borderId="30" applyNumberFormat="0" applyFill="0" applyAlignment="0" applyProtection="0"/>
    <xf numFmtId="196" fontId="43" fillId="0" borderId="30" applyNumberFormat="0" applyFill="0" applyAlignment="0" applyProtection="0"/>
    <xf numFmtId="207" fontId="5" fillId="0" borderId="0" applyFont="0" applyFill="0" applyBorder="0" applyAlignment="0" applyProtection="0"/>
    <xf numFmtId="0" fontId="15" fillId="20" borderId="0" applyNumberFormat="0" applyBorder="0" applyAlignment="0" applyProtection="0"/>
    <xf numFmtId="0" fontId="15" fillId="9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20" borderId="0" applyNumberFormat="0" applyBorder="0" applyAlignment="0" applyProtection="0"/>
    <xf numFmtId="0" fontId="15" fillId="9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3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23" borderId="0" applyNumberFormat="0" applyBorder="0" applyAlignment="0" applyProtection="0"/>
    <xf numFmtId="0" fontId="16" fillId="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15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35" fillId="26" borderId="33" applyNumberFormat="0" applyAlignment="0" applyProtection="0"/>
    <xf numFmtId="0" fontId="35" fillId="26" borderId="33" applyNumberFormat="0" applyAlignment="0" applyProtection="0"/>
    <xf numFmtId="0" fontId="35" fillId="26" borderId="33" applyNumberFormat="0" applyAlignment="0" applyProtection="0"/>
    <xf numFmtId="0" fontId="54" fillId="44" borderId="33" applyNumberFormat="0" applyAlignment="0" applyProtection="0"/>
    <xf numFmtId="0" fontId="54" fillId="44" borderId="33" applyNumberFormat="0" applyAlignment="0" applyProtection="0"/>
    <xf numFmtId="0" fontId="35" fillId="26" borderId="33" applyNumberFormat="0" applyAlignment="0" applyProtection="0"/>
    <xf numFmtId="0" fontId="35" fillId="26" borderId="33" applyNumberFormat="0" applyAlignment="0" applyProtection="0"/>
    <xf numFmtId="0" fontId="35" fillId="26" borderId="33" applyNumberFormat="0" applyAlignment="0" applyProtection="0"/>
    <xf numFmtId="0" fontId="18" fillId="17" borderId="33" applyNumberFormat="0" applyAlignment="0" applyProtection="0"/>
    <xf numFmtId="0" fontId="18" fillId="17" borderId="33" applyNumberFormat="0" applyAlignment="0" applyProtection="0"/>
    <xf numFmtId="0" fontId="35" fillId="26" borderId="33" applyNumberFormat="0" applyAlignment="0" applyProtection="0"/>
    <xf numFmtId="0" fontId="35" fillId="26" borderId="33" applyNumberFormat="0" applyAlignment="0" applyProtection="0"/>
    <xf numFmtId="0" fontId="35" fillId="26" borderId="33" applyNumberFormat="0" applyAlignment="0" applyProtection="0"/>
    <xf numFmtId="0" fontId="35" fillId="26" borderId="33" applyNumberFormat="0" applyAlignment="0" applyProtection="0"/>
    <xf numFmtId="0" fontId="18" fillId="17" borderId="33" applyNumberFormat="0" applyAlignment="0" applyProtection="0"/>
    <xf numFmtId="0" fontId="18" fillId="17" borderId="33" applyNumberFormat="0" applyAlignment="0" applyProtection="0"/>
    <xf numFmtId="0" fontId="36" fillId="0" borderId="34" applyNumberFormat="0" applyFill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15" fillId="5" borderId="35" applyNumberFormat="0" applyFont="0" applyAlignment="0" applyProtection="0"/>
    <xf numFmtId="0" fontId="15" fillId="5" borderId="35" applyNumberFormat="0" applyFont="0" applyAlignment="0" applyProtection="0"/>
    <xf numFmtId="0" fontId="15" fillId="5" borderId="35" applyNumberFormat="0" applyFont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208" fontId="15" fillId="0" borderId="0" applyFont="0" applyFill="0" applyBorder="0" applyAlignment="0" applyProtection="0"/>
    <xf numFmtId="206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27" fillId="6" borderId="33" applyNumberFormat="0" applyAlignment="0" applyProtection="0"/>
    <xf numFmtId="0" fontId="27" fillId="6" borderId="33" applyNumberFormat="0" applyAlignment="0" applyProtection="0"/>
    <xf numFmtId="0" fontId="27" fillId="6" borderId="33" applyNumberFormat="0" applyAlignment="0" applyProtection="0"/>
    <xf numFmtId="0" fontId="27" fillId="6" borderId="33" applyNumberFormat="0" applyAlignment="0" applyProtection="0"/>
    <xf numFmtId="0" fontId="27" fillId="8" borderId="33" applyNumberFormat="0" applyAlignment="0" applyProtection="0"/>
    <xf numFmtId="0" fontId="27" fillId="8" borderId="33" applyNumberFormat="0" applyAlignment="0" applyProtection="0"/>
    <xf numFmtId="0" fontId="27" fillId="6" borderId="33" applyNumberFormat="0" applyAlignment="0" applyProtection="0"/>
    <xf numFmtId="0" fontId="27" fillId="6" borderId="33" applyNumberFormat="0" applyAlignment="0" applyProtection="0"/>
    <xf numFmtId="0" fontId="27" fillId="6" borderId="33" applyNumberFormat="0" applyAlignment="0" applyProtection="0"/>
    <xf numFmtId="17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37" fillId="0" borderId="19" applyNumberFormat="0" applyFill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37" borderId="33" applyNumberFormat="0" applyAlignment="0" applyProtection="0"/>
    <xf numFmtId="0" fontId="56" fillId="37" borderId="33" applyNumberFormat="0" applyAlignment="0" applyProtection="0"/>
    <xf numFmtId="0" fontId="27" fillId="8" borderId="33" applyNumberFormat="0" applyAlignment="0" applyProtection="0"/>
    <xf numFmtId="0" fontId="27" fillId="8" borderId="33" applyNumberFormat="0" applyAlignment="0" applyProtection="0"/>
    <xf numFmtId="0" fontId="17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9" fillId="8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39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86" fontId="29" fillId="0" borderId="0"/>
    <xf numFmtId="0" fontId="5" fillId="5" borderId="35" applyNumberFormat="0" applyFont="0" applyAlignment="0" applyProtection="0"/>
    <xf numFmtId="0" fontId="5" fillId="5" borderId="35" applyNumberFormat="0" applyFont="0" applyAlignment="0" applyProtection="0"/>
    <xf numFmtId="0" fontId="5" fillId="5" borderId="35" applyNumberFormat="0" applyFont="0" applyAlignment="0" applyProtection="0"/>
    <xf numFmtId="0" fontId="5" fillId="5" borderId="35" applyNumberFormat="0" applyFont="0" applyAlignment="0" applyProtection="0"/>
    <xf numFmtId="0" fontId="13" fillId="5" borderId="35" applyNumberFormat="0" applyFont="0" applyAlignment="0" applyProtection="0"/>
    <xf numFmtId="0" fontId="13" fillId="5" borderId="35" applyNumberFormat="0" applyFont="0" applyAlignment="0" applyProtection="0"/>
    <xf numFmtId="0" fontId="5" fillId="36" borderId="35" applyNumberFormat="0" applyFont="0" applyAlignment="0" applyProtection="0"/>
    <xf numFmtId="0" fontId="5" fillId="36" borderId="35" applyNumberFormat="0" applyFont="0" applyAlignment="0" applyProtection="0"/>
    <xf numFmtId="0" fontId="5" fillId="5" borderId="35" applyNumberFormat="0" applyFont="0" applyAlignment="0" applyProtection="0"/>
    <xf numFmtId="0" fontId="31" fillId="44" borderId="36" applyNumberFormat="0" applyAlignment="0" applyProtection="0"/>
    <xf numFmtId="0" fontId="31" fillId="44" borderId="36" applyNumberFormat="0" applyAlignment="0" applyProtection="0"/>
    <xf numFmtId="0" fontId="31" fillId="26" borderId="36" applyNumberFormat="0" applyAlignment="0" applyProtection="0"/>
    <xf numFmtId="0" fontId="31" fillId="26" borderId="36" applyNumberFormat="0" applyAlignment="0" applyProtection="0"/>
    <xf numFmtId="0" fontId="31" fillId="26" borderId="36" applyNumberFormat="0" applyAlignment="0" applyProtection="0"/>
    <xf numFmtId="0" fontId="31" fillId="17" borderId="36" applyNumberFormat="0" applyAlignment="0" applyProtection="0"/>
    <xf numFmtId="0" fontId="31" fillId="17" borderId="3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26" borderId="36" applyNumberFormat="0" applyAlignment="0" applyProtection="0"/>
    <xf numFmtId="0" fontId="31" fillId="26" borderId="36" applyNumberFormat="0" applyAlignment="0" applyProtection="0"/>
    <xf numFmtId="0" fontId="31" fillId="26" borderId="36" applyNumberFormat="0" applyAlignment="0" applyProtection="0"/>
    <xf numFmtId="0" fontId="31" fillId="26" borderId="36" applyNumberFormat="0" applyAlignment="0" applyProtection="0"/>
    <xf numFmtId="0" fontId="31" fillId="17" borderId="36" applyNumberFormat="0" applyAlignment="0" applyProtection="0"/>
    <xf numFmtId="0" fontId="31" fillId="17" borderId="36" applyNumberFormat="0" applyAlignment="0" applyProtection="0"/>
    <xf numFmtId="0" fontId="23" fillId="21" borderId="0" applyNumberFormat="0" applyBorder="0" applyAlignment="0" applyProtection="0"/>
    <xf numFmtId="0" fontId="31" fillId="26" borderId="36" applyNumberFormat="0" applyAlignment="0" applyProtection="0"/>
    <xf numFmtId="0" fontId="31" fillId="26" borderId="36" applyNumberFormat="0" applyAlignment="0" applyProtection="0"/>
    <xf numFmtId="0" fontId="31" fillId="26" borderId="36" applyNumberFormat="0" applyAlignment="0" applyProtection="0"/>
    <xf numFmtId="0" fontId="2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37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43" fillId="0" borderId="37" applyNumberFormat="0" applyFill="0" applyAlignment="0" applyProtection="0"/>
    <xf numFmtId="0" fontId="43" fillId="0" borderId="37" applyNumberFormat="0" applyFill="0" applyAlignment="0" applyProtection="0"/>
    <xf numFmtId="0" fontId="43" fillId="0" borderId="38" applyNumberFormat="0" applyFill="0" applyAlignment="0" applyProtection="0"/>
    <xf numFmtId="0" fontId="43" fillId="0" borderId="38" applyNumberFormat="0" applyFill="0" applyAlignment="0" applyProtection="0"/>
    <xf numFmtId="0" fontId="19" fillId="18" borderId="26" applyNumberFormat="0" applyAlignment="0" applyProtection="0"/>
    <xf numFmtId="0" fontId="5" fillId="0" borderId="0" applyFont="0" applyFill="0" applyBorder="0" applyAlignment="0" applyProtection="0"/>
    <xf numFmtId="39" fontId="1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7" fillId="0" borderId="0"/>
    <xf numFmtId="0" fontId="58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9" fillId="0" borderId="0"/>
  </cellStyleXfs>
  <cellXfs count="406">
    <xf numFmtId="0" fontId="0" fillId="0" borderId="0" xfId="0"/>
    <xf numFmtId="1" fontId="5" fillId="2" borderId="5" xfId="225" applyNumberFormat="1" applyFont="1" applyFill="1" applyBorder="1" applyAlignment="1">
      <alignment horizontal="right" vertical="center"/>
    </xf>
    <xf numFmtId="0" fontId="5" fillId="2" borderId="3" xfId="226" applyFont="1" applyFill="1" applyBorder="1" applyAlignment="1">
      <alignment horizontal="right" vertical="center"/>
    </xf>
    <xf numFmtId="4" fontId="5" fillId="2" borderId="0" xfId="226" applyNumberFormat="1" applyFont="1" applyFill="1" applyBorder="1" applyAlignment="1">
      <alignment horizontal="right" vertical="center"/>
    </xf>
    <xf numFmtId="0" fontId="5" fillId="2" borderId="3" xfId="226" applyFont="1" applyFill="1" applyBorder="1" applyAlignment="1">
      <alignment horizontal="center" vertical="center"/>
    </xf>
    <xf numFmtId="0" fontId="6" fillId="29" borderId="24" xfId="0" applyFont="1" applyFill="1" applyBorder="1" applyAlignment="1">
      <alignment horizontal="right" vertical="center" wrapText="1"/>
    </xf>
    <xf numFmtId="175" fontId="5" fillId="2" borderId="32" xfId="0" applyNumberFormat="1" applyFont="1" applyFill="1" applyBorder="1" applyAlignment="1">
      <alignment horizontal="right" vertical="center"/>
    </xf>
    <xf numFmtId="4" fontId="5" fillId="2" borderId="32" xfId="0" applyNumberFormat="1" applyFont="1" applyFill="1" applyBorder="1" applyAlignment="1">
      <alignment vertical="center"/>
    </xf>
    <xf numFmtId="173" fontId="5" fillId="2" borderId="32" xfId="0" applyNumberFormat="1" applyFont="1" applyFill="1" applyBorder="1" applyAlignment="1">
      <alignment horizontal="center" vertical="center"/>
    </xf>
    <xf numFmtId="0" fontId="6" fillId="45" borderId="6" xfId="0" applyFont="1" applyFill="1" applyBorder="1" applyAlignment="1">
      <alignment vertical="center" wrapText="1"/>
    </xf>
    <xf numFmtId="0" fontId="6" fillId="45" borderId="6" xfId="0" applyFont="1" applyFill="1" applyBorder="1" applyAlignment="1">
      <alignment horizontal="right" vertical="center" wrapText="1"/>
    </xf>
    <xf numFmtId="1" fontId="6" fillId="19" borderId="21" xfId="225" applyNumberFormat="1" applyFont="1" applyFill="1" applyBorder="1" applyAlignment="1">
      <alignment horizontal="right" vertical="center"/>
    </xf>
    <xf numFmtId="0" fontId="6" fillId="19" borderId="1" xfId="226" applyFont="1" applyFill="1" applyBorder="1" applyAlignment="1">
      <alignment horizontal="center" vertical="center"/>
    </xf>
    <xf numFmtId="0" fontId="6" fillId="45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/>
    </xf>
    <xf numFmtId="175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75" fontId="5" fillId="2" borderId="6" xfId="10" applyNumberFormat="1" applyFont="1" applyFill="1" applyBorder="1" applyAlignment="1">
      <alignment vertical="center"/>
    </xf>
    <xf numFmtId="0" fontId="5" fillId="2" borderId="32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left" vertical="center" wrapText="1"/>
    </xf>
    <xf numFmtId="175" fontId="5" fillId="2" borderId="32" xfId="0" applyNumberFormat="1" applyFont="1" applyFill="1" applyBorder="1" applyAlignment="1">
      <alignment horizontal="right" vertical="center" wrapText="1"/>
    </xf>
    <xf numFmtId="175" fontId="5" fillId="2" borderId="32" xfId="0" applyNumberFormat="1" applyFont="1" applyFill="1" applyBorder="1" applyAlignment="1">
      <alignment horizontal="center" vertical="center" wrapText="1"/>
    </xf>
    <xf numFmtId="175" fontId="5" fillId="2" borderId="32" xfId="10" applyNumberFormat="1" applyFont="1" applyFill="1" applyBorder="1" applyAlignment="1">
      <alignment vertical="center"/>
    </xf>
    <xf numFmtId="175" fontId="5" fillId="2" borderId="32" xfId="0" applyNumberFormat="1" applyFont="1" applyFill="1" applyBorder="1" applyAlignment="1">
      <alignment horizontal="center" vertical="center"/>
    </xf>
    <xf numFmtId="175" fontId="5" fillId="2" borderId="6" xfId="0" applyNumberFormat="1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left" vertical="center" wrapText="1"/>
    </xf>
    <xf numFmtId="4" fontId="14" fillId="2" borderId="32" xfId="0" applyNumberFormat="1" applyFont="1" applyFill="1" applyBorder="1" applyAlignment="1">
      <alignment vertical="center" wrapText="1"/>
    </xf>
    <xf numFmtId="0" fontId="14" fillId="2" borderId="32" xfId="0" applyFont="1" applyFill="1" applyBorder="1" applyAlignment="1">
      <alignment horizontal="center" vertical="center" wrapText="1"/>
    </xf>
    <xf numFmtId="4" fontId="14" fillId="2" borderId="32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horizontal="right" vertical="center" wrapText="1"/>
    </xf>
    <xf numFmtId="0" fontId="6" fillId="2" borderId="32" xfId="0" applyFont="1" applyFill="1" applyBorder="1" applyAlignment="1">
      <alignment horizontal="left" vertical="center" wrapText="1"/>
    </xf>
    <xf numFmtId="175" fontId="7" fillId="2" borderId="32" xfId="0" applyNumberFormat="1" applyFont="1" applyFill="1" applyBorder="1" applyAlignment="1">
      <alignment horizontal="right" vertical="center"/>
    </xf>
    <xf numFmtId="175" fontId="7" fillId="2" borderId="32" xfId="0" applyNumberFormat="1" applyFont="1" applyFill="1" applyBorder="1" applyAlignment="1">
      <alignment horizontal="center" vertical="center"/>
    </xf>
    <xf numFmtId="175" fontId="33" fillId="2" borderId="32" xfId="10" applyNumberFormat="1" applyFont="1" applyFill="1" applyBorder="1" applyAlignment="1">
      <alignment vertical="center"/>
    </xf>
    <xf numFmtId="0" fontId="5" fillId="2" borderId="32" xfId="0" applyFont="1" applyFill="1" applyBorder="1" applyAlignment="1">
      <alignment horizontal="right" vertical="center" wrapText="1"/>
    </xf>
    <xf numFmtId="175" fontId="5" fillId="2" borderId="32" xfId="10" applyNumberFormat="1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left" vertical="center"/>
    </xf>
    <xf numFmtId="175" fontId="5" fillId="2" borderId="6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right" vertical="center" wrapText="1"/>
    </xf>
    <xf numFmtId="4" fontId="5" fillId="2" borderId="32" xfId="0" applyNumberFormat="1" applyFont="1" applyFill="1" applyBorder="1" applyAlignment="1">
      <alignment horizontal="center" vertical="center"/>
    </xf>
    <xf numFmtId="175" fontId="5" fillId="2" borderId="32" xfId="208" applyNumberFormat="1" applyFont="1" applyFill="1" applyBorder="1" applyAlignment="1">
      <alignment vertical="center"/>
    </xf>
    <xf numFmtId="4" fontId="5" fillId="2" borderId="32" xfId="0" applyNumberFormat="1" applyFont="1" applyFill="1" applyBorder="1" applyAlignment="1">
      <alignment horizontal="right" vertical="center" wrapText="1"/>
    </xf>
    <xf numFmtId="43" fontId="5" fillId="2" borderId="32" xfId="0" applyNumberFormat="1" applyFont="1" applyFill="1" applyBorder="1" applyAlignment="1">
      <alignment horizontal="center" vertical="center" wrapText="1"/>
    </xf>
    <xf numFmtId="175" fontId="5" fillId="2" borderId="32" xfId="3" applyNumberFormat="1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4" fontId="5" fillId="2" borderId="32" xfId="0" applyNumberFormat="1" applyFont="1" applyFill="1" applyBorder="1" applyAlignment="1">
      <alignment horizontal="center" vertical="center" wrapText="1"/>
    </xf>
    <xf numFmtId="175" fontId="6" fillId="2" borderId="32" xfId="0" applyNumberFormat="1" applyFont="1" applyFill="1" applyBorder="1" applyAlignment="1">
      <alignment horizontal="right" vertical="center"/>
    </xf>
    <xf numFmtId="175" fontId="6" fillId="2" borderId="32" xfId="0" applyNumberFormat="1" applyFont="1" applyFill="1" applyBorder="1" applyAlignment="1">
      <alignment horizontal="center" vertical="center"/>
    </xf>
    <xf numFmtId="4" fontId="5" fillId="2" borderId="32" xfId="10" applyNumberFormat="1" applyFont="1" applyFill="1" applyBorder="1" applyAlignment="1">
      <alignment vertical="center" wrapText="1"/>
    </xf>
    <xf numFmtId="4" fontId="5" fillId="2" borderId="32" xfId="10" applyNumberFormat="1" applyFont="1" applyFill="1" applyBorder="1" applyAlignment="1">
      <alignment horizontal="right" vertical="center" wrapText="1"/>
    </xf>
    <xf numFmtId="4" fontId="5" fillId="2" borderId="32" xfId="10" applyNumberFormat="1" applyFont="1" applyFill="1" applyBorder="1" applyAlignment="1">
      <alignment vertical="center"/>
    </xf>
    <xf numFmtId="0" fontId="45" fillId="2" borderId="3" xfId="0" applyFont="1" applyFill="1" applyBorder="1" applyAlignment="1" applyProtection="1">
      <alignment horizontal="right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right" vertical="center"/>
    </xf>
    <xf numFmtId="194" fontId="5" fillId="2" borderId="32" xfId="0" applyNumberFormat="1" applyFont="1" applyFill="1" applyBorder="1" applyAlignment="1">
      <alignment horizontal="right" vertical="center" wrapText="1"/>
    </xf>
    <xf numFmtId="2" fontId="5" fillId="2" borderId="32" xfId="0" applyNumberFormat="1" applyFont="1" applyFill="1" applyBorder="1" applyAlignment="1">
      <alignment horizontal="right" vertical="center"/>
    </xf>
    <xf numFmtId="179" fontId="5" fillId="2" borderId="32" xfId="0" applyNumberFormat="1" applyFont="1" applyFill="1" applyBorder="1" applyAlignment="1">
      <alignment horizontal="right" vertical="center"/>
    </xf>
    <xf numFmtId="175" fontId="5" fillId="2" borderId="3" xfId="0" applyNumberFormat="1" applyFont="1" applyFill="1" applyBorder="1" applyAlignment="1">
      <alignment vertical="center" wrapText="1"/>
    </xf>
    <xf numFmtId="175" fontId="5" fillId="2" borderId="15" xfId="0" applyNumberFormat="1" applyFont="1" applyFill="1" applyBorder="1" applyAlignment="1">
      <alignment vertical="center" wrapText="1"/>
    </xf>
    <xf numFmtId="2" fontId="5" fillId="2" borderId="32" xfId="0" applyNumberFormat="1" applyFont="1" applyFill="1" applyBorder="1" applyAlignment="1">
      <alignment horizontal="right" vertical="center" wrapText="1"/>
    </xf>
    <xf numFmtId="194" fontId="6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right" vertical="center" wrapText="1"/>
    </xf>
    <xf numFmtId="1" fontId="6" fillId="2" borderId="32" xfId="0" applyNumberFormat="1" applyFont="1" applyFill="1" applyBorder="1" applyAlignment="1">
      <alignment horizontal="right" vertical="center" wrapText="1"/>
    </xf>
    <xf numFmtId="194" fontId="5" fillId="19" borderId="32" xfId="0" applyNumberFormat="1" applyFont="1" applyFill="1" applyBorder="1" applyAlignment="1">
      <alignment horizontal="right" vertical="center" wrapText="1"/>
    </xf>
    <xf numFmtId="0" fontId="5" fillId="2" borderId="32" xfId="0" applyFont="1" applyFill="1" applyBorder="1" applyAlignment="1">
      <alignment horizontal="center" vertical="center" wrapText="1"/>
    </xf>
    <xf numFmtId="43" fontId="5" fillId="2" borderId="32" xfId="6" applyFont="1" applyFill="1" applyBorder="1" applyAlignment="1">
      <alignment horizontal="right" vertical="center" wrapText="1"/>
    </xf>
    <xf numFmtId="43" fontId="5" fillId="2" borderId="32" xfId="196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vertical="center" wrapText="1"/>
    </xf>
    <xf numFmtId="0" fontId="5" fillId="2" borderId="0" xfId="4" applyFont="1" applyFill="1" applyAlignment="1">
      <alignment vertical="center" wrapText="1"/>
    </xf>
    <xf numFmtId="193" fontId="11" fillId="2" borderId="32" xfId="0" applyNumberFormat="1" applyFont="1" applyFill="1" applyBorder="1" applyAlignment="1">
      <alignment vertical="center" wrapText="1"/>
    </xf>
    <xf numFmtId="4" fontId="11" fillId="2" borderId="32" xfId="0" applyNumberFormat="1" applyFont="1" applyFill="1" applyBorder="1" applyAlignment="1">
      <alignment horizontal="center" vertical="center" wrapText="1"/>
    </xf>
    <xf numFmtId="4" fontId="5" fillId="2" borderId="32" xfId="64" applyNumberFormat="1" applyFont="1" applyFill="1" applyBorder="1" applyAlignment="1" applyProtection="1">
      <alignment vertical="center" wrapText="1"/>
    </xf>
    <xf numFmtId="4" fontId="5" fillId="2" borderId="32" xfId="0" applyNumberFormat="1" applyFont="1" applyFill="1" applyBorder="1" applyAlignment="1">
      <alignment vertical="center" wrapText="1"/>
    </xf>
    <xf numFmtId="4" fontId="5" fillId="2" borderId="32" xfId="141" applyNumberFormat="1" applyFont="1" applyFill="1" applyBorder="1" applyAlignment="1" applyProtection="1">
      <alignment horizontal="right" vertical="center" wrapText="1"/>
    </xf>
    <xf numFmtId="4" fontId="5" fillId="2" borderId="32" xfId="141" applyNumberFormat="1" applyFont="1" applyFill="1" applyBorder="1" applyAlignment="1" applyProtection="1">
      <alignment horizontal="right" vertical="center" wrapText="1"/>
      <protection locked="0"/>
    </xf>
    <xf numFmtId="193" fontId="5" fillId="2" borderId="32" xfId="0" applyNumberFormat="1" applyFont="1" applyFill="1" applyBorder="1" applyAlignment="1">
      <alignment vertical="center" wrapText="1"/>
    </xf>
    <xf numFmtId="4" fontId="33" fillId="2" borderId="32" xfId="141" applyNumberFormat="1" applyFont="1" applyFill="1" applyBorder="1" applyAlignment="1">
      <alignment horizontal="right" vertical="center" wrapText="1"/>
    </xf>
    <xf numFmtId="4" fontId="33" fillId="2" borderId="32" xfId="0" applyNumberFormat="1" applyFont="1" applyFill="1" applyBorder="1" applyAlignment="1">
      <alignment vertical="center" wrapText="1"/>
    </xf>
    <xf numFmtId="4" fontId="5" fillId="2" borderId="32" xfId="196" applyNumberFormat="1" applyFont="1" applyFill="1" applyBorder="1" applyAlignment="1">
      <alignment horizontal="right" vertical="center" wrapText="1"/>
    </xf>
    <xf numFmtId="4" fontId="5" fillId="2" borderId="3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32" xfId="0" applyNumberFormat="1" applyFont="1" applyFill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 applyProtection="1">
      <alignment horizontal="right" vertical="center" wrapText="1"/>
    </xf>
    <xf numFmtId="4" fontId="5" fillId="2" borderId="32" xfId="231" applyNumberFormat="1" applyFont="1" applyFill="1" applyBorder="1" applyAlignment="1">
      <alignment vertical="center"/>
    </xf>
    <xf numFmtId="0" fontId="5" fillId="2" borderId="32" xfId="0" applyFont="1" applyFill="1" applyBorder="1" applyAlignment="1" applyProtection="1">
      <alignment horizontal="center" vertical="center"/>
    </xf>
    <xf numFmtId="4" fontId="5" fillId="2" borderId="32" xfId="208" applyNumberFormat="1" applyFont="1" applyFill="1" applyBorder="1" applyAlignment="1">
      <alignment horizontal="right" vertical="center"/>
    </xf>
    <xf numFmtId="4" fontId="5" fillId="2" borderId="32" xfId="208" applyNumberFormat="1" applyFont="1" applyFill="1" applyBorder="1" applyAlignment="1">
      <alignment horizontal="center" vertical="center"/>
    </xf>
    <xf numFmtId="43" fontId="5" fillId="2" borderId="32" xfId="196" applyFont="1" applyFill="1" applyBorder="1" applyAlignment="1">
      <alignment horizontal="right" vertical="center"/>
    </xf>
    <xf numFmtId="174" fontId="5" fillId="2" borderId="32" xfId="704" applyNumberFormat="1" applyFont="1" applyFill="1" applyBorder="1" applyAlignment="1" applyProtection="1">
      <alignment horizontal="right" vertical="center"/>
    </xf>
    <xf numFmtId="4" fontId="33" fillId="2" borderId="32" xfId="141" applyNumberFormat="1" applyFont="1" applyFill="1" applyBorder="1" applyAlignment="1">
      <alignment horizontal="center" vertical="center"/>
    </xf>
    <xf numFmtId="4" fontId="33" fillId="2" borderId="32" xfId="0" applyNumberFormat="1" applyFont="1" applyFill="1" applyBorder="1" applyAlignment="1">
      <alignment vertical="center"/>
    </xf>
    <xf numFmtId="4" fontId="33" fillId="2" borderId="32" xfId="0" applyNumberFormat="1" applyFont="1" applyFill="1" applyBorder="1" applyAlignment="1">
      <alignment horizontal="center" vertical="center"/>
    </xf>
    <xf numFmtId="4" fontId="33" fillId="2" borderId="32" xfId="141" applyNumberFormat="1" applyFont="1" applyFill="1" applyBorder="1" applyAlignment="1" applyProtection="1">
      <alignment horizontal="right" vertical="center" wrapText="1"/>
      <protection locked="0"/>
    </xf>
    <xf numFmtId="37" fontId="10" fillId="2" borderId="32" xfId="0" applyNumberFormat="1" applyFont="1" applyFill="1" applyBorder="1" applyAlignment="1" applyProtection="1">
      <alignment horizontal="right" vertical="center" wrapText="1"/>
    </xf>
    <xf numFmtId="179" fontId="5" fillId="2" borderId="32" xfId="0" applyNumberFormat="1" applyFont="1" applyFill="1" applyBorder="1" applyAlignment="1">
      <alignment horizontal="right" vertical="center" wrapText="1"/>
    </xf>
    <xf numFmtId="194" fontId="5" fillId="2" borderId="3" xfId="0" applyNumberFormat="1" applyFont="1" applyFill="1" applyBorder="1" applyAlignment="1">
      <alignment horizontal="right" vertical="center" wrapText="1"/>
    </xf>
    <xf numFmtId="174" fontId="5" fillId="2" borderId="32" xfId="0" applyNumberFormat="1" applyFont="1" applyFill="1" applyBorder="1" applyAlignment="1">
      <alignment horizontal="right" vertical="center" wrapText="1"/>
    </xf>
    <xf numFmtId="0" fontId="45" fillId="2" borderId="32" xfId="0" applyFont="1" applyFill="1" applyBorder="1" applyAlignment="1" applyProtection="1">
      <alignment horizontal="right" vertical="center" wrapText="1"/>
    </xf>
    <xf numFmtId="2" fontId="5" fillId="2" borderId="6" xfId="0" applyNumberFormat="1" applyFont="1" applyFill="1" applyBorder="1" applyAlignment="1">
      <alignment horizontal="right" vertical="center" wrapText="1"/>
    </xf>
    <xf numFmtId="211" fontId="6" fillId="2" borderId="32" xfId="6" applyNumberFormat="1" applyFont="1" applyFill="1" applyBorder="1" applyAlignment="1" applyProtection="1">
      <alignment horizontal="center" vertical="center"/>
    </xf>
    <xf numFmtId="0" fontId="6" fillId="2" borderId="32" xfId="5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vertical="center" wrapText="1"/>
    </xf>
    <xf numFmtId="0" fontId="5" fillId="2" borderId="0" xfId="4" applyFont="1" applyFill="1" applyAlignment="1">
      <alignment horizontal="right" vertical="center" wrapText="1"/>
    </xf>
    <xf numFmtId="4" fontId="5" fillId="2" borderId="0" xfId="1" applyNumberFormat="1" applyFont="1" applyFill="1" applyAlignment="1">
      <alignment vertical="center" wrapText="1"/>
    </xf>
    <xf numFmtId="4" fontId="5" fillId="2" borderId="0" xfId="1" applyNumberFormat="1" applyFont="1" applyFill="1" applyAlignment="1">
      <alignment horizontal="center" vertical="center" wrapText="1"/>
    </xf>
    <xf numFmtId="4" fontId="5" fillId="2" borderId="0" xfId="3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59" fillId="2" borderId="0" xfId="0" quotePrefix="1" applyFont="1" applyFill="1" applyBorder="1" applyAlignment="1">
      <alignment vertical="center"/>
    </xf>
    <xf numFmtId="0" fontId="59" fillId="2" borderId="0" xfId="0" applyFont="1" applyFill="1" applyBorder="1" applyAlignment="1">
      <alignment vertical="center"/>
    </xf>
    <xf numFmtId="4" fontId="59" fillId="2" borderId="0" xfId="10" applyNumberFormat="1" applyFont="1" applyFill="1" applyBorder="1" applyAlignment="1">
      <alignment horizontal="right" vertical="center"/>
    </xf>
    <xf numFmtId="14" fontId="59" fillId="2" borderId="0" xfId="10" applyNumberFormat="1" applyFont="1" applyFill="1" applyBorder="1" applyAlignment="1">
      <alignment horizontal="left" vertical="center"/>
    </xf>
    <xf numFmtId="4" fontId="59" fillId="2" borderId="0" xfId="10" quotePrefix="1" applyNumberFormat="1" applyFont="1" applyFill="1" applyBorder="1" applyAlignment="1">
      <alignment horizontal="right" vertical="center"/>
    </xf>
    <xf numFmtId="4" fontId="59" fillId="2" borderId="0" xfId="10" applyNumberFormat="1" applyFont="1" applyFill="1" applyBorder="1" applyAlignment="1">
      <alignment vertical="center"/>
    </xf>
    <xf numFmtId="173" fontId="9" fillId="46" borderId="1" xfId="4" applyNumberFormat="1" applyFont="1" applyFill="1" applyBorder="1" applyAlignment="1">
      <alignment horizontal="right" vertical="center"/>
    </xf>
    <xf numFmtId="173" fontId="9" fillId="46" borderId="1" xfId="4" applyNumberFormat="1" applyFont="1" applyFill="1" applyBorder="1" applyAlignment="1">
      <alignment horizontal="center" vertical="center" wrapText="1"/>
    </xf>
    <xf numFmtId="4" fontId="9" fillId="46" borderId="1" xfId="1" applyNumberFormat="1" applyFont="1" applyFill="1" applyBorder="1" applyAlignment="1">
      <alignment vertical="center"/>
    </xf>
    <xf numFmtId="4" fontId="9" fillId="46" borderId="1" xfId="1" applyNumberFormat="1" applyFont="1" applyFill="1" applyBorder="1" applyAlignment="1">
      <alignment horizontal="center" vertical="center"/>
    </xf>
    <xf numFmtId="4" fontId="9" fillId="46" borderId="1" xfId="3" applyNumberFormat="1" applyFont="1" applyFill="1" applyBorder="1" applyAlignment="1">
      <alignment horizontal="center" vertical="center" wrapText="1"/>
    </xf>
    <xf numFmtId="173" fontId="10" fillId="2" borderId="2" xfId="4" applyNumberFormat="1" applyFont="1" applyFill="1" applyBorder="1" applyAlignment="1">
      <alignment horizontal="right" vertical="center" wrapText="1"/>
    </xf>
    <xf numFmtId="0" fontId="5" fillId="2" borderId="2" xfId="4" applyFont="1" applyFill="1" applyBorder="1" applyAlignment="1">
      <alignment vertical="center" wrapText="1"/>
    </xf>
    <xf numFmtId="4" fontId="10" fillId="2" borderId="2" xfId="1" applyNumberFormat="1" applyFont="1" applyFill="1" applyBorder="1" applyAlignment="1">
      <alignment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2" borderId="31" xfId="3" applyNumberFormat="1" applyFont="1" applyFill="1" applyBorder="1" applyAlignment="1">
      <alignment horizontal="right" vertical="center" wrapText="1"/>
    </xf>
    <xf numFmtId="175" fontId="5" fillId="2" borderId="32" xfId="0" applyNumberFormat="1" applyFont="1" applyFill="1" applyBorder="1" applyAlignment="1">
      <alignment vertical="center"/>
    </xf>
    <xf numFmtId="4" fontId="5" fillId="2" borderId="32" xfId="10" applyNumberFormat="1" applyFont="1" applyFill="1" applyBorder="1" applyAlignment="1">
      <alignment horizontal="right" vertical="center"/>
    </xf>
    <xf numFmtId="4" fontId="6" fillId="2" borderId="32" xfId="10" applyNumberFormat="1" applyFont="1" applyFill="1" applyBorder="1" applyAlignment="1">
      <alignment vertical="center"/>
    </xf>
    <xf numFmtId="0" fontId="5" fillId="2" borderId="32" xfId="5" applyFont="1" applyFill="1" applyBorder="1" applyAlignment="1">
      <alignment vertical="center"/>
    </xf>
    <xf numFmtId="0" fontId="5" fillId="2" borderId="32" xfId="0" applyNumberFormat="1" applyFont="1" applyFill="1" applyBorder="1" applyAlignment="1">
      <alignment horizontal="left" vertical="center" wrapText="1"/>
    </xf>
    <xf numFmtId="0" fontId="5" fillId="2" borderId="32" xfId="0" applyNumberFormat="1" applyFont="1" applyFill="1" applyBorder="1" applyAlignment="1">
      <alignment horizontal="left" vertical="center"/>
    </xf>
    <xf numFmtId="0" fontId="11" fillId="2" borderId="32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5" fillId="2" borderId="3" xfId="1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3" xfId="1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4" fontId="5" fillId="2" borderId="6" xfId="1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6" xfId="10" applyNumberFormat="1" applyFont="1" applyFill="1" applyBorder="1" applyAlignment="1">
      <alignment horizontal="right" vertical="center"/>
    </xf>
    <xf numFmtId="49" fontId="5" fillId="2" borderId="32" xfId="9" applyNumberFormat="1" applyFont="1" applyFill="1" applyBorder="1" applyAlignment="1">
      <alignment vertical="center" wrapText="1"/>
    </xf>
    <xf numFmtId="0" fontId="33" fillId="2" borderId="32" xfId="0" applyFont="1" applyFill="1" applyBorder="1" applyAlignment="1">
      <alignment horizontal="right" vertical="center"/>
    </xf>
    <xf numFmtId="0" fontId="33" fillId="2" borderId="32" xfId="0" applyFont="1" applyFill="1" applyBorder="1" applyAlignment="1">
      <alignment vertical="center" wrapText="1"/>
    </xf>
    <xf numFmtId="4" fontId="33" fillId="2" borderId="32" xfId="10" applyNumberFormat="1" applyFont="1" applyFill="1" applyBorder="1" applyAlignment="1">
      <alignment vertical="center"/>
    </xf>
    <xf numFmtId="4" fontId="33" fillId="2" borderId="32" xfId="10" applyNumberFormat="1" applyFont="1" applyFill="1" applyBorder="1" applyAlignment="1">
      <alignment horizontal="right" vertical="center"/>
    </xf>
    <xf numFmtId="0" fontId="5" fillId="2" borderId="32" xfId="0" applyNumberFormat="1" applyFont="1" applyFill="1" applyBorder="1" applyAlignment="1">
      <alignment vertical="center" wrapText="1"/>
    </xf>
    <xf numFmtId="39" fontId="5" fillId="2" borderId="32" xfId="0" applyNumberFormat="1" applyFont="1" applyFill="1" applyBorder="1" applyAlignment="1">
      <alignment horizontal="right" vertical="center"/>
    </xf>
    <xf numFmtId="0" fontId="5" fillId="2" borderId="32" xfId="0" applyFont="1" applyFill="1" applyBorder="1" applyAlignment="1">
      <alignment vertical="center"/>
    </xf>
    <xf numFmtId="39" fontId="5" fillId="2" borderId="32" xfId="0" applyNumberFormat="1" applyFont="1" applyFill="1" applyBorder="1" applyAlignment="1" applyProtection="1">
      <alignment vertical="center"/>
      <protection locked="0"/>
    </xf>
    <xf numFmtId="37" fontId="6" fillId="2" borderId="32" xfId="0" applyNumberFormat="1" applyFont="1" applyFill="1" applyBorder="1" applyAlignment="1">
      <alignment horizontal="right" vertical="center"/>
    </xf>
    <xf numFmtId="0" fontId="6" fillId="2" borderId="32" xfId="5" applyFont="1" applyFill="1" applyBorder="1" applyAlignment="1">
      <alignment vertical="center" wrapText="1"/>
    </xf>
    <xf numFmtId="4" fontId="5" fillId="2" borderId="32" xfId="156" applyNumberFormat="1" applyFont="1" applyFill="1" applyBorder="1" applyAlignment="1">
      <alignment vertical="center" wrapText="1"/>
    </xf>
    <xf numFmtId="4" fontId="5" fillId="2" borderId="32" xfId="0" applyNumberFormat="1" applyFont="1" applyFill="1" applyBorder="1" applyAlignment="1">
      <alignment horizontal="right" vertical="center"/>
    </xf>
    <xf numFmtId="43" fontId="5" fillId="2" borderId="32" xfId="196" applyFont="1" applyFill="1" applyBorder="1" applyAlignment="1">
      <alignment horizontal="center" vertical="center"/>
    </xf>
    <xf numFmtId="0" fontId="45" fillId="2" borderId="32" xfId="0" applyFont="1" applyFill="1" applyBorder="1" applyAlignment="1">
      <alignment vertical="center"/>
    </xf>
    <xf numFmtId="0" fontId="10" fillId="2" borderId="32" xfId="0" applyNumberFormat="1" applyFont="1" applyFill="1" applyBorder="1" applyAlignment="1">
      <alignment vertical="center" wrapText="1"/>
    </xf>
    <xf numFmtId="4" fontId="11" fillId="2" borderId="32" xfId="0" applyNumberFormat="1" applyFont="1" applyFill="1" applyBorder="1" applyAlignment="1">
      <alignment vertical="center"/>
    </xf>
    <xf numFmtId="4" fontId="11" fillId="2" borderId="32" xfId="0" applyNumberFormat="1" applyFont="1" applyFill="1" applyBorder="1" applyAlignment="1">
      <alignment horizontal="center" vertical="center"/>
    </xf>
    <xf numFmtId="175" fontId="11" fillId="2" borderId="32" xfId="0" applyNumberFormat="1" applyFont="1" applyFill="1" applyBorder="1" applyAlignment="1">
      <alignment horizontal="right" vertical="center"/>
    </xf>
    <xf numFmtId="0" fontId="11" fillId="2" borderId="32" xfId="0" applyFont="1" applyFill="1" applyBorder="1" applyAlignment="1">
      <alignment horizontal="right" vertical="center" wrapText="1"/>
    </xf>
    <xf numFmtId="0" fontId="6" fillId="2" borderId="32" xfId="0" applyFont="1" applyFill="1" applyBorder="1" applyAlignment="1">
      <alignment horizontal="left" vertical="center"/>
    </xf>
    <xf numFmtId="175" fontId="5" fillId="2" borderId="5" xfId="0" applyNumberFormat="1" applyFont="1" applyFill="1" applyBorder="1" applyAlignment="1">
      <alignment horizontal="right" vertical="center"/>
    </xf>
    <xf numFmtId="175" fontId="5" fillId="2" borderId="32" xfId="199" applyNumberFormat="1" applyFont="1" applyFill="1" applyBorder="1" applyAlignment="1">
      <alignment horizontal="right" vertical="center"/>
    </xf>
    <xf numFmtId="37" fontId="6" fillId="2" borderId="32" xfId="0" applyNumberFormat="1" applyFont="1" applyFill="1" applyBorder="1" applyAlignment="1" applyProtection="1">
      <alignment horizontal="right" vertical="center" wrapText="1"/>
    </xf>
    <xf numFmtId="4" fontId="11" fillId="2" borderId="5" xfId="0" applyNumberFormat="1" applyFont="1" applyFill="1" applyBorder="1" applyAlignment="1">
      <alignment vertical="center"/>
    </xf>
    <xf numFmtId="4" fontId="5" fillId="2" borderId="32" xfId="64" applyNumberFormat="1" applyFont="1" applyFill="1" applyBorder="1" applyAlignment="1" applyProtection="1">
      <alignment vertical="center"/>
    </xf>
    <xf numFmtId="0" fontId="5" fillId="2" borderId="6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19" borderId="32" xfId="0" applyFont="1" applyFill="1" applyBorder="1" applyAlignment="1">
      <alignment horizontal="right" vertical="center"/>
    </xf>
    <xf numFmtId="0" fontId="6" fillId="19" borderId="32" xfId="0" applyFont="1" applyFill="1" applyBorder="1" applyAlignment="1">
      <alignment horizontal="center" vertical="center" wrapText="1"/>
    </xf>
    <xf numFmtId="175" fontId="5" fillId="19" borderId="32" xfId="0" applyNumberFormat="1" applyFont="1" applyFill="1" applyBorder="1" applyAlignment="1">
      <alignment vertical="center"/>
    </xf>
    <xf numFmtId="175" fontId="5" fillId="19" borderId="32" xfId="0" applyNumberFormat="1" applyFont="1" applyFill="1" applyBorder="1" applyAlignment="1">
      <alignment horizontal="center" vertical="center"/>
    </xf>
    <xf numFmtId="175" fontId="6" fillId="19" borderId="15" xfId="0" applyNumberFormat="1" applyFont="1" applyFill="1" applyBorder="1" applyAlignment="1">
      <alignment vertical="center"/>
    </xf>
    <xf numFmtId="174" fontId="10" fillId="2" borderId="32" xfId="0" applyNumberFormat="1" applyFont="1" applyFill="1" applyBorder="1" applyAlignment="1" applyProtection="1">
      <alignment horizontal="right" vertical="center"/>
    </xf>
    <xf numFmtId="4" fontId="6" fillId="2" borderId="32" xfId="1" applyNumberFormat="1" applyFont="1" applyFill="1" applyBorder="1" applyAlignment="1">
      <alignment vertical="center"/>
    </xf>
    <xf numFmtId="4" fontId="6" fillId="2" borderId="32" xfId="1" applyNumberFormat="1" applyFont="1" applyFill="1" applyBorder="1" applyAlignment="1">
      <alignment horizontal="center" vertical="center"/>
    </xf>
    <xf numFmtId="4" fontId="6" fillId="2" borderId="32" xfId="5" applyNumberFormat="1" applyFont="1" applyFill="1" applyBorder="1" applyAlignment="1">
      <alignment horizontal="center" vertical="center"/>
    </xf>
    <xf numFmtId="175" fontId="33" fillId="2" borderId="32" xfId="0" applyNumberFormat="1" applyFont="1" applyFill="1" applyBorder="1" applyAlignment="1">
      <alignment vertical="center"/>
    </xf>
    <xf numFmtId="175" fontId="33" fillId="2" borderId="32" xfId="0" applyNumberFormat="1" applyFont="1" applyFill="1" applyBorder="1" applyAlignment="1">
      <alignment horizontal="center" vertical="center"/>
    </xf>
    <xf numFmtId="0" fontId="5" fillId="2" borderId="32" xfId="4" applyFont="1" applyFill="1" applyBorder="1" applyAlignment="1">
      <alignment vertical="center" wrapText="1"/>
    </xf>
    <xf numFmtId="194" fontId="33" fillId="2" borderId="32" xfId="0" applyNumberFormat="1" applyFont="1" applyFill="1" applyBorder="1" applyAlignment="1">
      <alignment horizontal="right" vertical="center"/>
    </xf>
    <xf numFmtId="0" fontId="5" fillId="2" borderId="0" xfId="4" applyFont="1" applyFill="1" applyBorder="1" applyAlignment="1">
      <alignment vertical="center" wrapText="1"/>
    </xf>
    <xf numFmtId="1" fontId="6" fillId="2" borderId="32" xfId="0" applyNumberFormat="1" applyFont="1" applyFill="1" applyBorder="1" applyAlignment="1">
      <alignment horizontal="right" vertical="center"/>
    </xf>
    <xf numFmtId="175" fontId="33" fillId="2" borderId="15" xfId="0" applyNumberFormat="1" applyFont="1" applyFill="1" applyBorder="1" applyAlignment="1">
      <alignment vertical="center"/>
    </xf>
    <xf numFmtId="194" fontId="5" fillId="2" borderId="32" xfId="0" applyNumberFormat="1" applyFont="1" applyFill="1" applyBorder="1" applyAlignment="1">
      <alignment horizontal="right" vertical="center"/>
    </xf>
    <xf numFmtId="175" fontId="5" fillId="2" borderId="15" xfId="0" applyNumberFormat="1" applyFont="1" applyFill="1" applyBorder="1" applyAlignment="1">
      <alignment vertical="center"/>
    </xf>
    <xf numFmtId="1" fontId="5" fillId="2" borderId="6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175" fontId="5" fillId="2" borderId="6" xfId="0" applyNumberFormat="1" applyFont="1" applyFill="1" applyBorder="1" applyAlignment="1">
      <alignment vertical="center"/>
    </xf>
    <xf numFmtId="175" fontId="5" fillId="2" borderId="4" xfId="0" applyNumberFormat="1" applyFont="1" applyFill="1" applyBorder="1" applyAlignment="1">
      <alignment vertical="center"/>
    </xf>
    <xf numFmtId="1" fontId="6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75" fontId="5" fillId="2" borderId="3" xfId="0" applyNumberFormat="1" applyFont="1" applyFill="1" applyBorder="1" applyAlignment="1">
      <alignment vertical="center"/>
    </xf>
    <xf numFmtId="175" fontId="5" fillId="2" borderId="3" xfId="0" applyNumberFormat="1" applyFont="1" applyFill="1" applyBorder="1" applyAlignment="1">
      <alignment horizontal="center" vertical="center"/>
    </xf>
    <xf numFmtId="175" fontId="6" fillId="2" borderId="15" xfId="0" applyNumberFormat="1" applyFont="1" applyFill="1" applyBorder="1" applyAlignment="1">
      <alignment vertical="center"/>
    </xf>
    <xf numFmtId="194" fontId="5" fillId="2" borderId="3" xfId="0" applyNumberFormat="1" applyFont="1" applyFill="1" applyBorder="1" applyAlignment="1">
      <alignment horizontal="right" vertical="center"/>
    </xf>
    <xf numFmtId="194" fontId="33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175" fontId="33" fillId="2" borderId="3" xfId="0" applyNumberFormat="1" applyFont="1" applyFill="1" applyBorder="1" applyAlignment="1">
      <alignment vertical="center"/>
    </xf>
    <xf numFmtId="175" fontId="33" fillId="2" borderId="3" xfId="0" applyNumberFormat="1" applyFont="1" applyFill="1" applyBorder="1" applyAlignment="1">
      <alignment horizontal="center" vertical="center"/>
    </xf>
    <xf numFmtId="175" fontId="7" fillId="2" borderId="15" xfId="0" applyNumberFormat="1" applyFont="1" applyFill="1" applyBorder="1" applyAlignment="1">
      <alignment vertical="center"/>
    </xf>
    <xf numFmtId="175" fontId="5" fillId="2" borderId="32" xfId="0" applyNumberFormat="1" applyFont="1" applyFill="1" applyBorder="1" applyAlignment="1">
      <alignment vertical="center" wrapText="1"/>
    </xf>
    <xf numFmtId="175" fontId="6" fillId="2" borderId="32" xfId="0" applyNumberFormat="1" applyFont="1" applyFill="1" applyBorder="1" applyAlignment="1">
      <alignment vertical="center"/>
    </xf>
    <xf numFmtId="1" fontId="5" fillId="2" borderId="32" xfId="0" applyNumberFormat="1" applyFont="1" applyFill="1" applyBorder="1" applyAlignment="1">
      <alignment horizontal="right" vertical="center"/>
    </xf>
    <xf numFmtId="0" fontId="6" fillId="2" borderId="32" xfId="0" applyFont="1" applyFill="1" applyBorder="1" applyAlignment="1">
      <alignment horizontal="center" vertical="center"/>
    </xf>
    <xf numFmtId="175" fontId="6" fillId="2" borderId="32" xfId="0" applyNumberFormat="1" applyFont="1" applyFill="1" applyBorder="1" applyAlignment="1">
      <alignment vertical="center" wrapText="1"/>
    </xf>
    <xf numFmtId="175" fontId="34" fillId="2" borderId="32" xfId="0" applyNumberFormat="1" applyFont="1" applyFill="1" applyBorder="1" applyAlignment="1">
      <alignment horizontal="center" vertical="center"/>
    </xf>
    <xf numFmtId="0" fontId="6" fillId="19" borderId="32" xfId="0" applyFont="1" applyFill="1" applyBorder="1" applyAlignment="1">
      <alignment horizontal="center" vertical="center"/>
    </xf>
    <xf numFmtId="175" fontId="6" fillId="19" borderId="32" xfId="0" applyNumberFormat="1" applyFont="1" applyFill="1" applyBorder="1" applyAlignment="1">
      <alignment vertical="center"/>
    </xf>
    <xf numFmtId="174" fontId="5" fillId="2" borderId="32" xfId="0" applyNumberFormat="1" applyFont="1" applyFill="1" applyBorder="1" applyAlignment="1" applyProtection="1">
      <alignment horizontal="right" vertical="center" wrapText="1"/>
    </xf>
    <xf numFmtId="211" fontId="6" fillId="2" borderId="32" xfId="6" applyNumberFormat="1" applyFont="1" applyFill="1" applyBorder="1" applyAlignment="1" applyProtection="1">
      <alignment horizontal="right" vertical="center"/>
    </xf>
    <xf numFmtId="0" fontId="6" fillId="2" borderId="32" xfId="0" applyNumberFormat="1" applyFont="1" applyFill="1" applyBorder="1" applyAlignment="1">
      <alignment horizontal="left" vertical="center" wrapText="1"/>
    </xf>
    <xf numFmtId="4" fontId="6" fillId="2" borderId="32" xfId="141" applyNumberFormat="1" applyFont="1" applyFill="1" applyBorder="1" applyAlignment="1" applyProtection="1">
      <alignment horizontal="right" vertical="center" wrapText="1"/>
    </xf>
    <xf numFmtId="4" fontId="6" fillId="2" borderId="32" xfId="0" applyNumberFormat="1" applyFont="1" applyFill="1" applyBorder="1" applyAlignment="1">
      <alignment horizontal="center" vertical="center"/>
    </xf>
    <xf numFmtId="4" fontId="6" fillId="2" borderId="32" xfId="141" applyNumberFormat="1" applyFont="1" applyFill="1" applyBorder="1" applyAlignment="1" applyProtection="1">
      <alignment horizontal="right" vertical="center" wrapText="1"/>
      <protection locked="0"/>
    </xf>
    <xf numFmtId="174" fontId="6" fillId="2" borderId="32" xfId="0" applyNumberFormat="1" applyFont="1" applyFill="1" applyBorder="1" applyAlignment="1">
      <alignment horizontal="right" vertical="center"/>
    </xf>
    <xf numFmtId="0" fontId="6" fillId="2" borderId="32" xfId="225" applyFont="1" applyFill="1" applyBorder="1" applyAlignment="1">
      <alignment horizontal="center" vertical="center" wrapText="1"/>
    </xf>
    <xf numFmtId="0" fontId="6" fillId="2" borderId="32" xfId="225" applyFont="1" applyFill="1" applyBorder="1" applyAlignment="1">
      <alignment vertical="center" wrapText="1"/>
    </xf>
    <xf numFmtId="4" fontId="5" fillId="2" borderId="32" xfId="713" applyNumberFormat="1" applyFont="1" applyFill="1" applyBorder="1" applyAlignment="1">
      <alignment vertical="center"/>
    </xf>
    <xf numFmtId="4" fontId="5" fillId="2" borderId="32" xfId="225" applyNumberFormat="1" applyFont="1" applyFill="1" applyBorder="1" applyAlignment="1">
      <alignment horizontal="center" vertical="center"/>
    </xf>
    <xf numFmtId="175" fontId="5" fillId="2" borderId="32" xfId="225" applyNumberFormat="1" applyFont="1" applyFill="1" applyBorder="1" applyAlignment="1">
      <alignment vertical="center"/>
    </xf>
    <xf numFmtId="4" fontId="5" fillId="2" borderId="32" xfId="385" applyNumberFormat="1" applyFont="1" applyFill="1" applyBorder="1" applyAlignment="1">
      <alignment vertical="center" wrapText="1"/>
    </xf>
    <xf numFmtId="4" fontId="5" fillId="2" borderId="32" xfId="141" applyNumberFormat="1" applyFont="1" applyFill="1" applyBorder="1" applyAlignment="1">
      <alignment horizontal="right" vertical="center" wrapText="1"/>
    </xf>
    <xf numFmtId="4" fontId="5" fillId="2" borderId="32" xfId="141" applyNumberFormat="1" applyFont="1" applyFill="1" applyBorder="1" applyAlignment="1">
      <alignment horizontal="center" vertical="center"/>
    </xf>
    <xf numFmtId="175" fontId="5" fillId="2" borderId="32" xfId="141" applyNumberFormat="1" applyFont="1" applyFill="1" applyBorder="1" applyAlignment="1">
      <alignment horizontal="right" vertical="center" wrapText="1"/>
    </xf>
    <xf numFmtId="4" fontId="5" fillId="2" borderId="32" xfId="6" applyNumberFormat="1" applyFont="1" applyFill="1" applyBorder="1" applyAlignment="1">
      <alignment horizontal="right" vertical="center" wrapText="1"/>
    </xf>
    <xf numFmtId="174" fontId="5" fillId="2" borderId="32" xfId="0" applyNumberFormat="1" applyFont="1" applyFill="1" applyBorder="1" applyAlignment="1">
      <alignment horizontal="right" vertical="center"/>
    </xf>
    <xf numFmtId="175" fontId="5" fillId="2" borderId="32" xfId="141" applyNumberFormat="1" applyFont="1" applyFill="1" applyBorder="1" applyAlignment="1" applyProtection="1">
      <alignment horizontal="right" vertical="center" wrapText="1"/>
      <protection locked="0"/>
    </xf>
    <xf numFmtId="0" fontId="6" fillId="2" borderId="32" xfId="0" applyNumberFormat="1" applyFont="1" applyFill="1" applyBorder="1" applyAlignment="1">
      <alignment vertical="center" wrapText="1"/>
    </xf>
    <xf numFmtId="175" fontId="6" fillId="2" borderId="32" xfId="141" applyNumberFormat="1" applyFont="1" applyFill="1" applyBorder="1" applyAlignment="1" applyProtection="1">
      <alignment horizontal="right" vertical="center" wrapText="1"/>
      <protection locked="0"/>
    </xf>
    <xf numFmtId="174" fontId="5" fillId="2" borderId="6" xfId="0" applyNumberFormat="1" applyFont="1" applyFill="1" applyBorder="1" applyAlignment="1">
      <alignment horizontal="right" vertical="center"/>
    </xf>
    <xf numFmtId="0" fontId="5" fillId="2" borderId="6" xfId="0" applyNumberFormat="1" applyFont="1" applyFill="1" applyBorder="1" applyAlignment="1">
      <alignment vertical="center" wrapText="1"/>
    </xf>
    <xf numFmtId="175" fontId="5" fillId="2" borderId="6" xfId="141" applyNumberFormat="1" applyFont="1" applyFill="1" applyBorder="1" applyAlignment="1" applyProtection="1">
      <alignment horizontal="right" vertical="center" wrapText="1"/>
      <protection locked="0"/>
    </xf>
    <xf numFmtId="39" fontId="5" fillId="2" borderId="6" xfId="0" applyNumberFormat="1" applyFont="1" applyFill="1" applyBorder="1" applyAlignment="1" applyProtection="1">
      <alignment vertical="center"/>
      <protection locked="0"/>
    </xf>
    <xf numFmtId="174" fontId="33" fillId="2" borderId="32" xfId="0" applyNumberFormat="1" applyFont="1" applyFill="1" applyBorder="1" applyAlignment="1">
      <alignment horizontal="right" vertical="center"/>
    </xf>
    <xf numFmtId="4" fontId="5" fillId="2" borderId="32" xfId="385" applyNumberFormat="1" applyFont="1" applyFill="1" applyBorder="1" applyAlignment="1">
      <alignment horizontal="center" vertical="center" wrapText="1"/>
    </xf>
    <xf numFmtId="175" fontId="5" fillId="2" borderId="32" xfId="385" applyNumberFormat="1" applyFont="1" applyFill="1" applyBorder="1" applyAlignment="1">
      <alignment vertical="center" wrapText="1"/>
    </xf>
    <xf numFmtId="37" fontId="6" fillId="2" borderId="32" xfId="0" applyNumberFormat="1" applyFont="1" applyFill="1" applyBorder="1" applyAlignment="1" applyProtection="1">
      <alignment horizontal="center" vertical="center" wrapText="1"/>
    </xf>
    <xf numFmtId="4" fontId="6" fillId="2" borderId="32" xfId="0" applyNumberFormat="1" applyFont="1" applyFill="1" applyBorder="1" applyAlignment="1">
      <alignment vertical="center"/>
    </xf>
    <xf numFmtId="4" fontId="5" fillId="2" borderId="32" xfId="158" applyNumberFormat="1" applyFont="1" applyFill="1" applyBorder="1" applyAlignment="1" applyProtection="1">
      <alignment vertical="center"/>
    </xf>
    <xf numFmtId="0" fontId="5" fillId="2" borderId="32" xfId="0" applyFont="1" applyFill="1" applyBorder="1" applyAlignment="1" applyProtection="1">
      <alignment horizontal="right" vertical="center"/>
    </xf>
    <xf numFmtId="4" fontId="5" fillId="2" borderId="32" xfId="156" applyNumberFormat="1" applyFont="1" applyFill="1" applyBorder="1" applyAlignment="1">
      <alignment horizontal="right" vertical="center" wrapText="1"/>
    </xf>
    <xf numFmtId="0" fontId="5" fillId="2" borderId="32" xfId="208" applyFont="1" applyFill="1" applyBorder="1" applyAlignment="1">
      <alignment vertical="center" wrapText="1"/>
    </xf>
    <xf numFmtId="0" fontId="45" fillId="2" borderId="32" xfId="0" applyFont="1" applyFill="1" applyBorder="1" applyAlignment="1" applyProtection="1">
      <alignment horizontal="right" vertical="center"/>
    </xf>
    <xf numFmtId="0" fontId="45" fillId="2" borderId="32" xfId="208" applyFont="1" applyFill="1" applyBorder="1" applyAlignment="1">
      <alignment vertical="center" wrapText="1"/>
    </xf>
    <xf numFmtId="4" fontId="45" fillId="2" borderId="32" xfId="0" applyNumberFormat="1" applyFont="1" applyFill="1" applyBorder="1" applyAlignment="1">
      <alignment horizontal="right" vertical="center"/>
    </xf>
    <xf numFmtId="4" fontId="45" fillId="2" borderId="32" xfId="208" applyNumberFormat="1" applyFont="1" applyFill="1" applyBorder="1" applyAlignment="1">
      <alignment horizontal="center" vertical="center"/>
    </xf>
    <xf numFmtId="43" fontId="45" fillId="2" borderId="32" xfId="196" applyFont="1" applyFill="1" applyBorder="1" applyAlignment="1">
      <alignment horizontal="right" vertical="center"/>
    </xf>
    <xf numFmtId="175" fontId="45" fillId="2" borderId="32" xfId="208" applyNumberFormat="1" applyFont="1" applyFill="1" applyBorder="1" applyAlignment="1">
      <alignment vertical="center"/>
    </xf>
    <xf numFmtId="0" fontId="5" fillId="19" borderId="3" xfId="0" applyFont="1" applyFill="1" applyBorder="1" applyAlignment="1">
      <alignment horizontal="right" vertical="center" wrapText="1"/>
    </xf>
    <xf numFmtId="49" fontId="6" fillId="19" borderId="3" xfId="9" applyNumberFormat="1" applyFont="1" applyFill="1" applyBorder="1" applyAlignment="1">
      <alignment horizontal="center" vertical="center" wrapText="1"/>
    </xf>
    <xf numFmtId="175" fontId="5" fillId="19" borderId="0" xfId="0" applyNumberFormat="1" applyFont="1" applyFill="1" applyBorder="1" applyAlignment="1">
      <alignment vertical="center" wrapText="1"/>
    </xf>
    <xf numFmtId="175" fontId="5" fillId="19" borderId="3" xfId="0" applyNumberFormat="1" applyFont="1" applyFill="1" applyBorder="1" applyAlignment="1">
      <alignment horizontal="center" vertical="center" wrapText="1"/>
    </xf>
    <xf numFmtId="175" fontId="5" fillId="19" borderId="3" xfId="0" applyNumberFormat="1" applyFont="1" applyFill="1" applyBorder="1" applyAlignment="1">
      <alignment vertical="center" wrapText="1"/>
    </xf>
    <xf numFmtId="175" fontId="6" fillId="19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175" fontId="5" fillId="2" borderId="0" xfId="0" applyNumberFormat="1" applyFont="1" applyFill="1" applyBorder="1" applyAlignment="1">
      <alignment vertical="center" wrapText="1"/>
    </xf>
    <xf numFmtId="4" fontId="5" fillId="45" borderId="6" xfId="0" applyNumberFormat="1" applyFont="1" applyFill="1" applyBorder="1" applyAlignment="1">
      <alignment vertical="center"/>
    </xf>
    <xf numFmtId="0" fontId="5" fillId="45" borderId="6" xfId="0" applyFont="1" applyFill="1" applyBorder="1" applyAlignment="1">
      <alignment horizontal="center" vertical="center"/>
    </xf>
    <xf numFmtId="175" fontId="6" fillId="45" borderId="6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3" fontId="5" fillId="2" borderId="15" xfId="0" applyNumberFormat="1" applyFont="1" applyFill="1" applyBorder="1" applyAlignment="1">
      <alignment vertical="center"/>
    </xf>
    <xf numFmtId="10" fontId="5" fillId="2" borderId="3" xfId="218" applyNumberFormat="1" applyFont="1" applyFill="1" applyBorder="1" applyAlignment="1">
      <alignment vertical="center"/>
    </xf>
    <xf numFmtId="39" fontId="5" fillId="2" borderId="15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10" fontId="5" fillId="2" borderId="3" xfId="0" applyNumberFormat="1" applyFont="1" applyFill="1" applyBorder="1" applyAlignment="1">
      <alignment vertical="center"/>
    </xf>
    <xf numFmtId="43" fontId="5" fillId="2" borderId="3" xfId="224" applyFont="1" applyFill="1" applyBorder="1" applyAlignment="1">
      <alignment horizontal="center" vertical="center"/>
    </xf>
    <xf numFmtId="10" fontId="11" fillId="2" borderId="3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right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39" fontId="5" fillId="2" borderId="3" xfId="0" applyNumberFormat="1" applyFont="1" applyFill="1" applyBorder="1" applyAlignment="1">
      <alignment vertical="center" wrapText="1"/>
    </xf>
    <xf numFmtId="43" fontId="5" fillId="2" borderId="3" xfId="224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39" fontId="11" fillId="2" borderId="3" xfId="0" applyNumberFormat="1" applyFont="1" applyFill="1" applyBorder="1" applyAlignment="1" applyProtection="1">
      <alignment horizontal="right" vertical="center"/>
      <protection locked="0"/>
    </xf>
    <xf numFmtId="10" fontId="45" fillId="2" borderId="5" xfId="0" applyNumberFormat="1" applyFont="1" applyFill="1" applyBorder="1" applyAlignment="1" applyProtection="1">
      <alignment vertical="center"/>
      <protection locked="0"/>
    </xf>
    <xf numFmtId="10" fontId="45" fillId="2" borderId="3" xfId="88" applyNumberFormat="1" applyFont="1" applyFill="1" applyBorder="1" applyAlignment="1">
      <alignment horizontal="right" vertical="center"/>
    </xf>
    <xf numFmtId="175" fontId="45" fillId="2" borderId="0" xfId="0" applyNumberFormat="1" applyFont="1" applyFill="1" applyBorder="1" applyAlignment="1">
      <alignment horizontal="center" vertical="center" wrapText="1"/>
    </xf>
    <xf numFmtId="175" fontId="45" fillId="2" borderId="3" xfId="0" applyNumberFormat="1" applyFont="1" applyFill="1" applyBorder="1" applyAlignment="1">
      <alignment vertical="center" wrapText="1"/>
    </xf>
    <xf numFmtId="39" fontId="45" fillId="2" borderId="15" xfId="0" applyNumberFormat="1" applyFont="1" applyFill="1" applyBorder="1" applyAlignment="1">
      <alignment vertical="center" wrapText="1"/>
    </xf>
    <xf numFmtId="10" fontId="45" fillId="2" borderId="32" xfId="88" applyNumberFormat="1" applyFont="1" applyFill="1" applyBorder="1" applyAlignment="1">
      <alignment horizontal="right" vertical="center"/>
    </xf>
    <xf numFmtId="175" fontId="45" fillId="2" borderId="32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 wrapText="1"/>
    </xf>
    <xf numFmtId="178" fontId="5" fillId="2" borderId="3" xfId="0" applyNumberFormat="1" applyFont="1" applyFill="1" applyBorder="1" applyAlignment="1">
      <alignment vertical="center"/>
    </xf>
    <xf numFmtId="0" fontId="10" fillId="19" borderId="1" xfId="0" applyFont="1" applyFill="1" applyBorder="1" applyAlignment="1" applyProtection="1">
      <alignment horizontal="right" vertical="center"/>
      <protection locked="0"/>
    </xf>
    <xf numFmtId="10" fontId="10" fillId="19" borderId="22" xfId="0" applyNumberFormat="1" applyFont="1" applyFill="1" applyBorder="1" applyAlignment="1" applyProtection="1">
      <alignment vertical="center"/>
      <protection locked="0"/>
    </xf>
    <xf numFmtId="175" fontId="6" fillId="19" borderId="1" xfId="227" applyNumberFormat="1" applyFont="1" applyFill="1" applyBorder="1" applyAlignment="1">
      <alignment horizontal="right" vertical="center" wrapText="1"/>
    </xf>
    <xf numFmtId="175" fontId="6" fillId="19" borderId="23" xfId="227" applyNumberFormat="1" applyFont="1" applyFill="1" applyBorder="1" applyAlignment="1">
      <alignment horizontal="right" vertical="center" wrapText="1"/>
    </xf>
    <xf numFmtId="175" fontId="5" fillId="2" borderId="3" xfId="227" applyNumberFormat="1" applyFont="1" applyFill="1" applyBorder="1" applyAlignment="1">
      <alignment horizontal="right" vertical="center" wrapText="1"/>
    </xf>
    <xf numFmtId="175" fontId="6" fillId="2" borderId="15" xfId="227" applyNumberFormat="1" applyFont="1" applyFill="1" applyBorder="1" applyAlignment="1">
      <alignment horizontal="right" vertical="center" wrapText="1"/>
    </xf>
    <xf numFmtId="0" fontId="6" fillId="45" borderId="21" xfId="0" applyFont="1" applyFill="1" applyBorder="1" applyAlignment="1">
      <alignment horizontal="right" vertical="center" wrapText="1"/>
    </xf>
    <xf numFmtId="4" fontId="5" fillId="45" borderId="21" xfId="0" applyNumberFormat="1" applyFont="1" applyFill="1" applyBorder="1" applyAlignment="1">
      <alignment vertical="center"/>
    </xf>
    <xf numFmtId="0" fontId="5" fillId="45" borderId="1" xfId="0" applyFont="1" applyFill="1" applyBorder="1" applyAlignment="1">
      <alignment horizontal="center" vertical="center"/>
    </xf>
    <xf numFmtId="4" fontId="5" fillId="45" borderId="1" xfId="0" applyNumberFormat="1" applyFont="1" applyFill="1" applyBorder="1" applyAlignment="1">
      <alignment vertical="center"/>
    </xf>
    <xf numFmtId="4" fontId="6" fillId="45" borderId="23" xfId="0" applyNumberFormat="1" applyFont="1" applyFill="1" applyBorder="1" applyAlignment="1">
      <alignment vertical="center" wrapText="1"/>
    </xf>
    <xf numFmtId="4" fontId="5" fillId="29" borderId="24" xfId="0" applyNumberFormat="1" applyFont="1" applyFill="1" applyBorder="1" applyAlignment="1">
      <alignment vertical="center"/>
    </xf>
    <xf numFmtId="0" fontId="5" fillId="29" borderId="24" xfId="0" applyFont="1" applyFill="1" applyBorder="1" applyAlignment="1">
      <alignment horizontal="center" vertical="center"/>
    </xf>
    <xf numFmtId="4" fontId="6" fillId="29" borderId="24" xfId="0" applyNumberFormat="1" applyFont="1" applyFill="1" applyBorder="1" applyAlignment="1">
      <alignment vertical="center" wrapText="1"/>
    </xf>
    <xf numFmtId="0" fontId="61" fillId="2" borderId="0" xfId="0" quotePrefix="1" applyFont="1" applyFill="1" applyBorder="1" applyAlignment="1">
      <alignment vertical="center"/>
    </xf>
    <xf numFmtId="0" fontId="60" fillId="0" borderId="39" xfId="0" applyFont="1" applyBorder="1" applyAlignment="1">
      <alignment vertical="center"/>
    </xf>
    <xf numFmtId="0" fontId="60" fillId="0" borderId="40" xfId="0" applyFont="1" applyBorder="1" applyAlignment="1">
      <alignment vertical="center"/>
    </xf>
    <xf numFmtId="0" fontId="0" fillId="0" borderId="0" xfId="0" applyBorder="1"/>
    <xf numFmtId="172" fontId="0" fillId="0" borderId="0" xfId="1" applyFont="1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172" fontId="6" fillId="0" borderId="0" xfId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Fill="1" applyBorder="1"/>
    <xf numFmtId="0" fontId="0" fillId="0" borderId="0" xfId="0" applyFont="1" applyFill="1" applyBorder="1"/>
    <xf numFmtId="172" fontId="0" fillId="0" borderId="0" xfId="1" applyFont="1" applyBorder="1" applyAlignment="1">
      <alignment horizontal="center"/>
    </xf>
    <xf numFmtId="172" fontId="5" fillId="0" borderId="0" xfId="1" applyFont="1" applyBorder="1" applyAlignment="1">
      <alignment horizontal="center"/>
    </xf>
    <xf numFmtId="172" fontId="6" fillId="0" borderId="0" xfId="1" applyFont="1" applyBorder="1" applyAlignment="1">
      <alignment horizontal="center"/>
    </xf>
    <xf numFmtId="0" fontId="61" fillId="2" borderId="0" xfId="0" applyFont="1" applyFill="1" applyBorder="1" applyAlignment="1">
      <alignment vertical="center"/>
    </xf>
    <xf numFmtId="165" fontId="63" fillId="2" borderId="41" xfId="386" applyFont="1" applyFill="1" applyBorder="1" applyAlignment="1">
      <alignment horizontal="left"/>
    </xf>
    <xf numFmtId="165" fontId="63" fillId="2" borderId="42" xfId="386" applyFont="1" applyFill="1" applyBorder="1" applyAlignment="1">
      <alignment horizontal="left"/>
    </xf>
    <xf numFmtId="165" fontId="63" fillId="2" borderId="42" xfId="386" applyFont="1" applyFill="1" applyBorder="1" applyAlignment="1">
      <alignment horizontal="center"/>
    </xf>
    <xf numFmtId="165" fontId="63" fillId="2" borderId="43" xfId="386" applyFont="1" applyFill="1" applyBorder="1" applyAlignment="1">
      <alignment horizontal="left"/>
    </xf>
    <xf numFmtId="0" fontId="64" fillId="2" borderId="0" xfId="714" quotePrefix="1" applyFont="1" applyFill="1" applyBorder="1" applyAlignment="1">
      <alignment horizontal="left"/>
    </xf>
    <xf numFmtId="2" fontId="64" fillId="2" borderId="0" xfId="714" applyNumberFormat="1" applyFont="1" applyFill="1" applyBorder="1"/>
    <xf numFmtId="0" fontId="64" fillId="2" borderId="0" xfId="714" applyFont="1" applyFill="1" applyBorder="1" applyAlignment="1">
      <alignment horizontal="center"/>
    </xf>
    <xf numFmtId="4" fontId="64" fillId="2" borderId="0" xfId="714" applyNumberFormat="1" applyFont="1" applyFill="1" applyBorder="1"/>
    <xf numFmtId="0" fontId="64" fillId="2" borderId="0" xfId="714" applyFont="1" applyFill="1" applyBorder="1" applyAlignment="1">
      <alignment horizontal="left"/>
    </xf>
    <xf numFmtId="39" fontId="46" fillId="2" borderId="0" xfId="714" applyNumberFormat="1" applyFont="1" applyFill="1" applyBorder="1" applyAlignment="1">
      <alignment horizontal="center"/>
    </xf>
    <xf numFmtId="39" fontId="46" fillId="2" borderId="0" xfId="714" applyNumberFormat="1" applyFont="1" applyFill="1" applyBorder="1"/>
    <xf numFmtId="0" fontId="64" fillId="2" borderId="0" xfId="714" applyFont="1" applyFill="1"/>
    <xf numFmtId="4" fontId="64" fillId="2" borderId="0" xfId="714" applyNumberFormat="1" applyFont="1" applyFill="1"/>
    <xf numFmtId="0" fontId="64" fillId="2" borderId="0" xfId="714" applyFont="1" applyFill="1" applyAlignment="1">
      <alignment horizontal="center"/>
    </xf>
    <xf numFmtId="4" fontId="65" fillId="2" borderId="22" xfId="714" applyNumberFormat="1" applyFont="1" applyFill="1" applyBorder="1" applyAlignment="1">
      <alignment horizontal="center"/>
    </xf>
    <xf numFmtId="4" fontId="65" fillId="2" borderId="22" xfId="714" applyNumberFormat="1" applyFont="1" applyFill="1" applyBorder="1"/>
    <xf numFmtId="0" fontId="64" fillId="2" borderId="0" xfId="73" applyFont="1" applyFill="1" applyBorder="1" applyAlignment="1">
      <alignment horizontal="left"/>
    </xf>
    <xf numFmtId="2" fontId="64" fillId="2" borderId="0" xfId="73" applyNumberFormat="1" applyFont="1" applyFill="1" applyBorder="1" applyAlignment="1"/>
    <xf numFmtId="39" fontId="46" fillId="2" borderId="0" xfId="73" applyNumberFormat="1" applyFont="1" applyFill="1" applyAlignment="1" applyProtection="1">
      <alignment horizontal="center"/>
    </xf>
    <xf numFmtId="4" fontId="64" fillId="2" borderId="0" xfId="73" applyNumberFormat="1" applyFont="1" applyFill="1" applyBorder="1" applyAlignment="1"/>
    <xf numFmtId="0" fontId="64" fillId="2" borderId="0" xfId="73" applyFont="1" applyFill="1" applyBorder="1" applyAlignment="1">
      <alignment horizontal="center"/>
    </xf>
    <xf numFmtId="4" fontId="46" fillId="2" borderId="0" xfId="714" applyNumberFormat="1" applyFont="1" applyFill="1" applyBorder="1"/>
    <xf numFmtId="4" fontId="65" fillId="2" borderId="0" xfId="714" applyNumberFormat="1" applyFont="1" applyFill="1" applyBorder="1" applyAlignment="1">
      <alignment horizontal="center"/>
    </xf>
    <xf numFmtId="4" fontId="65" fillId="2" borderId="0" xfId="714" applyNumberFormat="1" applyFont="1" applyFill="1" applyBorder="1"/>
    <xf numFmtId="0" fontId="64" fillId="2" borderId="0" xfId="73" quotePrefix="1" applyFont="1" applyFill="1" applyBorder="1" applyAlignment="1">
      <alignment horizontal="left"/>
    </xf>
    <xf numFmtId="2" fontId="64" fillId="2" borderId="0" xfId="73" applyNumberFormat="1" applyFont="1" applyFill="1" applyBorder="1"/>
    <xf numFmtId="0" fontId="6" fillId="0" borderId="0" xfId="0" applyFont="1" applyBorder="1"/>
    <xf numFmtId="0" fontId="62" fillId="0" borderId="0" xfId="0" applyFont="1" applyBorder="1"/>
    <xf numFmtId="0" fontId="65" fillId="2" borderId="0" xfId="714" applyFont="1" applyFill="1"/>
    <xf numFmtId="0" fontId="64" fillId="2" borderId="0" xfId="73" applyFont="1" applyFill="1"/>
    <xf numFmtId="202" fontId="64" fillId="2" borderId="0" xfId="66" applyNumberFormat="1" applyFont="1" applyFill="1"/>
    <xf numFmtId="0" fontId="64" fillId="2" borderId="0" xfId="73" applyFont="1" applyFill="1" applyAlignment="1">
      <alignment horizontal="center"/>
    </xf>
    <xf numFmtId="175" fontId="46" fillId="2" borderId="0" xfId="73" applyNumberFormat="1" applyFont="1" applyFill="1" applyAlignment="1" applyProtection="1">
      <alignment horizontal="right"/>
    </xf>
    <xf numFmtId="175" fontId="64" fillId="2" borderId="0" xfId="73" applyNumberFormat="1" applyFont="1" applyFill="1" applyAlignment="1">
      <alignment horizontal="right"/>
    </xf>
    <xf numFmtId="39" fontId="46" fillId="2" borderId="0" xfId="73" applyNumberFormat="1" applyFont="1" applyFill="1" applyProtection="1"/>
    <xf numFmtId="202" fontId="46" fillId="2" borderId="0" xfId="386" applyNumberFormat="1" applyFont="1" applyFill="1" applyProtection="1"/>
    <xf numFmtId="175" fontId="64" fillId="2" borderId="0" xfId="73" applyNumberFormat="1" applyFont="1" applyFill="1" applyBorder="1" applyAlignment="1"/>
    <xf numFmtId="0" fontId="63" fillId="2" borderId="0" xfId="73" applyFont="1" applyFill="1" applyBorder="1" applyAlignment="1">
      <alignment wrapText="1"/>
    </xf>
    <xf numFmtId="202" fontId="66" fillId="2" borderId="0" xfId="66" applyNumberFormat="1" applyFont="1" applyFill="1" applyBorder="1"/>
    <xf numFmtId="4" fontId="66" fillId="2" borderId="0" xfId="73" applyNumberFormat="1" applyFont="1" applyFill="1" applyBorder="1" applyAlignment="1">
      <alignment horizontal="center"/>
    </xf>
    <xf numFmtId="175" fontId="63" fillId="2" borderId="44" xfId="73" applyNumberFormat="1" applyFont="1" applyFill="1" applyBorder="1" applyAlignment="1">
      <alignment horizontal="right"/>
    </xf>
    <xf numFmtId="4" fontId="63" fillId="2" borderId="44" xfId="73" applyNumberFormat="1" applyFont="1" applyFill="1" applyBorder="1" applyAlignment="1"/>
    <xf numFmtId="202" fontId="64" fillId="2" borderId="0" xfId="66" applyNumberFormat="1" applyFont="1" applyFill="1" applyBorder="1" applyAlignment="1">
      <alignment horizontal="center"/>
    </xf>
    <xf numFmtId="2" fontId="64" fillId="2" borderId="0" xfId="73" applyNumberFormat="1" applyFont="1" applyFill="1" applyBorder="1" applyAlignment="1">
      <alignment horizontal="center"/>
    </xf>
    <xf numFmtId="2" fontId="64" fillId="2" borderId="0" xfId="73" applyNumberFormat="1" applyFont="1" applyFill="1" applyAlignment="1"/>
    <xf numFmtId="165" fontId="0" fillId="0" borderId="0" xfId="0" applyNumberFormat="1" applyBorder="1"/>
    <xf numFmtId="165" fontId="67" fillId="2" borderId="41" xfId="386" applyFont="1" applyFill="1" applyBorder="1" applyAlignment="1">
      <alignment horizontal="left" vertical="center"/>
    </xf>
    <xf numFmtId="165" fontId="67" fillId="2" borderId="42" xfId="386" applyFont="1" applyFill="1" applyBorder="1" applyAlignment="1">
      <alignment horizontal="left" vertical="center"/>
    </xf>
    <xf numFmtId="175" fontId="67" fillId="2" borderId="42" xfId="386" applyNumberFormat="1" applyFont="1" applyFill="1" applyBorder="1" applyAlignment="1">
      <alignment horizontal="left" vertical="center"/>
    </xf>
    <xf numFmtId="165" fontId="67" fillId="2" borderId="43" xfId="386" applyFont="1" applyFill="1" applyBorder="1" applyAlignment="1">
      <alignment horizontal="left" vertical="center"/>
    </xf>
    <xf numFmtId="0" fontId="68" fillId="2" borderId="0" xfId="143" applyFont="1" applyFill="1"/>
    <xf numFmtId="2" fontId="68" fillId="2" borderId="0" xfId="143" applyNumberFormat="1" applyFont="1" applyFill="1"/>
    <xf numFmtId="0" fontId="69" fillId="2" borderId="0" xfId="143" applyFont="1" applyFill="1"/>
    <xf numFmtId="2" fontId="68" fillId="2" borderId="0" xfId="143" applyNumberFormat="1" applyFont="1" applyFill="1" applyBorder="1"/>
    <xf numFmtId="2" fontId="69" fillId="2" borderId="0" xfId="143" applyNumberFormat="1" applyFont="1" applyFill="1" applyBorder="1"/>
    <xf numFmtId="2" fontId="69" fillId="2" borderId="45" xfId="143" applyNumberFormat="1" applyFont="1" applyFill="1" applyBorder="1"/>
    <xf numFmtId="175" fontId="67" fillId="2" borderId="44" xfId="73" applyNumberFormat="1" applyFont="1" applyFill="1" applyBorder="1" applyAlignment="1">
      <alignment horizontal="right"/>
    </xf>
    <xf numFmtId="3" fontId="68" fillId="2" borderId="0" xfId="143" applyNumberFormat="1" applyFont="1" applyFill="1"/>
    <xf numFmtId="4" fontId="68" fillId="2" borderId="0" xfId="143" applyNumberFormat="1" applyFont="1" applyFill="1"/>
    <xf numFmtId="4" fontId="69" fillId="2" borderId="0" xfId="143" applyNumberFormat="1" applyFont="1" applyFill="1"/>
    <xf numFmtId="0" fontId="68" fillId="2" borderId="0" xfId="143" quotePrefix="1" applyFont="1" applyFill="1" applyAlignment="1">
      <alignment horizontal="left"/>
    </xf>
    <xf numFmtId="0" fontId="68" fillId="2" borderId="0" xfId="143" applyFont="1" applyFill="1" applyAlignment="1">
      <alignment horizontal="center"/>
    </xf>
    <xf numFmtId="165" fontId="70" fillId="2" borderId="41" xfId="386" applyFont="1" applyFill="1" applyBorder="1" applyAlignment="1">
      <alignment horizontal="left" vertical="center"/>
    </xf>
    <xf numFmtId="165" fontId="70" fillId="2" borderId="42" xfId="386" applyFont="1" applyFill="1" applyBorder="1" applyAlignment="1">
      <alignment horizontal="left" vertical="center"/>
    </xf>
    <xf numFmtId="175" fontId="70" fillId="2" borderId="42" xfId="386" applyNumberFormat="1" applyFont="1" applyFill="1" applyBorder="1" applyAlignment="1">
      <alignment horizontal="left" vertical="center"/>
    </xf>
    <xf numFmtId="165" fontId="70" fillId="2" borderId="43" xfId="386" applyFont="1" applyFill="1" applyBorder="1" applyAlignment="1">
      <alignment horizontal="left" vertical="center"/>
    </xf>
    <xf numFmtId="175" fontId="70" fillId="2" borderId="44" xfId="73" applyNumberFormat="1" applyFont="1" applyFill="1" applyBorder="1" applyAlignment="1">
      <alignment horizontal="right"/>
    </xf>
    <xf numFmtId="175" fontId="67" fillId="2" borderId="0" xfId="73" applyNumberFormat="1" applyFont="1" applyFill="1" applyBorder="1" applyAlignment="1">
      <alignment horizontal="right"/>
    </xf>
    <xf numFmtId="0" fontId="68" fillId="2" borderId="0" xfId="143" applyFont="1" applyFill="1" applyBorder="1"/>
    <xf numFmtId="175" fontId="71" fillId="2" borderId="44" xfId="73" applyNumberFormat="1" applyFont="1" applyFill="1" applyBorder="1" applyAlignment="1">
      <alignment horizontal="right"/>
    </xf>
    <xf numFmtId="165" fontId="71" fillId="2" borderId="42" xfId="386" applyFont="1" applyFill="1" applyBorder="1" applyAlignment="1">
      <alignment horizontal="left" vertical="center"/>
    </xf>
    <xf numFmtId="165" fontId="71" fillId="2" borderId="43" xfId="386" applyFont="1" applyFill="1" applyBorder="1" applyAlignment="1">
      <alignment horizontal="left" vertical="center"/>
    </xf>
    <xf numFmtId="4" fontId="68" fillId="2" borderId="0" xfId="143" applyNumberFormat="1" applyFont="1" applyFill="1" applyBorder="1"/>
    <xf numFmtId="0" fontId="6" fillId="2" borderId="0" xfId="2" applyFont="1" applyFill="1" applyBorder="1" applyAlignment="1">
      <alignment horizontal="center" vertical="center" wrapText="1"/>
    </xf>
    <xf numFmtId="0" fontId="62" fillId="2" borderId="0" xfId="2" applyFont="1" applyFill="1" applyBorder="1" applyAlignment="1">
      <alignment horizontal="left" vertical="center" wrapText="1"/>
    </xf>
    <xf numFmtId="0" fontId="61" fillId="2" borderId="0" xfId="0" quotePrefix="1" applyFont="1" applyFill="1" applyBorder="1" applyAlignment="1">
      <alignment horizontal="left" vertical="center" wrapText="1"/>
    </xf>
    <xf numFmtId="0" fontId="59" fillId="2" borderId="0" xfId="0" quotePrefix="1" applyFont="1" applyFill="1" applyBorder="1" applyAlignment="1">
      <alignment horizontal="left" vertical="center" wrapText="1"/>
    </xf>
  </cellXfs>
  <cellStyles count="715">
    <cellStyle name="_x000d__x000a_JournalTemplate=C:\COMFO\CTALK\JOURSTD.TPL_x000d__x000a_LbStateAddress=3 3 0 251 1 89 2 311_x000d__x000a_LbStateJou" xfId="237"/>
    <cellStyle name="20 % - Accent1" xfId="508"/>
    <cellStyle name="20 % - Accent2" xfId="509"/>
    <cellStyle name="20 % - Accent3" xfId="510"/>
    <cellStyle name="20 % - Accent4" xfId="511"/>
    <cellStyle name="20 % - Accent5" xfId="512"/>
    <cellStyle name="20 % - Accent6" xfId="513"/>
    <cellStyle name="20% - Accent1" xfId="12"/>
    <cellStyle name="20% - Accent1 2" xfId="159"/>
    <cellStyle name="20% - Accent1 3" xfId="514"/>
    <cellStyle name="20% - Accent2" xfId="13"/>
    <cellStyle name="20% - Accent2 2" xfId="160"/>
    <cellStyle name="20% - Accent2 3" xfId="515"/>
    <cellStyle name="20% - Accent3" xfId="14"/>
    <cellStyle name="20% - Accent3 2" xfId="161"/>
    <cellStyle name="20% - Accent3 3" xfId="516"/>
    <cellStyle name="20% - Accent4" xfId="15"/>
    <cellStyle name="20% - Accent4 2" xfId="162"/>
    <cellStyle name="20% - Accent4 3" xfId="517"/>
    <cellStyle name="20% - Accent5" xfId="16"/>
    <cellStyle name="20% - Accent5 2" xfId="163"/>
    <cellStyle name="20% - Accent6" xfId="17"/>
    <cellStyle name="20% - Accent6 2" xfId="164"/>
    <cellStyle name="20% - Accent6 3" xfId="518"/>
    <cellStyle name="20% - Énfasis1 2" xfId="93"/>
    <cellStyle name="20% - Énfasis1 3" xfId="238"/>
    <cellStyle name="20% - Énfasis1 4" xfId="239"/>
    <cellStyle name="20% - Énfasis2 2" xfId="94"/>
    <cellStyle name="20% - Énfasis2 3" xfId="240"/>
    <cellStyle name="20% - Énfasis2 4" xfId="241"/>
    <cellStyle name="20% - Énfasis3 2" xfId="95"/>
    <cellStyle name="20% - Énfasis3 3" xfId="242"/>
    <cellStyle name="20% - Énfasis3 4" xfId="243"/>
    <cellStyle name="20% - Énfasis4 2" xfId="96"/>
    <cellStyle name="20% - Énfasis4 3" xfId="244"/>
    <cellStyle name="20% - Énfasis4 4" xfId="245"/>
    <cellStyle name="20% - Énfasis5 2" xfId="97"/>
    <cellStyle name="20% - Énfasis5 3" xfId="246"/>
    <cellStyle name="20% - Énfasis5 4" xfId="247"/>
    <cellStyle name="20% - Énfasis6 2" xfId="98"/>
    <cellStyle name="20% - Énfasis6 3" xfId="248"/>
    <cellStyle name="20% - Énfasis6 4" xfId="249"/>
    <cellStyle name="40 % - Accent1" xfId="519"/>
    <cellStyle name="40 % - Accent2" xfId="520"/>
    <cellStyle name="40 % - Accent3" xfId="521"/>
    <cellStyle name="40 % - Accent4" xfId="522"/>
    <cellStyle name="40 % - Accent5" xfId="523"/>
    <cellStyle name="40 % - Accent6" xfId="524"/>
    <cellStyle name="40% - Accent1" xfId="18"/>
    <cellStyle name="40% - Accent1 2" xfId="165"/>
    <cellStyle name="40% - Accent1 3" xfId="525"/>
    <cellStyle name="40% - Accent2" xfId="19"/>
    <cellStyle name="40% - Accent2 2" xfId="166"/>
    <cellStyle name="40% - Accent3" xfId="20"/>
    <cellStyle name="40% - Accent3 2" xfId="167"/>
    <cellStyle name="40% - Accent3 3" xfId="526"/>
    <cellStyle name="40% - Accent4" xfId="21"/>
    <cellStyle name="40% - Accent4 2" xfId="168"/>
    <cellStyle name="40% - Accent4 3" xfId="527"/>
    <cellStyle name="40% - Accent5" xfId="22"/>
    <cellStyle name="40% - Accent5 2" xfId="169"/>
    <cellStyle name="40% - Accent5 3" xfId="528"/>
    <cellStyle name="40% - Accent6" xfId="23"/>
    <cellStyle name="40% - Accent6 2" xfId="170"/>
    <cellStyle name="40% - Accent6 3" xfId="529"/>
    <cellStyle name="40% - Énfasis1 2" xfId="99"/>
    <cellStyle name="40% - Énfasis1 3" xfId="250"/>
    <cellStyle name="40% - Énfasis1 4" xfId="251"/>
    <cellStyle name="40% - Énfasis2 2" xfId="100"/>
    <cellStyle name="40% - Énfasis2 3" xfId="252"/>
    <cellStyle name="40% - Énfasis2 4" xfId="253"/>
    <cellStyle name="40% - Énfasis3 2" xfId="101"/>
    <cellStyle name="40% - Énfasis3 3" xfId="254"/>
    <cellStyle name="40% - Énfasis3 4" xfId="255"/>
    <cellStyle name="40% - Énfasis4 2" xfId="102"/>
    <cellStyle name="40% - Énfasis4 3" xfId="256"/>
    <cellStyle name="40% - Énfasis4 4" xfId="257"/>
    <cellStyle name="40% - Énfasis5 2" xfId="103"/>
    <cellStyle name="40% - Énfasis5 3" xfId="258"/>
    <cellStyle name="40% - Énfasis5 4" xfId="259"/>
    <cellStyle name="40% - Énfasis6 2" xfId="104"/>
    <cellStyle name="40% - Énfasis6 3" xfId="260"/>
    <cellStyle name="40% - Énfasis6 4" xfId="261"/>
    <cellStyle name="60 % - Accent1" xfId="530"/>
    <cellStyle name="60 % - Accent2" xfId="531"/>
    <cellStyle name="60 % - Accent3" xfId="532"/>
    <cellStyle name="60 % - Accent4" xfId="533"/>
    <cellStyle name="60 % - Accent5" xfId="534"/>
    <cellStyle name="60 % - Accent6" xfId="535"/>
    <cellStyle name="60% - Accent1" xfId="24"/>
    <cellStyle name="60% - Accent1 2" xfId="171"/>
    <cellStyle name="60% - Accent1 3" xfId="536"/>
    <cellStyle name="60% - Accent2" xfId="25"/>
    <cellStyle name="60% - Accent2 2" xfId="172"/>
    <cellStyle name="60% - Accent2 3" xfId="537"/>
    <cellStyle name="60% - Accent3" xfId="26"/>
    <cellStyle name="60% - Accent3 2" xfId="173"/>
    <cellStyle name="60% - Accent3 3" xfId="538"/>
    <cellStyle name="60% - Accent4" xfId="27"/>
    <cellStyle name="60% - Accent4 2" xfId="174"/>
    <cellStyle name="60% - Accent4 3" xfId="539"/>
    <cellStyle name="60% - Accent5" xfId="28"/>
    <cellStyle name="60% - Accent5 2" xfId="175"/>
    <cellStyle name="60% - Accent5 3" xfId="540"/>
    <cellStyle name="60% - Accent6" xfId="29"/>
    <cellStyle name="60% - Accent6 2" xfId="176"/>
    <cellStyle name="60% - Accent6 3" xfId="541"/>
    <cellStyle name="60% - Énfasis1 2" xfId="105"/>
    <cellStyle name="60% - Énfasis1 3" xfId="262"/>
    <cellStyle name="60% - Énfasis1 4" xfId="263"/>
    <cellStyle name="60% - Énfasis2 2" xfId="106"/>
    <cellStyle name="60% - Énfasis2 3" xfId="264"/>
    <cellStyle name="60% - Énfasis2 4" xfId="265"/>
    <cellStyle name="60% - Énfasis3 2" xfId="107"/>
    <cellStyle name="60% - Énfasis3 3" xfId="266"/>
    <cellStyle name="60% - Énfasis3 4" xfId="267"/>
    <cellStyle name="60% - Énfasis4 2" xfId="108"/>
    <cellStyle name="60% - Énfasis4 3" xfId="268"/>
    <cellStyle name="60% - Énfasis4 4" xfId="269"/>
    <cellStyle name="60% - Énfasis5 2" xfId="109"/>
    <cellStyle name="60% - Énfasis5 3" xfId="270"/>
    <cellStyle name="60% - Énfasis5 4" xfId="271"/>
    <cellStyle name="60% - Énfasis6 2" xfId="110"/>
    <cellStyle name="60% - Énfasis6 3" xfId="272"/>
    <cellStyle name="60% - Énfasis6 4" xfId="273"/>
    <cellStyle name="Accent1" xfId="30"/>
    <cellStyle name="Accent1 - 20%" xfId="274"/>
    <cellStyle name="Accent1 - 40%" xfId="275"/>
    <cellStyle name="Accent1 - 60%" xfId="276"/>
    <cellStyle name="Accent1 2" xfId="177"/>
    <cellStyle name="Accent1 3" xfId="542"/>
    <cellStyle name="Accent1_ANALISIS PARA PRESENTAR OPRET" xfId="277"/>
    <cellStyle name="Accent2" xfId="31"/>
    <cellStyle name="Accent2 - 20%" xfId="278"/>
    <cellStyle name="Accent2 - 40%" xfId="279"/>
    <cellStyle name="Accent2 - 60%" xfId="280"/>
    <cellStyle name="Accent2 2" xfId="178"/>
    <cellStyle name="Accent2 3" xfId="543"/>
    <cellStyle name="Accent2_ANALISIS PARA PRESENTAR OPRET" xfId="281"/>
    <cellStyle name="Accent3" xfId="32"/>
    <cellStyle name="Accent3 - 20%" xfId="282"/>
    <cellStyle name="Accent3 - 40%" xfId="283"/>
    <cellStyle name="Accent3 - 60%" xfId="284"/>
    <cellStyle name="Accent3 2" xfId="179"/>
    <cellStyle name="Accent3 3" xfId="544"/>
    <cellStyle name="Accent3_ANALISIS PARA PRESENTAR OPRET" xfId="285"/>
    <cellStyle name="Accent4" xfId="33"/>
    <cellStyle name="Accent4 - 20%" xfId="286"/>
    <cellStyle name="Accent4 - 40%" xfId="287"/>
    <cellStyle name="Accent4 - 60%" xfId="288"/>
    <cellStyle name="Accent4 2" xfId="180"/>
    <cellStyle name="Accent4 3" xfId="545"/>
    <cellStyle name="Accent4_ANALISIS PARA PRESENTAR OPRET" xfId="289"/>
    <cellStyle name="Accent5" xfId="34"/>
    <cellStyle name="Accent5 - 20%" xfId="290"/>
    <cellStyle name="Accent5 - 40%" xfId="291"/>
    <cellStyle name="Accent5 - 60%" xfId="292"/>
    <cellStyle name="Accent5 2" xfId="181"/>
    <cellStyle name="Accent5_ANALISIS PARA PRESENTAR OPRET" xfId="293"/>
    <cellStyle name="Accent6" xfId="35"/>
    <cellStyle name="Accent6 - 20%" xfId="294"/>
    <cellStyle name="Accent6 - 40%" xfId="295"/>
    <cellStyle name="Accent6 - 60%" xfId="296"/>
    <cellStyle name="Accent6 2" xfId="182"/>
    <cellStyle name="Accent6 3" xfId="546"/>
    <cellStyle name="Accent6_ANALISIS PARA PRESENTAR OPRET" xfId="297"/>
    <cellStyle name="Avertissement" xfId="547"/>
    <cellStyle name="Bad" xfId="36"/>
    <cellStyle name="Bad 2" xfId="183"/>
    <cellStyle name="Bad 3" xfId="548"/>
    <cellStyle name="Buena 2" xfId="111"/>
    <cellStyle name="Buena 3" xfId="298"/>
    <cellStyle name="Buena 4" xfId="299"/>
    <cellStyle name="Calcul" xfId="549"/>
    <cellStyle name="Calcul 2" xfId="550"/>
    <cellStyle name="Calcul 3" xfId="551"/>
    <cellStyle name="Calculation" xfId="37"/>
    <cellStyle name="Calculation 2" xfId="184"/>
    <cellStyle name="Calculation 2 2" xfId="552"/>
    <cellStyle name="Calculation 2 3" xfId="553"/>
    <cellStyle name="Calculation 3" xfId="554"/>
    <cellStyle name="Calculation 3 2" xfId="555"/>
    <cellStyle name="Calculation 3 3" xfId="556"/>
    <cellStyle name="Calculation 4" xfId="557"/>
    <cellStyle name="Calculation 5" xfId="558"/>
    <cellStyle name="Cálculo 2" xfId="112"/>
    <cellStyle name="Cálculo 2 2" xfId="559"/>
    <cellStyle name="Cálculo 2 3" xfId="560"/>
    <cellStyle name="Cálculo 3" xfId="300"/>
    <cellStyle name="Cálculo 3 2" xfId="561"/>
    <cellStyle name="Cálculo 3 3" xfId="562"/>
    <cellStyle name="Cálculo 4" xfId="301"/>
    <cellStyle name="Cálculo 4 2" xfId="563"/>
    <cellStyle name="Cálculo 4 3" xfId="564"/>
    <cellStyle name="Celda de comprobación 2" xfId="113"/>
    <cellStyle name="Celda de comprobación 3" xfId="302"/>
    <cellStyle name="Celda de comprobación 4" xfId="303"/>
    <cellStyle name="Celda vinculada 2" xfId="114"/>
    <cellStyle name="Celda vinculada 3" xfId="304"/>
    <cellStyle name="Celda vinculada 4" xfId="305"/>
    <cellStyle name="Cellule liée" xfId="565"/>
    <cellStyle name="Check Cell" xfId="38"/>
    <cellStyle name="Check Cell 2" xfId="185"/>
    <cellStyle name="Comma 10" xfId="306"/>
    <cellStyle name="Comma 11" xfId="307"/>
    <cellStyle name="Comma 12" xfId="308"/>
    <cellStyle name="Comma 13" xfId="309"/>
    <cellStyle name="Comma 2" xfId="39"/>
    <cellStyle name="Comma 2 2" xfId="186"/>
    <cellStyle name="Comma 2 2 3" xfId="711"/>
    <cellStyle name="Comma 2 3" xfId="566"/>
    <cellStyle name="Comma 3" xfId="40"/>
    <cellStyle name="Comma 3 2" xfId="228"/>
    <cellStyle name="Comma 3_Adicional No. 1  Edificio Biblioteca y Verja y parqueos  Universidad ITECO" xfId="310"/>
    <cellStyle name="Comma 4" xfId="311"/>
    <cellStyle name="Comma 4 2" xfId="312"/>
    <cellStyle name="Comma 4_Presupuesto_remodelacion vivienda en cancino pe" xfId="313"/>
    <cellStyle name="Comma 5" xfId="314"/>
    <cellStyle name="Comma 5 2" xfId="567"/>
    <cellStyle name="Comma 6" xfId="315"/>
    <cellStyle name="Comma 6 2" xfId="568"/>
    <cellStyle name="Comma 7" xfId="316"/>
    <cellStyle name="Comma 7 2" xfId="569"/>
    <cellStyle name="Comma 8" xfId="317"/>
    <cellStyle name="Comma 9" xfId="318"/>
    <cellStyle name="Comma_ACUEDUCTO DE  PADRE LAS CASAS" xfId="41"/>
    <cellStyle name="Commentaire" xfId="570"/>
    <cellStyle name="Commentaire 2" xfId="571"/>
    <cellStyle name="Commentaire 3" xfId="572"/>
    <cellStyle name="Currency 2" xfId="319"/>
    <cellStyle name="Currency 2 2" xfId="573"/>
    <cellStyle name="Currency 3" xfId="574"/>
    <cellStyle name="Currency 3 2" xfId="575"/>
    <cellStyle name="Currency 3 3" xfId="576"/>
    <cellStyle name="Currency 3_APU CIVIL WORKS ACUEDUCTO PERAVIA_source" xfId="577"/>
    <cellStyle name="Currency 4" xfId="578"/>
    <cellStyle name="Currency 4 2" xfId="579"/>
    <cellStyle name="Currency_Construccion Edificio Aulas No.1 Centroa Regional UASD, Mao" xfId="320"/>
    <cellStyle name="Emphasis 1" xfId="321"/>
    <cellStyle name="Emphasis 2" xfId="322"/>
    <cellStyle name="Emphasis 3" xfId="323"/>
    <cellStyle name="Encabezado 4 2" xfId="115"/>
    <cellStyle name="Encabezado 4 3" xfId="324"/>
    <cellStyle name="Encabezado 4 4" xfId="325"/>
    <cellStyle name="Énfasis 1" xfId="326"/>
    <cellStyle name="Énfasis 2" xfId="327"/>
    <cellStyle name="Énfasis 3" xfId="328"/>
    <cellStyle name="Énfasis1 - 20%" xfId="329"/>
    <cellStyle name="Énfasis1 - 40%" xfId="330"/>
    <cellStyle name="Énfasis1 - 60%" xfId="331"/>
    <cellStyle name="Énfasis1 2" xfId="116"/>
    <cellStyle name="Énfasis1 3" xfId="332"/>
    <cellStyle name="Énfasis1 4" xfId="333"/>
    <cellStyle name="Énfasis2 - 20%" xfId="334"/>
    <cellStyle name="Énfasis2 - 40%" xfId="335"/>
    <cellStyle name="Énfasis2 - 60%" xfId="336"/>
    <cellStyle name="Énfasis2 2" xfId="117"/>
    <cellStyle name="Énfasis2 3" xfId="337"/>
    <cellStyle name="Énfasis2 4" xfId="338"/>
    <cellStyle name="Énfasis3 - 20%" xfId="339"/>
    <cellStyle name="Énfasis3 - 40%" xfId="340"/>
    <cellStyle name="Énfasis3 - 60%" xfId="341"/>
    <cellStyle name="Énfasis3 2" xfId="118"/>
    <cellStyle name="Énfasis3 3" xfId="342"/>
    <cellStyle name="Énfasis3 4" xfId="343"/>
    <cellStyle name="Énfasis4 - 20%" xfId="344"/>
    <cellStyle name="Énfasis4 - 40%" xfId="345"/>
    <cellStyle name="Énfasis4 - 60%" xfId="346"/>
    <cellStyle name="Énfasis4 2" xfId="119"/>
    <cellStyle name="Énfasis4 3" xfId="347"/>
    <cellStyle name="Énfasis4 4" xfId="348"/>
    <cellStyle name="Énfasis5 - 20%" xfId="349"/>
    <cellStyle name="Énfasis5 - 40%" xfId="350"/>
    <cellStyle name="Énfasis5 - 60%" xfId="351"/>
    <cellStyle name="Énfasis5 2" xfId="120"/>
    <cellStyle name="Énfasis5 3" xfId="352"/>
    <cellStyle name="Énfasis5 4" xfId="353"/>
    <cellStyle name="Énfasis6 - 20%" xfId="354"/>
    <cellStyle name="Énfasis6 - 40%" xfId="355"/>
    <cellStyle name="Énfasis6 - 60%" xfId="356"/>
    <cellStyle name="Énfasis6 2" xfId="121"/>
    <cellStyle name="Énfasis6 3" xfId="357"/>
    <cellStyle name="Énfasis6 4" xfId="358"/>
    <cellStyle name="Entrada 2" xfId="122"/>
    <cellStyle name="Entrada 2 2" xfId="580"/>
    <cellStyle name="Entrada 2 3" xfId="581"/>
    <cellStyle name="Entrada 3" xfId="359"/>
    <cellStyle name="Entrada 3 2" xfId="582"/>
    <cellStyle name="Entrada 3 3" xfId="583"/>
    <cellStyle name="Entrada 4" xfId="360"/>
    <cellStyle name="Entrada 4 2" xfId="584"/>
    <cellStyle name="Entrada 4 3" xfId="585"/>
    <cellStyle name="Entrée" xfId="586"/>
    <cellStyle name="Entrée 2" xfId="587"/>
    <cellStyle name="Entrée 3" xfId="588"/>
    <cellStyle name="Euro" xfId="42"/>
    <cellStyle name="Euro 2" xfId="123"/>
    <cellStyle name="Euro 2 2" xfId="361"/>
    <cellStyle name="Euro 3" xfId="187"/>
    <cellStyle name="Euro 3 2" xfId="589"/>
    <cellStyle name="Euro 4" xfId="229"/>
    <cellStyle name="Euro 4 2" xfId="590"/>
    <cellStyle name="Euro 5" xfId="591"/>
    <cellStyle name="Euro 6" xfId="592"/>
    <cellStyle name="Euro_09 red distribucion ondina y las malvinas y correccion averias, ac. hato mayor" xfId="593"/>
    <cellStyle name="Excel Built-in Comma" xfId="362"/>
    <cellStyle name="Excel Built-in Normal" xfId="363"/>
    <cellStyle name="Explanatory Text" xfId="43"/>
    <cellStyle name="Explanatory Text 2" xfId="188"/>
    <cellStyle name="F2" xfId="44"/>
    <cellStyle name="F2 2" xfId="124"/>
    <cellStyle name="F2_act 102-11 al 46-11 REH OT, EST BOM, PT Y DR AC CASTILLO LOS CAFES" xfId="125"/>
    <cellStyle name="F3" xfId="45"/>
    <cellStyle name="F3 2" xfId="126"/>
    <cellStyle name="F3_act 102-11 al 46-11 REH OT, EST BOM, PT Y DR AC CASTILLO LOS CAFES" xfId="127"/>
    <cellStyle name="F4" xfId="46"/>
    <cellStyle name="F4 2" xfId="128"/>
    <cellStyle name="F4_act 102-11 al 46-11 REH OT, EST BOM, PT Y DR AC CASTILLO LOS CAFES" xfId="129"/>
    <cellStyle name="F5" xfId="47"/>
    <cellStyle name="F5 2" xfId="130"/>
    <cellStyle name="F5_act 102-11 al 46-11 REH OT, EST BOM, PT Y DR AC CASTILLO LOS CAFES" xfId="131"/>
    <cellStyle name="F6" xfId="48"/>
    <cellStyle name="F6 2" xfId="132"/>
    <cellStyle name="F6_act 102-11 al 46-11 REH OT, EST BOM, PT Y DR AC CASTILLO LOS CAFES" xfId="133"/>
    <cellStyle name="F7" xfId="49"/>
    <cellStyle name="F7 2" xfId="134"/>
    <cellStyle name="F7_act 102-11 al 46-11 REH OT, EST BOM, PT Y DR AC CASTILLO LOS CAFES" xfId="135"/>
    <cellStyle name="F8" xfId="50"/>
    <cellStyle name="F8 2" xfId="136"/>
    <cellStyle name="F8_act 102-11 al 46-11 REH OT, EST BOM, PT Y DR AC CASTILLO LOS CAFES" xfId="137"/>
    <cellStyle name="Followed Hyperlink" xfId="364"/>
    <cellStyle name="Good" xfId="51"/>
    <cellStyle name="Good 2" xfId="189"/>
    <cellStyle name="Heading 1" xfId="52"/>
    <cellStyle name="Heading 1 2" xfId="190"/>
    <cellStyle name="Heading 1 3" xfId="594"/>
    <cellStyle name="Heading 2" xfId="53"/>
    <cellStyle name="Heading 2 2" xfId="191"/>
    <cellStyle name="Heading 2 3" xfId="595"/>
    <cellStyle name="Heading 3" xfId="54"/>
    <cellStyle name="Heading 3 2" xfId="192"/>
    <cellStyle name="Heading 3 3" xfId="596"/>
    <cellStyle name="Heading 4" xfId="55"/>
    <cellStyle name="Heading 4 2" xfId="193"/>
    <cellStyle name="Hipervínculo 2" xfId="597"/>
    <cellStyle name="Hipervínculo visitado 2" xfId="365"/>
    <cellStyle name="Hyperlink" xfId="366"/>
    <cellStyle name="Incorrecto 2" xfId="138"/>
    <cellStyle name="Incorrecto 3" xfId="367"/>
    <cellStyle name="Incorrecto 4" xfId="368"/>
    <cellStyle name="Input" xfId="56"/>
    <cellStyle name="Input 2" xfId="194"/>
    <cellStyle name="Input 2 2" xfId="598"/>
    <cellStyle name="Input 2 3" xfId="599"/>
    <cellStyle name="Input 3" xfId="600"/>
    <cellStyle name="Input 4" xfId="601"/>
    <cellStyle name="Insatisfaisant" xfId="602"/>
    <cellStyle name="Linked Cell" xfId="57"/>
    <cellStyle name="Linked Cell 2" xfId="195"/>
    <cellStyle name="Millares" xfId="1" builtinId="3"/>
    <cellStyle name="Millares 10" xfId="196"/>
    <cellStyle name="Millares 10 2" xfId="234"/>
    <cellStyle name="Millares 11" xfId="197"/>
    <cellStyle name="Millares 11 2" xfId="230"/>
    <cellStyle name="Millares 11 3" xfId="603"/>
    <cellStyle name="Millares 12" xfId="139"/>
    <cellStyle name="Millares 12 2" xfId="604"/>
    <cellStyle name="Millares 13" xfId="231"/>
    <cellStyle name="Millares 13 2" xfId="369"/>
    <cellStyle name="Millares 14" xfId="198"/>
    <cellStyle name="Millares 14 2" xfId="605"/>
    <cellStyle name="Millares 15" xfId="199"/>
    <cellStyle name="Millares 16" xfId="370"/>
    <cellStyle name="Millares 17" xfId="371"/>
    <cellStyle name="Millares 18" xfId="372"/>
    <cellStyle name="Millares 19" xfId="373"/>
    <cellStyle name="Millares 2" xfId="58"/>
    <cellStyle name="Millares 2 10" xfId="374"/>
    <cellStyle name="Millares 2 11" xfId="200"/>
    <cellStyle name="Millares 2 2" xfId="10"/>
    <cellStyle name="Millares 2 2 2" xfId="59"/>
    <cellStyle name="Millares 2 2 2 2" xfId="201"/>
    <cellStyle name="Millares 2 2 2 3" xfId="202"/>
    <cellStyle name="Millares 2 2 2 4" xfId="375"/>
    <cellStyle name="Millares 2 2 3" xfId="376"/>
    <cellStyle name="Millares 2 2 5 2" xfId="203"/>
    <cellStyle name="Millares 2 2_304-12 medidores SAN CRISTOBAL" xfId="606"/>
    <cellStyle name="Millares 2 3" xfId="60"/>
    <cellStyle name="Millares 2 3 2" xfId="222"/>
    <cellStyle name="Millares 2 3 2 2" xfId="607"/>
    <cellStyle name="Millares 2 3 2 2 2" xfId="608"/>
    <cellStyle name="Millares 2 3 2 3" xfId="609"/>
    <cellStyle name="Millares 2 3 3" xfId="610"/>
    <cellStyle name="Millares 2 3 4" xfId="611"/>
    <cellStyle name="Millares 2 4" xfId="377"/>
    <cellStyle name="Millares 2 4 2" xfId="612"/>
    <cellStyle name="Millares 2 5" xfId="378"/>
    <cellStyle name="Millares 2 5 2" xfId="613"/>
    <cellStyle name="Millares 2 6" xfId="614"/>
    <cellStyle name="Millares 2 6 2" xfId="707"/>
    <cellStyle name="Millares 2 8" xfId="204"/>
    <cellStyle name="Millares 2_111-12 ac neyba zona alta" xfId="61"/>
    <cellStyle name="Millares 3" xfId="62"/>
    <cellStyle name="Millares 3 2" xfId="63"/>
    <cellStyle name="Millares 3 2 2" xfId="379"/>
    <cellStyle name="Millares 3 2 3" xfId="615"/>
    <cellStyle name="Millares 3 3" xfId="64"/>
    <cellStyle name="Millares 3 3 2" xfId="158"/>
    <cellStyle name="Millares 3 4" xfId="205"/>
    <cellStyle name="Millares 3 4 2" xfId="616"/>
    <cellStyle name="Millares 3 5" xfId="380"/>
    <cellStyle name="Millares 3_111-12 ac neyba zona alta" xfId="65"/>
    <cellStyle name="Millares 4" xfId="6"/>
    <cellStyle name="Millares 4 2" xfId="232"/>
    <cellStyle name="Millares 4 2 2" xfId="206"/>
    <cellStyle name="Millares 4 3" xfId="381"/>
    <cellStyle name="Millares 4 3 2" xfId="382"/>
    <cellStyle name="Millares 4 4" xfId="140"/>
    <cellStyle name="Millares 4 5" xfId="383"/>
    <cellStyle name="Millares 4_304-12 medidores SAN CRISTOBAL" xfId="617"/>
    <cellStyle name="Millares 5" xfId="3"/>
    <cellStyle name="Millares 5 2" xfId="207"/>
    <cellStyle name="Millares 5 2 2" xfId="384"/>
    <cellStyle name="Millares 5 3" xfId="141"/>
    <cellStyle name="Millares 5 3 2" xfId="618"/>
    <cellStyle name="Millares 5 3 2 2" xfId="619"/>
    <cellStyle name="Millares 5 3 3" xfId="620"/>
    <cellStyle name="Millares 6" xfId="66"/>
    <cellStyle name="Millares 6 2" xfId="385"/>
    <cellStyle name="Millares 7" xfId="67"/>
    <cellStyle name="Millares 7 2" xfId="386"/>
    <cellStyle name="Millares 7 2 2" xfId="621"/>
    <cellStyle name="Millares 7 2 2 2" xfId="712"/>
    <cellStyle name="Millares 7 3" xfId="387"/>
    <cellStyle name="Millares 7 6" xfId="388"/>
    <cellStyle name="Millares 8" xfId="68"/>
    <cellStyle name="Millares 8 2" xfId="389"/>
    <cellStyle name="Millares 8 2 2" xfId="390"/>
    <cellStyle name="Millares 8 3" xfId="622"/>
    <cellStyle name="Millares 8 5" xfId="391"/>
    <cellStyle name="Millares 9" xfId="69"/>
    <cellStyle name="Millares 9 2" xfId="392"/>
    <cellStyle name="Millares 9 2 2" xfId="393"/>
    <cellStyle name="Millares 9 3" xfId="394"/>
    <cellStyle name="Millares 9 4" xfId="395"/>
    <cellStyle name="Millares_NUEVO FORMATO DE PRESUPUESTOS" xfId="156"/>
    <cellStyle name="Millares_PRESUPUESTO" xfId="713"/>
    <cellStyle name="Millares_SISTEMA DE SANEAMIENTO BASICO AC. LA ISLETA, CASTILLO" xfId="224"/>
    <cellStyle name="Moneda [0] 2" xfId="396"/>
    <cellStyle name="Moneda 2" xfId="70"/>
    <cellStyle name="Moneda 2 2" xfId="397"/>
    <cellStyle name="Moneda 2 2 2" xfId="398"/>
    <cellStyle name="Moneda 2 2 3" xfId="399"/>
    <cellStyle name="Moneda 2 2 4" xfId="400"/>
    <cellStyle name="Moneda 2 3" xfId="401"/>
    <cellStyle name="Moneda 2 4" xfId="402"/>
    <cellStyle name="Moneda 2_304-12 medidores SAN CRISTOBAL" xfId="623"/>
    <cellStyle name="Moneda 3" xfId="403"/>
    <cellStyle name="Moneda 3 2" xfId="404"/>
    <cellStyle name="Moneda 3 2 2" xfId="624"/>
    <cellStyle name="Moneda 3 3" xfId="405"/>
    <cellStyle name="Moneda 4" xfId="406"/>
    <cellStyle name="Moneda 4 2" xfId="407"/>
    <cellStyle name="Moneda 5" xfId="408"/>
    <cellStyle name="Moneda 6" xfId="409"/>
    <cellStyle name="Moneda 7" xfId="410"/>
    <cellStyle name="Moneda 7 2" xfId="411"/>
    <cellStyle name="Neutral 2" xfId="142"/>
    <cellStyle name="Neutral 3" xfId="412"/>
    <cellStyle name="Neutral 4" xfId="413"/>
    <cellStyle name="Neutre" xfId="625"/>
    <cellStyle name="No-definido" xfId="71"/>
    <cellStyle name="Normal" xfId="0" builtinId="0"/>
    <cellStyle name="Normal - Style1" xfId="72"/>
    <cellStyle name="Normal 10" xfId="208"/>
    <cellStyle name="Normal 10 2" xfId="143"/>
    <cellStyle name="Normal 10 2 2" xfId="626"/>
    <cellStyle name="Normal 10 3" xfId="627"/>
    <cellStyle name="Normal 10 3 2" xfId="628"/>
    <cellStyle name="Normal 10 4" xfId="629"/>
    <cellStyle name="Normal 11" xfId="223"/>
    <cellStyle name="Normal 11 2" xfId="630"/>
    <cellStyle name="Normal 12" xfId="236"/>
    <cellStyle name="Normal 12 2" xfId="631"/>
    <cellStyle name="Normal 12 2 2" xfId="632"/>
    <cellStyle name="Normal 13" xfId="414"/>
    <cellStyle name="Normal 13 2" xfId="144"/>
    <cellStyle name="Normal 13 2 2" xfId="209"/>
    <cellStyle name="Normal 13 2 2 2" xfId="633"/>
    <cellStyle name="Normal 14" xfId="415"/>
    <cellStyle name="Normal 14 2" xfId="210"/>
    <cellStyle name="Normal 14 2 2" xfId="634"/>
    <cellStyle name="Normal 14 3" xfId="635"/>
    <cellStyle name="Normal 15" xfId="416"/>
    <cellStyle name="Normal 16" xfId="417"/>
    <cellStyle name="Normal 16 2" xfId="636"/>
    <cellStyle name="Normal 16 2 2" xfId="637"/>
    <cellStyle name="Normal 16 3" xfId="638"/>
    <cellStyle name="Normal 17" xfId="418"/>
    <cellStyle name="Normal 17 2" xfId="639"/>
    <cellStyle name="Normal 18" xfId="211"/>
    <cellStyle name="Normal 18 2" xfId="640"/>
    <cellStyle name="Normal 19" xfId="212"/>
    <cellStyle name="Normal 19 2" xfId="641"/>
    <cellStyle name="Normal 2" xfId="7"/>
    <cellStyle name="Normal 2 2" xfId="8"/>
    <cellStyle name="Normal 2 2 2" xfId="145"/>
    <cellStyle name="Normal 2 2 2 2" xfId="419"/>
    <cellStyle name="Normal 2 2 3" xfId="642"/>
    <cellStyle name="Normal 2 2_Copia de AC. LINEA NOROESTE trabajo de inocencio" xfId="420"/>
    <cellStyle name="Normal 2 3" xfId="73"/>
    <cellStyle name="Normal 2 3 2" xfId="421"/>
    <cellStyle name="Normal 2 3 2 2" xfId="643"/>
    <cellStyle name="Normal 2 3 3" xfId="710"/>
    <cellStyle name="Normal 2 4" xfId="11"/>
    <cellStyle name="Normal 2 4 2" xfId="644"/>
    <cellStyle name="Normal 2 4 2 2" xfId="645"/>
    <cellStyle name="Normal 2 5" xfId="233"/>
    <cellStyle name="Normal 2 5 2" xfId="706"/>
    <cellStyle name="Normal 2 9" xfId="708"/>
    <cellStyle name="Normal 2_07-09 presupu..." xfId="74"/>
    <cellStyle name="Normal 20" xfId="422"/>
    <cellStyle name="Normal 20 2" xfId="646"/>
    <cellStyle name="Normal 20 2 2" xfId="705"/>
    <cellStyle name="Normal 21" xfId="423"/>
    <cellStyle name="Normal 22" xfId="424"/>
    <cellStyle name="Normal 23" xfId="425"/>
    <cellStyle name="Normal 24" xfId="426"/>
    <cellStyle name="Normal 25" xfId="427"/>
    <cellStyle name="Normal 26" xfId="428"/>
    <cellStyle name="Normal 27" xfId="429"/>
    <cellStyle name="Normal 28" xfId="430"/>
    <cellStyle name="Normal 29" xfId="647"/>
    <cellStyle name="Normal 3" xfId="75"/>
    <cellStyle name="Normal 3 10" xfId="431"/>
    <cellStyle name="Normal 3 2" xfId="76"/>
    <cellStyle name="Normal 3 2 2" xfId="432"/>
    <cellStyle name="Normal 3 2 3" xfId="433"/>
    <cellStyle name="Normal 3 3" xfId="77"/>
    <cellStyle name="Normal 3 3 2" xfId="648"/>
    <cellStyle name="Normal 3 4" xfId="157"/>
    <cellStyle name="Normal 3_20-12 REHABILITACION ACUEDUCTO MULTIPLE JANICO" xfId="649"/>
    <cellStyle name="Normal 30" xfId="650"/>
    <cellStyle name="Normal 31" xfId="434"/>
    <cellStyle name="Normal 32" xfId="651"/>
    <cellStyle name="Normal 33" xfId="652"/>
    <cellStyle name="Normal 34" xfId="213"/>
    <cellStyle name="Normal 35" xfId="653"/>
    <cellStyle name="Normal 35 2" xfId="709"/>
    <cellStyle name="Normal 36" xfId="654"/>
    <cellStyle name="Normal 4" xfId="78"/>
    <cellStyle name="Normal 4 10" xfId="435"/>
    <cellStyle name="Normal 4 11" xfId="436"/>
    <cellStyle name="Normal 4 12" xfId="437"/>
    <cellStyle name="Normal 4 13" xfId="438"/>
    <cellStyle name="Normal 4 14" xfId="439"/>
    <cellStyle name="Normal 4 2" xfId="440"/>
    <cellStyle name="Normal 4 3" xfId="441"/>
    <cellStyle name="Normal 4 4" xfId="442"/>
    <cellStyle name="Normal 4 5" xfId="443"/>
    <cellStyle name="Normal 4 6" xfId="444"/>
    <cellStyle name="Normal 4 7" xfId="445"/>
    <cellStyle name="Normal 4 8" xfId="446"/>
    <cellStyle name="Normal 4 9" xfId="447"/>
    <cellStyle name="Normal 4_Administration_Building_-_Lista_de_Partidas_y_Cantidades_-_(PVDC-004)_REVC mod" xfId="448"/>
    <cellStyle name="Normal 44" xfId="449"/>
    <cellStyle name="Normal 5" xfId="5"/>
    <cellStyle name="Normal 5 10" xfId="450"/>
    <cellStyle name="Normal 5 11" xfId="451"/>
    <cellStyle name="Normal 5 12" xfId="452"/>
    <cellStyle name="Normal 5 13" xfId="453"/>
    <cellStyle name="Normal 5 14" xfId="454"/>
    <cellStyle name="Normal 5 15" xfId="455"/>
    <cellStyle name="Normal 5 2" xfId="79"/>
    <cellStyle name="Normal 5 2 2" xfId="235"/>
    <cellStyle name="Normal 5 3" xfId="456"/>
    <cellStyle name="Normal 5 4" xfId="457"/>
    <cellStyle name="Normal 5 5" xfId="458"/>
    <cellStyle name="Normal 5 6" xfId="459"/>
    <cellStyle name="Normal 5 7" xfId="460"/>
    <cellStyle name="Normal 5 8" xfId="461"/>
    <cellStyle name="Normal 5 9" xfId="462"/>
    <cellStyle name="Normal 5_Administration_Building_-_Lista_de_Partidas_y_Cantidades_-_(PVDC-004)_REVC mod" xfId="463"/>
    <cellStyle name="Normal 6" xfId="4"/>
    <cellStyle name="Normal 6 2" xfId="80"/>
    <cellStyle name="Normal 7" xfId="81"/>
    <cellStyle name="Normal 7 2" xfId="655"/>
    <cellStyle name="Normal 8" xfId="82"/>
    <cellStyle name="Normal 8 2" xfId="656"/>
    <cellStyle name="Normal 8 2 2" xfId="657"/>
    <cellStyle name="Normal 8 3" xfId="658"/>
    <cellStyle name="Normal 8_ACT. No. 06 al 228-09 TERMINACION REDES DEL SECTOR 1 ACUEDUCTO PALO VERDE (OCTUBRE 2011)" xfId="659"/>
    <cellStyle name="Normal 9" xfId="83"/>
    <cellStyle name="Normal 9 2" xfId="660"/>
    <cellStyle name="Normal_158-09 TERMINACION AC. LA GINA" xfId="704"/>
    <cellStyle name="Normal_502-01 alcantarillado sanitario academia de entrenamiento policial de hatilloparte b" xfId="227"/>
    <cellStyle name="Normal_escalera y baño curo 2" xfId="714"/>
    <cellStyle name="Normal_Hoja1" xfId="9"/>
    <cellStyle name="Normal_presupuesto" xfId="225"/>
    <cellStyle name="Normal_PRESUPUESTO_PRES. ACT. No 2 65-09 al PRES. ELAB. 58-09 REHABILITACION TRAMO LINEA DE ADUCCION Y TERMINACION AC. BATEY GINEBRA-VERAGUA" xfId="226"/>
    <cellStyle name="Normal_Rec. No.3 118-03   Pta. de trat.A.Negras san juan de la maguana" xfId="2"/>
    <cellStyle name="Notas 2" xfId="146"/>
    <cellStyle name="Notas 2 2" xfId="661"/>
    <cellStyle name="Notas 2 3" xfId="662"/>
    <cellStyle name="Notas 3" xfId="464"/>
    <cellStyle name="Notas 3 2" xfId="663"/>
    <cellStyle name="Notas 3 3" xfId="664"/>
    <cellStyle name="Notas 4" xfId="465"/>
    <cellStyle name="Notas 4 2" xfId="665"/>
    <cellStyle name="Notas 4 3" xfId="666"/>
    <cellStyle name="Note" xfId="84"/>
    <cellStyle name="Note 2" xfId="214"/>
    <cellStyle name="Note 2 2" xfId="667"/>
    <cellStyle name="Note 2 3" xfId="668"/>
    <cellStyle name="Note 3" xfId="215"/>
    <cellStyle name="Note 4" xfId="669"/>
    <cellStyle name="Output" xfId="85"/>
    <cellStyle name="Output 2" xfId="216"/>
    <cellStyle name="Output 2 2" xfId="670"/>
    <cellStyle name="Output 2 3" xfId="671"/>
    <cellStyle name="Output 3" xfId="672"/>
    <cellStyle name="Output 3 2" xfId="673"/>
    <cellStyle name="Output 3 3" xfId="674"/>
    <cellStyle name="Output 4" xfId="675"/>
    <cellStyle name="Output 5" xfId="676"/>
    <cellStyle name="Percent 2" xfId="86"/>
    <cellStyle name="Percent 2 2" xfId="217"/>
    <cellStyle name="Percent 3" xfId="466"/>
    <cellStyle name="Percent 3 2" xfId="467"/>
    <cellStyle name="Porcentaje 2" xfId="218"/>
    <cellStyle name="Porcentaje 2 2" xfId="677"/>
    <cellStyle name="Porcentaje 3" xfId="219"/>
    <cellStyle name="Porcentual 2" xfId="87"/>
    <cellStyle name="Porcentual 2 2" xfId="88"/>
    <cellStyle name="Porcentual 2 2 2" xfId="678"/>
    <cellStyle name="Porcentual 2 3" xfId="468"/>
    <cellStyle name="Porcentual 2 4" xfId="469"/>
    <cellStyle name="Porcentual 2_304-12 medidores SAN CRISTOBAL" xfId="679"/>
    <cellStyle name="Porcentual 3" xfId="89"/>
    <cellStyle name="Porcentual 3 10" xfId="470"/>
    <cellStyle name="Porcentual 3 11" xfId="471"/>
    <cellStyle name="Porcentual 3 12" xfId="472"/>
    <cellStyle name="Porcentual 3 13" xfId="473"/>
    <cellStyle name="Porcentual 3 14" xfId="474"/>
    <cellStyle name="Porcentual 3 2" xfId="475"/>
    <cellStyle name="Porcentual 3 3" xfId="476"/>
    <cellStyle name="Porcentual 3 4" xfId="477"/>
    <cellStyle name="Porcentual 3 5" xfId="478"/>
    <cellStyle name="Porcentual 3 6" xfId="479"/>
    <cellStyle name="Porcentual 3 7" xfId="480"/>
    <cellStyle name="Porcentual 3 8" xfId="481"/>
    <cellStyle name="Porcentual 3 9" xfId="482"/>
    <cellStyle name="Porcentual 4" xfId="147"/>
    <cellStyle name="Porcentual 4 2" xfId="680"/>
    <cellStyle name="Porcentual 5" xfId="90"/>
    <cellStyle name="Porcentual 5 2" xfId="483"/>
    <cellStyle name="Porcentual 5 2 2" xfId="484"/>
    <cellStyle name="Porcentual 6" xfId="485"/>
    <cellStyle name="Porcentual 7" xfId="486"/>
    <cellStyle name="Porcentual 8" xfId="487"/>
    <cellStyle name="Porcentual 9" xfId="488"/>
    <cellStyle name="Salida 2" xfId="148"/>
    <cellStyle name="Salida 2 2" xfId="681"/>
    <cellStyle name="Salida 2 3" xfId="682"/>
    <cellStyle name="Salida 3" xfId="489"/>
    <cellStyle name="Salida 3 2" xfId="683"/>
    <cellStyle name="Salida 3 3" xfId="684"/>
    <cellStyle name="Salida 4" xfId="490"/>
    <cellStyle name="Salida 4 2" xfId="685"/>
    <cellStyle name="Salida 4 3" xfId="686"/>
    <cellStyle name="Satisfaisant" xfId="687"/>
    <cellStyle name="Sheet Title" xfId="491"/>
    <cellStyle name="Sortie" xfId="688"/>
    <cellStyle name="Sortie 2" xfId="689"/>
    <cellStyle name="Sortie 3" xfId="690"/>
    <cellStyle name="Texte explicatif" xfId="691"/>
    <cellStyle name="Texto de advertencia 2" xfId="149"/>
    <cellStyle name="Texto de advertencia 3" xfId="492"/>
    <cellStyle name="Texto de advertencia 4" xfId="493"/>
    <cellStyle name="Texto explicativo 2" xfId="150"/>
    <cellStyle name="Texto explicativo 3" xfId="494"/>
    <cellStyle name="Texto explicativo 4" xfId="495"/>
    <cellStyle name="Title" xfId="91"/>
    <cellStyle name="Title 2" xfId="220"/>
    <cellStyle name="Title 3" xfId="692"/>
    <cellStyle name="Titre" xfId="693"/>
    <cellStyle name="Titre 1" xfId="694"/>
    <cellStyle name="Titre 2" xfId="695"/>
    <cellStyle name="Titre 3" xfId="696"/>
    <cellStyle name="Titre 4" xfId="697"/>
    <cellStyle name="Título 1 2" xfId="151"/>
    <cellStyle name="Título 1 3" xfId="496"/>
    <cellStyle name="Título 1 4" xfId="497"/>
    <cellStyle name="Título 2 2" xfId="152"/>
    <cellStyle name="Título 2 3" xfId="498"/>
    <cellStyle name="Título 2 4" xfId="499"/>
    <cellStyle name="Título 3 2" xfId="153"/>
    <cellStyle name="Título 3 3" xfId="500"/>
    <cellStyle name="Título 3 4" xfId="501"/>
    <cellStyle name="Título 4" xfId="154"/>
    <cellStyle name="Título 5" xfId="502"/>
    <cellStyle name="Título 6" xfId="503"/>
    <cellStyle name="Título de hoja" xfId="504"/>
    <cellStyle name="Total 2" xfId="155"/>
    <cellStyle name="Total 2 2" xfId="698"/>
    <cellStyle name="Total 2 3" xfId="699"/>
    <cellStyle name="Total 3" xfId="505"/>
    <cellStyle name="Total 3 2" xfId="700"/>
    <cellStyle name="Total 3 3" xfId="701"/>
    <cellStyle name="Total 4" xfId="506"/>
    <cellStyle name="Vérification" xfId="702"/>
    <cellStyle name="Währung" xfId="507"/>
    <cellStyle name="Währung 2" xfId="703"/>
    <cellStyle name="Warning Text" xfId="92"/>
    <cellStyle name="Warning Text 2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257</xdr:row>
      <xdr:rowOff>0</xdr:rowOff>
    </xdr:from>
    <xdr:to>
      <xdr:col>1</xdr:col>
      <xdr:colOff>1381125</xdr:colOff>
      <xdr:row>257</xdr:row>
      <xdr:rowOff>163165</xdr:rowOff>
    </xdr:to>
    <xdr:sp macro="" textlink="">
      <xdr:nvSpPr>
        <xdr:cNvPr id="2" name="Text Box 15">
          <a:extLst>
            <a:ext uri="{FF2B5EF4-FFF2-40B4-BE49-F238E27FC236}">
              <a16:creationId xmlns="" xmlns:a16="http://schemas.microsoft.com/office/drawing/2014/main" id="{DCD589DC-9408-44C2-BBB0-1DAF618A111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B6FA8EFC-9D8E-4876-8CF0-BD6E4FBBD47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364C8A56-EB7A-4C60-90BE-6B058F7BD41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18123DF3-1069-4E98-BBA3-FE5B7CDD68A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6" name="Text Box 9">
          <a:extLst>
            <a:ext uri="{FF2B5EF4-FFF2-40B4-BE49-F238E27FC236}">
              <a16:creationId xmlns="" xmlns:a16="http://schemas.microsoft.com/office/drawing/2014/main" id="{E5053A3D-226C-4ECF-8179-39E93018E50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4BBC0D29-C756-4CFB-B70F-B15A0C59174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8" name="Text Box 8">
          <a:extLst>
            <a:ext uri="{FF2B5EF4-FFF2-40B4-BE49-F238E27FC236}">
              <a16:creationId xmlns="" xmlns:a16="http://schemas.microsoft.com/office/drawing/2014/main" id="{FA2CE025-8FCF-48D1-A7F3-BD20E230101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6DA85DD3-EEA5-4050-A572-0842829638B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26041721-4972-4B63-9485-29D5ECD7FBB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1" name="Text Box 9">
          <a:extLst>
            <a:ext uri="{FF2B5EF4-FFF2-40B4-BE49-F238E27FC236}">
              <a16:creationId xmlns="" xmlns:a16="http://schemas.microsoft.com/office/drawing/2014/main" id="{BCAE6FE7-3FB3-4F79-B5D7-0572C524C86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" name="Text Box 8">
          <a:extLst>
            <a:ext uri="{FF2B5EF4-FFF2-40B4-BE49-F238E27FC236}">
              <a16:creationId xmlns="" xmlns:a16="http://schemas.microsoft.com/office/drawing/2014/main" id="{E22EDAD7-FDC4-4909-81B9-A0505961E49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" name="Text Box 9">
          <a:extLst>
            <a:ext uri="{FF2B5EF4-FFF2-40B4-BE49-F238E27FC236}">
              <a16:creationId xmlns="" xmlns:a16="http://schemas.microsoft.com/office/drawing/2014/main" id="{16ECB50E-98F7-411C-926E-A27CD5524E2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4" name="Text Box 8">
          <a:extLst>
            <a:ext uri="{FF2B5EF4-FFF2-40B4-BE49-F238E27FC236}">
              <a16:creationId xmlns="" xmlns:a16="http://schemas.microsoft.com/office/drawing/2014/main" id="{759E3C09-419A-45F2-8F48-0FF517AF2AE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6306D2D2-51E1-4629-98EA-449894228B8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6" name="Text Box 8">
          <a:extLst>
            <a:ext uri="{FF2B5EF4-FFF2-40B4-BE49-F238E27FC236}">
              <a16:creationId xmlns="" xmlns:a16="http://schemas.microsoft.com/office/drawing/2014/main" id="{B7260D81-BF0C-4330-AEC1-9BE72450E32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7" name="Text Box 9">
          <a:extLst>
            <a:ext uri="{FF2B5EF4-FFF2-40B4-BE49-F238E27FC236}">
              <a16:creationId xmlns="" xmlns:a16="http://schemas.microsoft.com/office/drawing/2014/main" id="{D8E07918-5BB8-4A34-A9D7-26A96391145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8" name="Text Box 8">
          <a:extLst>
            <a:ext uri="{FF2B5EF4-FFF2-40B4-BE49-F238E27FC236}">
              <a16:creationId xmlns="" xmlns:a16="http://schemas.microsoft.com/office/drawing/2014/main" id="{88798658-CEA8-475E-A40B-006B42C2288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9" name="Text Box 9">
          <a:extLst>
            <a:ext uri="{FF2B5EF4-FFF2-40B4-BE49-F238E27FC236}">
              <a16:creationId xmlns="" xmlns:a16="http://schemas.microsoft.com/office/drawing/2014/main" id="{A10FBBB6-0CE2-4DDD-98F5-C806EA038EE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0" name="Text Box 8">
          <a:extLst>
            <a:ext uri="{FF2B5EF4-FFF2-40B4-BE49-F238E27FC236}">
              <a16:creationId xmlns="" xmlns:a16="http://schemas.microsoft.com/office/drawing/2014/main" id="{1A32AFEC-34C8-479E-A429-0490BCA9AC1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1" name="Text Box 9">
          <a:extLst>
            <a:ext uri="{FF2B5EF4-FFF2-40B4-BE49-F238E27FC236}">
              <a16:creationId xmlns="" xmlns:a16="http://schemas.microsoft.com/office/drawing/2014/main" id="{0E787CE4-2418-464B-B149-90B3309DA6D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2" name="Text Box 8">
          <a:extLst>
            <a:ext uri="{FF2B5EF4-FFF2-40B4-BE49-F238E27FC236}">
              <a16:creationId xmlns="" xmlns:a16="http://schemas.microsoft.com/office/drawing/2014/main" id="{FA7F6780-57BD-4AB5-8E5A-732F09B1F47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3" name="Text Box 9">
          <a:extLst>
            <a:ext uri="{FF2B5EF4-FFF2-40B4-BE49-F238E27FC236}">
              <a16:creationId xmlns="" xmlns:a16="http://schemas.microsoft.com/office/drawing/2014/main" id="{CC6EB1FA-CEBF-478A-ABA3-3B9C84E9C0D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4" name="Text Box 8">
          <a:extLst>
            <a:ext uri="{FF2B5EF4-FFF2-40B4-BE49-F238E27FC236}">
              <a16:creationId xmlns="" xmlns:a16="http://schemas.microsoft.com/office/drawing/2014/main" id="{31BCEACB-5670-4A94-B3C5-509CCDAC253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5" name="Text Box 9">
          <a:extLst>
            <a:ext uri="{FF2B5EF4-FFF2-40B4-BE49-F238E27FC236}">
              <a16:creationId xmlns="" xmlns:a16="http://schemas.microsoft.com/office/drawing/2014/main" id="{24C1CA62-7657-48DE-B45C-2D45E3F0248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6" name="Text Box 8">
          <a:extLst>
            <a:ext uri="{FF2B5EF4-FFF2-40B4-BE49-F238E27FC236}">
              <a16:creationId xmlns="" xmlns:a16="http://schemas.microsoft.com/office/drawing/2014/main" id="{146504D5-5101-4182-B123-64105F19010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7" name="Text Box 9">
          <a:extLst>
            <a:ext uri="{FF2B5EF4-FFF2-40B4-BE49-F238E27FC236}">
              <a16:creationId xmlns="" xmlns:a16="http://schemas.microsoft.com/office/drawing/2014/main" id="{B392E4EB-BDD2-4C38-BCFF-655DD84F3FC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8" name="Text Box 8">
          <a:extLst>
            <a:ext uri="{FF2B5EF4-FFF2-40B4-BE49-F238E27FC236}">
              <a16:creationId xmlns="" xmlns:a16="http://schemas.microsoft.com/office/drawing/2014/main" id="{57FAE35D-8E5F-47B8-91F2-DAA7A3E0C9E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" name="Text Box 9">
          <a:extLst>
            <a:ext uri="{FF2B5EF4-FFF2-40B4-BE49-F238E27FC236}">
              <a16:creationId xmlns="" xmlns:a16="http://schemas.microsoft.com/office/drawing/2014/main" id="{7EAD9D60-1958-4AEF-97BF-A9C34F292E8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0" name="Text Box 8">
          <a:extLst>
            <a:ext uri="{FF2B5EF4-FFF2-40B4-BE49-F238E27FC236}">
              <a16:creationId xmlns="" xmlns:a16="http://schemas.microsoft.com/office/drawing/2014/main" id="{A999DF0C-8D08-4533-A1B8-EB3AA40E2B2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1" name="Text Box 8">
          <a:extLst>
            <a:ext uri="{FF2B5EF4-FFF2-40B4-BE49-F238E27FC236}">
              <a16:creationId xmlns="" xmlns:a16="http://schemas.microsoft.com/office/drawing/2014/main" id="{932C16C6-6DD9-47F1-A688-B53ED74EEED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2" name="Text Box 9">
          <a:extLst>
            <a:ext uri="{FF2B5EF4-FFF2-40B4-BE49-F238E27FC236}">
              <a16:creationId xmlns="" xmlns:a16="http://schemas.microsoft.com/office/drawing/2014/main" id="{86B26484-D424-4AA8-9204-6714E0DC166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3" name="Text Box 8">
          <a:extLst>
            <a:ext uri="{FF2B5EF4-FFF2-40B4-BE49-F238E27FC236}">
              <a16:creationId xmlns="" xmlns:a16="http://schemas.microsoft.com/office/drawing/2014/main" id="{A67A269F-6FDF-4055-B3BD-A12E0947742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4" name="Text Box 9">
          <a:extLst>
            <a:ext uri="{FF2B5EF4-FFF2-40B4-BE49-F238E27FC236}">
              <a16:creationId xmlns="" xmlns:a16="http://schemas.microsoft.com/office/drawing/2014/main" id="{3065DE69-5034-4C9A-AABD-306F2AF009E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5" name="Text Box 8">
          <a:extLst>
            <a:ext uri="{FF2B5EF4-FFF2-40B4-BE49-F238E27FC236}">
              <a16:creationId xmlns="" xmlns:a16="http://schemas.microsoft.com/office/drawing/2014/main" id="{E8581FC4-2097-4ABA-975E-32347E07AFC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6" name="Text Box 9">
          <a:extLst>
            <a:ext uri="{FF2B5EF4-FFF2-40B4-BE49-F238E27FC236}">
              <a16:creationId xmlns="" xmlns:a16="http://schemas.microsoft.com/office/drawing/2014/main" id="{7CB83D68-13AA-4398-A97E-48D88740F7A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7" name="Text Box 8">
          <a:extLst>
            <a:ext uri="{FF2B5EF4-FFF2-40B4-BE49-F238E27FC236}">
              <a16:creationId xmlns="" xmlns:a16="http://schemas.microsoft.com/office/drawing/2014/main" id="{B97102E9-637E-4F42-8EB0-16A4F9F02B9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8" name="Text Box 9">
          <a:extLst>
            <a:ext uri="{FF2B5EF4-FFF2-40B4-BE49-F238E27FC236}">
              <a16:creationId xmlns="" xmlns:a16="http://schemas.microsoft.com/office/drawing/2014/main" id="{FEEF5357-7F76-4175-A3D5-64767985452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9" name="Text Box 8">
          <a:extLst>
            <a:ext uri="{FF2B5EF4-FFF2-40B4-BE49-F238E27FC236}">
              <a16:creationId xmlns="" xmlns:a16="http://schemas.microsoft.com/office/drawing/2014/main" id="{54F82225-07C7-433B-B03E-07D16449E2B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40" name="Text Box 9">
          <a:extLst>
            <a:ext uri="{FF2B5EF4-FFF2-40B4-BE49-F238E27FC236}">
              <a16:creationId xmlns="" xmlns:a16="http://schemas.microsoft.com/office/drawing/2014/main" id="{36DBE14C-69FF-4829-B948-E9943A97D45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41" name="Text Box 8">
          <a:extLst>
            <a:ext uri="{FF2B5EF4-FFF2-40B4-BE49-F238E27FC236}">
              <a16:creationId xmlns="" xmlns:a16="http://schemas.microsoft.com/office/drawing/2014/main" id="{A7482D4F-D2E7-4E44-B590-43C3D67E908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42" name="Text Box 9">
          <a:extLst>
            <a:ext uri="{FF2B5EF4-FFF2-40B4-BE49-F238E27FC236}">
              <a16:creationId xmlns="" xmlns:a16="http://schemas.microsoft.com/office/drawing/2014/main" id="{AF68DCCE-6FD0-4B7F-A64B-59F906C7C3F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43" name="Text Box 8">
          <a:extLst>
            <a:ext uri="{FF2B5EF4-FFF2-40B4-BE49-F238E27FC236}">
              <a16:creationId xmlns="" xmlns:a16="http://schemas.microsoft.com/office/drawing/2014/main" id="{8C613042-0A2D-4D7C-9843-64BE8BB66E0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44" name="Text Box 9">
          <a:extLst>
            <a:ext uri="{FF2B5EF4-FFF2-40B4-BE49-F238E27FC236}">
              <a16:creationId xmlns="" xmlns:a16="http://schemas.microsoft.com/office/drawing/2014/main" id="{3306155E-2444-4241-9A0D-F166E95442D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45" name="Text Box 8">
          <a:extLst>
            <a:ext uri="{FF2B5EF4-FFF2-40B4-BE49-F238E27FC236}">
              <a16:creationId xmlns="" xmlns:a16="http://schemas.microsoft.com/office/drawing/2014/main" id="{237F31A3-FAED-4FEF-A178-27AB2F370DD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46" name="Text Box 9">
          <a:extLst>
            <a:ext uri="{FF2B5EF4-FFF2-40B4-BE49-F238E27FC236}">
              <a16:creationId xmlns="" xmlns:a16="http://schemas.microsoft.com/office/drawing/2014/main" id="{24516742-2D37-4C9E-9270-4B141E6C18E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264</xdr:row>
      <xdr:rowOff>152400</xdr:rowOff>
    </xdr:to>
    <xdr:sp macro="" textlink="">
      <xdr:nvSpPr>
        <xdr:cNvPr id="47" name="Text Box 8">
          <a:extLst>
            <a:ext uri="{FF2B5EF4-FFF2-40B4-BE49-F238E27FC236}">
              <a16:creationId xmlns="" xmlns:a16="http://schemas.microsoft.com/office/drawing/2014/main" id="{07E8E866-A0D4-4CBB-8825-E91E9F239A8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264</xdr:row>
      <xdr:rowOff>152400</xdr:rowOff>
    </xdr:to>
    <xdr:sp macro="" textlink="">
      <xdr:nvSpPr>
        <xdr:cNvPr id="48" name="Text Box 9">
          <a:extLst>
            <a:ext uri="{FF2B5EF4-FFF2-40B4-BE49-F238E27FC236}">
              <a16:creationId xmlns="" xmlns:a16="http://schemas.microsoft.com/office/drawing/2014/main" id="{BB7D15D7-962A-4E21-91E9-9EECC6E1D4F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264</xdr:row>
      <xdr:rowOff>152400</xdr:rowOff>
    </xdr:to>
    <xdr:sp macro="" textlink="">
      <xdr:nvSpPr>
        <xdr:cNvPr id="49" name="Text Box 8">
          <a:extLst>
            <a:ext uri="{FF2B5EF4-FFF2-40B4-BE49-F238E27FC236}">
              <a16:creationId xmlns="" xmlns:a16="http://schemas.microsoft.com/office/drawing/2014/main" id="{A8A855A1-61AD-4A59-B3D0-F073C5CFCBD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264</xdr:row>
      <xdr:rowOff>152400</xdr:rowOff>
    </xdr:to>
    <xdr:sp macro="" textlink="">
      <xdr:nvSpPr>
        <xdr:cNvPr id="50" name="Text Box 9">
          <a:extLst>
            <a:ext uri="{FF2B5EF4-FFF2-40B4-BE49-F238E27FC236}">
              <a16:creationId xmlns="" xmlns:a16="http://schemas.microsoft.com/office/drawing/2014/main" id="{8E45EEA8-A2E3-4C37-9183-1305033783F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51" name="Text Box 8">
          <a:extLst>
            <a:ext uri="{FF2B5EF4-FFF2-40B4-BE49-F238E27FC236}">
              <a16:creationId xmlns="" xmlns:a16="http://schemas.microsoft.com/office/drawing/2014/main" id="{CECAF1B0-BDA5-4D26-8781-76D4EAA1079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52" name="Text Box 8">
          <a:extLst>
            <a:ext uri="{FF2B5EF4-FFF2-40B4-BE49-F238E27FC236}">
              <a16:creationId xmlns="" xmlns:a16="http://schemas.microsoft.com/office/drawing/2014/main" id="{545382BA-C3B3-486F-ADA8-971EF439EA6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53" name="Text Box 9">
          <a:extLst>
            <a:ext uri="{FF2B5EF4-FFF2-40B4-BE49-F238E27FC236}">
              <a16:creationId xmlns="" xmlns:a16="http://schemas.microsoft.com/office/drawing/2014/main" id="{CF168239-9937-4C8E-B91F-26F06E0E272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54" name="Text Box 8">
          <a:extLst>
            <a:ext uri="{FF2B5EF4-FFF2-40B4-BE49-F238E27FC236}">
              <a16:creationId xmlns="" xmlns:a16="http://schemas.microsoft.com/office/drawing/2014/main" id="{4F9596FE-8E43-4436-A572-6FD9C990182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55" name="Text Box 9">
          <a:extLst>
            <a:ext uri="{FF2B5EF4-FFF2-40B4-BE49-F238E27FC236}">
              <a16:creationId xmlns="" xmlns:a16="http://schemas.microsoft.com/office/drawing/2014/main" id="{3F3D92F8-04FC-473F-8F49-13107ABFD90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56" name="Text Box 8">
          <a:extLst>
            <a:ext uri="{FF2B5EF4-FFF2-40B4-BE49-F238E27FC236}">
              <a16:creationId xmlns="" xmlns:a16="http://schemas.microsoft.com/office/drawing/2014/main" id="{1B7334F1-AB4B-4794-BD2C-1544D1BC51A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57" name="Text Box 9">
          <a:extLst>
            <a:ext uri="{FF2B5EF4-FFF2-40B4-BE49-F238E27FC236}">
              <a16:creationId xmlns="" xmlns:a16="http://schemas.microsoft.com/office/drawing/2014/main" id="{D8B62A99-96A3-4611-9C43-60BBFA4334C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58" name="Text Box 8">
          <a:extLst>
            <a:ext uri="{FF2B5EF4-FFF2-40B4-BE49-F238E27FC236}">
              <a16:creationId xmlns="" xmlns:a16="http://schemas.microsoft.com/office/drawing/2014/main" id="{C199FEB6-919D-44A3-84AC-F4B178511EE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59" name="Text Box 9">
          <a:extLst>
            <a:ext uri="{FF2B5EF4-FFF2-40B4-BE49-F238E27FC236}">
              <a16:creationId xmlns="" xmlns:a16="http://schemas.microsoft.com/office/drawing/2014/main" id="{1825C89C-5C4E-4205-B8D0-887D8718252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60" name="Text Box 8">
          <a:extLst>
            <a:ext uri="{FF2B5EF4-FFF2-40B4-BE49-F238E27FC236}">
              <a16:creationId xmlns="" xmlns:a16="http://schemas.microsoft.com/office/drawing/2014/main" id="{9D2D70C7-9BC9-4459-B2BA-1B1FFF58B45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61" name="Text Box 9">
          <a:extLst>
            <a:ext uri="{FF2B5EF4-FFF2-40B4-BE49-F238E27FC236}">
              <a16:creationId xmlns="" xmlns:a16="http://schemas.microsoft.com/office/drawing/2014/main" id="{CE8AE17B-61D0-4927-BFA9-D6F987F26DF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2" name="Text Box 8">
          <a:extLst>
            <a:ext uri="{FF2B5EF4-FFF2-40B4-BE49-F238E27FC236}">
              <a16:creationId xmlns="" xmlns:a16="http://schemas.microsoft.com/office/drawing/2014/main" id="{9DBAD340-73C0-4147-ADD3-AC3FE7A7147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3" name="Text Box 9">
          <a:extLst>
            <a:ext uri="{FF2B5EF4-FFF2-40B4-BE49-F238E27FC236}">
              <a16:creationId xmlns="" xmlns:a16="http://schemas.microsoft.com/office/drawing/2014/main" id="{C6068D8C-4A76-4E1B-8335-D29A7D100EF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28574</xdr:rowOff>
    </xdr:to>
    <xdr:sp macro="" textlink="">
      <xdr:nvSpPr>
        <xdr:cNvPr id="64" name="Text Box 8">
          <a:extLst>
            <a:ext uri="{FF2B5EF4-FFF2-40B4-BE49-F238E27FC236}">
              <a16:creationId xmlns="" xmlns:a16="http://schemas.microsoft.com/office/drawing/2014/main" id="{75EC53E1-1BDF-4E3C-925D-0C44D3A9713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28574</xdr:rowOff>
    </xdr:to>
    <xdr:sp macro="" textlink="">
      <xdr:nvSpPr>
        <xdr:cNvPr id="65" name="Text Box 9">
          <a:extLst>
            <a:ext uri="{FF2B5EF4-FFF2-40B4-BE49-F238E27FC236}">
              <a16:creationId xmlns="" xmlns:a16="http://schemas.microsoft.com/office/drawing/2014/main" id="{A7908A8D-E1E4-40D1-AFD9-1CD35F4E223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28574</xdr:rowOff>
    </xdr:to>
    <xdr:sp macro="" textlink="">
      <xdr:nvSpPr>
        <xdr:cNvPr id="66" name="Text Box 8">
          <a:extLst>
            <a:ext uri="{FF2B5EF4-FFF2-40B4-BE49-F238E27FC236}">
              <a16:creationId xmlns="" xmlns:a16="http://schemas.microsoft.com/office/drawing/2014/main" id="{D4D314AA-E1C0-4B63-9DE1-59786FC537B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28574</xdr:rowOff>
    </xdr:to>
    <xdr:sp macro="" textlink="">
      <xdr:nvSpPr>
        <xdr:cNvPr id="67" name="Text Box 9">
          <a:extLst>
            <a:ext uri="{FF2B5EF4-FFF2-40B4-BE49-F238E27FC236}">
              <a16:creationId xmlns="" xmlns:a16="http://schemas.microsoft.com/office/drawing/2014/main" id="{C82BED54-6C5A-44BB-8275-D814661BAC3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142534</xdr:rowOff>
    </xdr:to>
    <xdr:sp macro="" textlink="">
      <xdr:nvSpPr>
        <xdr:cNvPr id="68" name="Text Box 8">
          <a:extLst>
            <a:ext uri="{FF2B5EF4-FFF2-40B4-BE49-F238E27FC236}">
              <a16:creationId xmlns="" xmlns:a16="http://schemas.microsoft.com/office/drawing/2014/main" id="{F1FCE73A-8452-46F6-BAB1-F7A2D5038D0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142534</xdr:rowOff>
    </xdr:to>
    <xdr:sp macro="" textlink="">
      <xdr:nvSpPr>
        <xdr:cNvPr id="69" name="Text Box 9">
          <a:extLst>
            <a:ext uri="{FF2B5EF4-FFF2-40B4-BE49-F238E27FC236}">
              <a16:creationId xmlns="" xmlns:a16="http://schemas.microsoft.com/office/drawing/2014/main" id="{E272ADC7-C85C-4C44-BC03-B7A034FFA22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142534</xdr:rowOff>
    </xdr:to>
    <xdr:sp macro="" textlink="">
      <xdr:nvSpPr>
        <xdr:cNvPr id="70" name="Text Box 8">
          <a:extLst>
            <a:ext uri="{FF2B5EF4-FFF2-40B4-BE49-F238E27FC236}">
              <a16:creationId xmlns="" xmlns:a16="http://schemas.microsoft.com/office/drawing/2014/main" id="{468A8892-07A1-493B-935C-B80B3DDE809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142534</xdr:rowOff>
    </xdr:to>
    <xdr:sp macro="" textlink="">
      <xdr:nvSpPr>
        <xdr:cNvPr id="71" name="Text Box 9">
          <a:extLst>
            <a:ext uri="{FF2B5EF4-FFF2-40B4-BE49-F238E27FC236}">
              <a16:creationId xmlns="" xmlns:a16="http://schemas.microsoft.com/office/drawing/2014/main" id="{8E65FB42-DCE3-4886-B82A-E9CFDA63275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72" name="Text Box 8">
          <a:extLst>
            <a:ext uri="{FF2B5EF4-FFF2-40B4-BE49-F238E27FC236}">
              <a16:creationId xmlns="" xmlns:a16="http://schemas.microsoft.com/office/drawing/2014/main" id="{FD8AA0CD-138B-4AC8-BBDB-4C71E8D7641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73" name="Text Box 9">
          <a:extLst>
            <a:ext uri="{FF2B5EF4-FFF2-40B4-BE49-F238E27FC236}">
              <a16:creationId xmlns="" xmlns:a16="http://schemas.microsoft.com/office/drawing/2014/main" id="{BF728DC5-18D2-4C14-AA58-60BD4243450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74" name="Text Box 8">
          <a:extLst>
            <a:ext uri="{FF2B5EF4-FFF2-40B4-BE49-F238E27FC236}">
              <a16:creationId xmlns="" xmlns:a16="http://schemas.microsoft.com/office/drawing/2014/main" id="{FA893AAE-FE4E-4EF7-8D57-795B8F2646D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75" name="Text Box 9">
          <a:extLst>
            <a:ext uri="{FF2B5EF4-FFF2-40B4-BE49-F238E27FC236}">
              <a16:creationId xmlns="" xmlns:a16="http://schemas.microsoft.com/office/drawing/2014/main" id="{3F96451A-C46E-404F-814D-5C33B6418BF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268</xdr:row>
      <xdr:rowOff>127668</xdr:rowOff>
    </xdr:to>
    <xdr:sp macro="" textlink="">
      <xdr:nvSpPr>
        <xdr:cNvPr id="76" name="Text Box 8">
          <a:extLst>
            <a:ext uri="{FF2B5EF4-FFF2-40B4-BE49-F238E27FC236}">
              <a16:creationId xmlns="" xmlns:a16="http://schemas.microsoft.com/office/drawing/2014/main" id="{10BE947F-D7BE-4EC8-A321-10FB13AAADC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268</xdr:row>
      <xdr:rowOff>127668</xdr:rowOff>
    </xdr:to>
    <xdr:sp macro="" textlink="">
      <xdr:nvSpPr>
        <xdr:cNvPr id="77" name="Text Box 9">
          <a:extLst>
            <a:ext uri="{FF2B5EF4-FFF2-40B4-BE49-F238E27FC236}">
              <a16:creationId xmlns="" xmlns:a16="http://schemas.microsoft.com/office/drawing/2014/main" id="{6062B835-77BA-429D-A86C-209154A1778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268</xdr:row>
      <xdr:rowOff>127668</xdr:rowOff>
    </xdr:to>
    <xdr:sp macro="" textlink="">
      <xdr:nvSpPr>
        <xdr:cNvPr id="78" name="Text Box 8">
          <a:extLst>
            <a:ext uri="{FF2B5EF4-FFF2-40B4-BE49-F238E27FC236}">
              <a16:creationId xmlns="" xmlns:a16="http://schemas.microsoft.com/office/drawing/2014/main" id="{5811988B-F5AB-4B66-A979-CF879D20103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268</xdr:row>
      <xdr:rowOff>127668</xdr:rowOff>
    </xdr:to>
    <xdr:sp macro="" textlink="">
      <xdr:nvSpPr>
        <xdr:cNvPr id="79" name="Text Box 9">
          <a:extLst>
            <a:ext uri="{FF2B5EF4-FFF2-40B4-BE49-F238E27FC236}">
              <a16:creationId xmlns="" xmlns:a16="http://schemas.microsoft.com/office/drawing/2014/main" id="{9775A2C8-6317-4E0A-9727-318AF911329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80" name="Text Box 8">
          <a:extLst>
            <a:ext uri="{FF2B5EF4-FFF2-40B4-BE49-F238E27FC236}">
              <a16:creationId xmlns="" xmlns:a16="http://schemas.microsoft.com/office/drawing/2014/main" id="{B3E998F9-9A49-4E49-8F7F-114B7796743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81" name="Text Box 9">
          <a:extLst>
            <a:ext uri="{FF2B5EF4-FFF2-40B4-BE49-F238E27FC236}">
              <a16:creationId xmlns="" xmlns:a16="http://schemas.microsoft.com/office/drawing/2014/main" id="{34D3730F-4DA9-4B10-A4A9-0660804A578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82" name="Text Box 8">
          <a:extLst>
            <a:ext uri="{FF2B5EF4-FFF2-40B4-BE49-F238E27FC236}">
              <a16:creationId xmlns="" xmlns:a16="http://schemas.microsoft.com/office/drawing/2014/main" id="{06A59C73-8683-44FC-8281-3452C34E406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83" name="Text Box 9">
          <a:extLst>
            <a:ext uri="{FF2B5EF4-FFF2-40B4-BE49-F238E27FC236}">
              <a16:creationId xmlns="" xmlns:a16="http://schemas.microsoft.com/office/drawing/2014/main" id="{3CF3D350-5D8A-45C4-8B45-32F34D42A04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84" name="Text Box 8">
          <a:extLst>
            <a:ext uri="{FF2B5EF4-FFF2-40B4-BE49-F238E27FC236}">
              <a16:creationId xmlns="" xmlns:a16="http://schemas.microsoft.com/office/drawing/2014/main" id="{C4DD2B3D-73E6-4294-A4D6-34A544A38DF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85" name="Text Box 8">
          <a:extLst>
            <a:ext uri="{FF2B5EF4-FFF2-40B4-BE49-F238E27FC236}">
              <a16:creationId xmlns="" xmlns:a16="http://schemas.microsoft.com/office/drawing/2014/main" id="{63D6C12D-785E-4399-A8CF-5C5F86F7791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86" name="Text Box 9">
          <a:extLst>
            <a:ext uri="{FF2B5EF4-FFF2-40B4-BE49-F238E27FC236}">
              <a16:creationId xmlns="" xmlns:a16="http://schemas.microsoft.com/office/drawing/2014/main" id="{D44D2A6A-CB2A-4BF3-B592-3AFDA62DDFC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87" name="Text Box 8">
          <a:extLst>
            <a:ext uri="{FF2B5EF4-FFF2-40B4-BE49-F238E27FC236}">
              <a16:creationId xmlns="" xmlns:a16="http://schemas.microsoft.com/office/drawing/2014/main" id="{7DF422AB-4707-4332-8777-A99B675068D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88" name="Text Box 9">
          <a:extLst>
            <a:ext uri="{FF2B5EF4-FFF2-40B4-BE49-F238E27FC236}">
              <a16:creationId xmlns="" xmlns:a16="http://schemas.microsoft.com/office/drawing/2014/main" id="{E53F6675-61E5-4EF9-8ACF-E4A7ADE7FF9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89" name="Text Box 8">
          <a:extLst>
            <a:ext uri="{FF2B5EF4-FFF2-40B4-BE49-F238E27FC236}">
              <a16:creationId xmlns="" xmlns:a16="http://schemas.microsoft.com/office/drawing/2014/main" id="{20F4930E-F6F0-41EA-8D68-B8B3E233D0A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90" name="Text Box 9">
          <a:extLst>
            <a:ext uri="{FF2B5EF4-FFF2-40B4-BE49-F238E27FC236}">
              <a16:creationId xmlns="" xmlns:a16="http://schemas.microsoft.com/office/drawing/2014/main" id="{61765FAD-2AE5-4FAE-8C81-AA6DB7D07FB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91" name="Text Box 8">
          <a:extLst>
            <a:ext uri="{FF2B5EF4-FFF2-40B4-BE49-F238E27FC236}">
              <a16:creationId xmlns="" xmlns:a16="http://schemas.microsoft.com/office/drawing/2014/main" id="{41184019-1023-4BAC-89E5-F6DE047371D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92" name="Text Box 9">
          <a:extLst>
            <a:ext uri="{FF2B5EF4-FFF2-40B4-BE49-F238E27FC236}">
              <a16:creationId xmlns="" xmlns:a16="http://schemas.microsoft.com/office/drawing/2014/main" id="{B5FD68A8-C830-47E2-849E-C83D54180A0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93" name="Text Box 8">
          <a:extLst>
            <a:ext uri="{FF2B5EF4-FFF2-40B4-BE49-F238E27FC236}">
              <a16:creationId xmlns="" xmlns:a16="http://schemas.microsoft.com/office/drawing/2014/main" id="{089519E9-50AC-43A7-8858-7CC65C2C0F5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94" name="Text Box 9">
          <a:extLst>
            <a:ext uri="{FF2B5EF4-FFF2-40B4-BE49-F238E27FC236}">
              <a16:creationId xmlns="" xmlns:a16="http://schemas.microsoft.com/office/drawing/2014/main" id="{313F15D7-FD40-4059-98AA-FF9A5B58F61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95" name="Text Box 8">
          <a:extLst>
            <a:ext uri="{FF2B5EF4-FFF2-40B4-BE49-F238E27FC236}">
              <a16:creationId xmlns="" xmlns:a16="http://schemas.microsoft.com/office/drawing/2014/main" id="{F698E247-CA17-4A86-AAED-D592404C2DE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96" name="Text Box 9">
          <a:extLst>
            <a:ext uri="{FF2B5EF4-FFF2-40B4-BE49-F238E27FC236}">
              <a16:creationId xmlns="" xmlns:a16="http://schemas.microsoft.com/office/drawing/2014/main" id="{904A76C6-4139-495B-8BD7-A30D8A73556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97" name="Text Box 8">
          <a:extLst>
            <a:ext uri="{FF2B5EF4-FFF2-40B4-BE49-F238E27FC236}">
              <a16:creationId xmlns="" xmlns:a16="http://schemas.microsoft.com/office/drawing/2014/main" id="{7542DE96-4586-4A08-8677-65A9C501CBA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98" name="Text Box 9">
          <a:extLst>
            <a:ext uri="{FF2B5EF4-FFF2-40B4-BE49-F238E27FC236}">
              <a16:creationId xmlns="" xmlns:a16="http://schemas.microsoft.com/office/drawing/2014/main" id="{ADA012AB-A64A-4633-B76C-3DE8F5883FE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99" name="Text Box 8">
          <a:extLst>
            <a:ext uri="{FF2B5EF4-FFF2-40B4-BE49-F238E27FC236}">
              <a16:creationId xmlns="" xmlns:a16="http://schemas.microsoft.com/office/drawing/2014/main" id="{C691097B-3949-4E8D-94CA-165ACE7FC93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00" name="Text Box 9">
          <a:extLst>
            <a:ext uri="{FF2B5EF4-FFF2-40B4-BE49-F238E27FC236}">
              <a16:creationId xmlns="" xmlns:a16="http://schemas.microsoft.com/office/drawing/2014/main" id="{3DFFE1BD-4165-4810-9275-76153CDBB44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1" name="Text Box 8">
          <a:extLst>
            <a:ext uri="{FF2B5EF4-FFF2-40B4-BE49-F238E27FC236}">
              <a16:creationId xmlns="" xmlns:a16="http://schemas.microsoft.com/office/drawing/2014/main" id="{3BEFB803-109B-433B-8899-AD694FF552B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2" name="Text Box 8">
          <a:extLst>
            <a:ext uri="{FF2B5EF4-FFF2-40B4-BE49-F238E27FC236}">
              <a16:creationId xmlns="" xmlns:a16="http://schemas.microsoft.com/office/drawing/2014/main" id="{2F621903-65B5-4167-9ED0-3002AD811F5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3" name="Text Box 9">
          <a:extLst>
            <a:ext uri="{FF2B5EF4-FFF2-40B4-BE49-F238E27FC236}">
              <a16:creationId xmlns="" xmlns:a16="http://schemas.microsoft.com/office/drawing/2014/main" id="{B26788B8-9F8C-438B-8981-7CE7F03F33D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4" name="Text Box 8">
          <a:extLst>
            <a:ext uri="{FF2B5EF4-FFF2-40B4-BE49-F238E27FC236}">
              <a16:creationId xmlns="" xmlns:a16="http://schemas.microsoft.com/office/drawing/2014/main" id="{BD59FCD2-B7BC-4854-B1B2-B8EB84DC2D2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5" name="Text Box 9">
          <a:extLst>
            <a:ext uri="{FF2B5EF4-FFF2-40B4-BE49-F238E27FC236}">
              <a16:creationId xmlns="" xmlns:a16="http://schemas.microsoft.com/office/drawing/2014/main" id="{F2F400E0-6A80-48D6-BF03-A4C7D6CAC77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6" name="Text Box 8">
          <a:extLst>
            <a:ext uri="{FF2B5EF4-FFF2-40B4-BE49-F238E27FC236}">
              <a16:creationId xmlns="" xmlns:a16="http://schemas.microsoft.com/office/drawing/2014/main" id="{793FCFAD-BBDC-44F9-A08F-D93E3BE36A0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7" name="Text Box 9">
          <a:extLst>
            <a:ext uri="{FF2B5EF4-FFF2-40B4-BE49-F238E27FC236}">
              <a16:creationId xmlns="" xmlns:a16="http://schemas.microsoft.com/office/drawing/2014/main" id="{6E7FEF7A-A035-48A3-AA7F-DC0D22B5836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8" name="Text Box 8">
          <a:extLst>
            <a:ext uri="{FF2B5EF4-FFF2-40B4-BE49-F238E27FC236}">
              <a16:creationId xmlns="" xmlns:a16="http://schemas.microsoft.com/office/drawing/2014/main" id="{08C62661-5ECB-4C8E-81AF-CCE9D73569A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09" name="Text Box 9">
          <a:extLst>
            <a:ext uri="{FF2B5EF4-FFF2-40B4-BE49-F238E27FC236}">
              <a16:creationId xmlns="" xmlns:a16="http://schemas.microsoft.com/office/drawing/2014/main" id="{60DF25EA-FA6C-4F42-8EEE-866CFD75EA8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10" name="Text Box 8">
          <a:extLst>
            <a:ext uri="{FF2B5EF4-FFF2-40B4-BE49-F238E27FC236}">
              <a16:creationId xmlns="" xmlns:a16="http://schemas.microsoft.com/office/drawing/2014/main" id="{36A4B54E-55E4-4FC5-87A6-8315EC1812E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11" name="Text Box 9">
          <a:extLst>
            <a:ext uri="{FF2B5EF4-FFF2-40B4-BE49-F238E27FC236}">
              <a16:creationId xmlns="" xmlns:a16="http://schemas.microsoft.com/office/drawing/2014/main" id="{D757AAC4-5020-4D9F-A803-3E4D1C7E209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12" name="Text Box 8">
          <a:extLst>
            <a:ext uri="{FF2B5EF4-FFF2-40B4-BE49-F238E27FC236}">
              <a16:creationId xmlns="" xmlns:a16="http://schemas.microsoft.com/office/drawing/2014/main" id="{68CC0BD6-9976-4FF3-83BA-504E5426E71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13" name="Text Box 9">
          <a:extLst>
            <a:ext uri="{FF2B5EF4-FFF2-40B4-BE49-F238E27FC236}">
              <a16:creationId xmlns="" xmlns:a16="http://schemas.microsoft.com/office/drawing/2014/main" id="{2FDAB17D-9402-48B3-88F8-C6B040EC5BC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268</xdr:row>
      <xdr:rowOff>127668</xdr:rowOff>
    </xdr:to>
    <xdr:sp macro="" textlink="">
      <xdr:nvSpPr>
        <xdr:cNvPr id="114" name="Text Box 8">
          <a:extLst>
            <a:ext uri="{FF2B5EF4-FFF2-40B4-BE49-F238E27FC236}">
              <a16:creationId xmlns="" xmlns:a16="http://schemas.microsoft.com/office/drawing/2014/main" id="{2B0621D8-E10F-43CC-98A4-EEC1E288AF0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268</xdr:row>
      <xdr:rowOff>127668</xdr:rowOff>
    </xdr:to>
    <xdr:sp macro="" textlink="">
      <xdr:nvSpPr>
        <xdr:cNvPr id="115" name="Text Box 9">
          <a:extLst>
            <a:ext uri="{FF2B5EF4-FFF2-40B4-BE49-F238E27FC236}">
              <a16:creationId xmlns="" xmlns:a16="http://schemas.microsoft.com/office/drawing/2014/main" id="{B34E7623-AB34-49F9-9F31-A7A5BCC18D0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268</xdr:row>
      <xdr:rowOff>127668</xdr:rowOff>
    </xdr:to>
    <xdr:sp macro="" textlink="">
      <xdr:nvSpPr>
        <xdr:cNvPr id="116" name="Text Box 8">
          <a:extLst>
            <a:ext uri="{FF2B5EF4-FFF2-40B4-BE49-F238E27FC236}">
              <a16:creationId xmlns="" xmlns:a16="http://schemas.microsoft.com/office/drawing/2014/main" id="{FDFC7BF3-9345-479C-B400-91B957CFC0E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268</xdr:row>
      <xdr:rowOff>127668</xdr:rowOff>
    </xdr:to>
    <xdr:sp macro="" textlink="">
      <xdr:nvSpPr>
        <xdr:cNvPr id="117" name="Text Box 9">
          <a:extLst>
            <a:ext uri="{FF2B5EF4-FFF2-40B4-BE49-F238E27FC236}">
              <a16:creationId xmlns="" xmlns:a16="http://schemas.microsoft.com/office/drawing/2014/main" id="{79E98958-328A-408F-B252-FC93C14E748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63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18" name="Text Box 8">
          <a:extLst>
            <a:ext uri="{FF2B5EF4-FFF2-40B4-BE49-F238E27FC236}">
              <a16:creationId xmlns="" xmlns:a16="http://schemas.microsoft.com/office/drawing/2014/main" id="{6CFA9B61-43BE-42A8-A19B-5DF2327305A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19" name="Text Box 8">
          <a:extLst>
            <a:ext uri="{FF2B5EF4-FFF2-40B4-BE49-F238E27FC236}">
              <a16:creationId xmlns="" xmlns:a16="http://schemas.microsoft.com/office/drawing/2014/main" id="{5C218FA6-461C-45F8-A78A-04E5BF74451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0" name="Text Box 9">
          <a:extLst>
            <a:ext uri="{FF2B5EF4-FFF2-40B4-BE49-F238E27FC236}">
              <a16:creationId xmlns="" xmlns:a16="http://schemas.microsoft.com/office/drawing/2014/main" id="{BC9B3F53-7343-40E9-B2F5-C06BF800979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1" name="Text Box 8">
          <a:extLst>
            <a:ext uri="{FF2B5EF4-FFF2-40B4-BE49-F238E27FC236}">
              <a16:creationId xmlns="" xmlns:a16="http://schemas.microsoft.com/office/drawing/2014/main" id="{82DEBF20-E8B1-474E-AFEE-1946307DB47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2" name="Text Box 9">
          <a:extLst>
            <a:ext uri="{FF2B5EF4-FFF2-40B4-BE49-F238E27FC236}">
              <a16:creationId xmlns="" xmlns:a16="http://schemas.microsoft.com/office/drawing/2014/main" id="{A2E0EE1D-3560-48EE-9D0A-A185618BFCC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3" name="Text Box 8">
          <a:extLst>
            <a:ext uri="{FF2B5EF4-FFF2-40B4-BE49-F238E27FC236}">
              <a16:creationId xmlns="" xmlns:a16="http://schemas.microsoft.com/office/drawing/2014/main" id="{D2E3DAFD-EF22-44D0-8C4E-5432A7F7D6F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4" name="Text Box 9">
          <a:extLst>
            <a:ext uri="{FF2B5EF4-FFF2-40B4-BE49-F238E27FC236}">
              <a16:creationId xmlns="" xmlns:a16="http://schemas.microsoft.com/office/drawing/2014/main" id="{A3178155-6558-4416-B303-29E8276386F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5" name="Text Box 8">
          <a:extLst>
            <a:ext uri="{FF2B5EF4-FFF2-40B4-BE49-F238E27FC236}">
              <a16:creationId xmlns="" xmlns:a16="http://schemas.microsoft.com/office/drawing/2014/main" id="{A4A0E480-E636-4A20-A72D-00402321C2A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6" name="Text Box 9">
          <a:extLst>
            <a:ext uri="{FF2B5EF4-FFF2-40B4-BE49-F238E27FC236}">
              <a16:creationId xmlns="" xmlns:a16="http://schemas.microsoft.com/office/drawing/2014/main" id="{CF424120-0CD2-4E98-A4FA-71FF8EF30EF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7" name="Text Box 8">
          <a:extLst>
            <a:ext uri="{FF2B5EF4-FFF2-40B4-BE49-F238E27FC236}">
              <a16:creationId xmlns="" xmlns:a16="http://schemas.microsoft.com/office/drawing/2014/main" id="{EBA0C76B-7DF3-469C-BD9C-B88C779E1F6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8" name="Text Box 9">
          <a:extLst>
            <a:ext uri="{FF2B5EF4-FFF2-40B4-BE49-F238E27FC236}">
              <a16:creationId xmlns="" xmlns:a16="http://schemas.microsoft.com/office/drawing/2014/main" id="{9D583872-2F2D-4CBF-8D0C-79DA4C7602F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29" name="Text Box 8">
          <a:extLst>
            <a:ext uri="{FF2B5EF4-FFF2-40B4-BE49-F238E27FC236}">
              <a16:creationId xmlns="" xmlns:a16="http://schemas.microsoft.com/office/drawing/2014/main" id="{E42E4765-38DD-40D0-8A23-A1F0E3C4B80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0" name="Text Box 9">
          <a:extLst>
            <a:ext uri="{FF2B5EF4-FFF2-40B4-BE49-F238E27FC236}">
              <a16:creationId xmlns="" xmlns:a16="http://schemas.microsoft.com/office/drawing/2014/main" id="{D004E158-4419-40E8-997A-20D1B1BEF49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1" name="Text Box 8">
          <a:extLst>
            <a:ext uri="{FF2B5EF4-FFF2-40B4-BE49-F238E27FC236}">
              <a16:creationId xmlns="" xmlns:a16="http://schemas.microsoft.com/office/drawing/2014/main" id="{0002B600-6FAE-4A67-B9D7-7F33F2BA93C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2" name="Text Box 8">
          <a:extLst>
            <a:ext uri="{FF2B5EF4-FFF2-40B4-BE49-F238E27FC236}">
              <a16:creationId xmlns="" xmlns:a16="http://schemas.microsoft.com/office/drawing/2014/main" id="{D9C7D94C-76F7-479C-97E6-17C92E8CBC5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3" name="Text Box 9">
          <a:extLst>
            <a:ext uri="{FF2B5EF4-FFF2-40B4-BE49-F238E27FC236}">
              <a16:creationId xmlns="" xmlns:a16="http://schemas.microsoft.com/office/drawing/2014/main" id="{FEE18D73-8739-4AC0-AA34-369BE24228A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4" name="Text Box 8">
          <a:extLst>
            <a:ext uri="{FF2B5EF4-FFF2-40B4-BE49-F238E27FC236}">
              <a16:creationId xmlns="" xmlns:a16="http://schemas.microsoft.com/office/drawing/2014/main" id="{0F845E1D-37C2-488A-9153-016FA76B21F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5" name="Text Box 9">
          <a:extLst>
            <a:ext uri="{FF2B5EF4-FFF2-40B4-BE49-F238E27FC236}">
              <a16:creationId xmlns="" xmlns:a16="http://schemas.microsoft.com/office/drawing/2014/main" id="{6B4D078F-2805-4A30-A1A0-2F4C420E015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6" name="Text Box 8">
          <a:extLst>
            <a:ext uri="{FF2B5EF4-FFF2-40B4-BE49-F238E27FC236}">
              <a16:creationId xmlns="" xmlns:a16="http://schemas.microsoft.com/office/drawing/2014/main" id="{C0A28A67-11F1-4274-8251-8BCB3FFCD17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7" name="Text Box 9">
          <a:extLst>
            <a:ext uri="{FF2B5EF4-FFF2-40B4-BE49-F238E27FC236}">
              <a16:creationId xmlns="" xmlns:a16="http://schemas.microsoft.com/office/drawing/2014/main" id="{9461E05F-110A-4C4D-97AE-306E6A8A7D8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8" name="Text Box 8">
          <a:extLst>
            <a:ext uri="{FF2B5EF4-FFF2-40B4-BE49-F238E27FC236}">
              <a16:creationId xmlns="" xmlns:a16="http://schemas.microsoft.com/office/drawing/2014/main" id="{2CE427BB-EA68-4DA6-9304-A42FDB7172A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39" name="Text Box 9">
          <a:extLst>
            <a:ext uri="{FF2B5EF4-FFF2-40B4-BE49-F238E27FC236}">
              <a16:creationId xmlns="" xmlns:a16="http://schemas.microsoft.com/office/drawing/2014/main" id="{419D129F-648A-456E-8BD2-839C86813A2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40" name="Text Box 8">
          <a:extLst>
            <a:ext uri="{FF2B5EF4-FFF2-40B4-BE49-F238E27FC236}">
              <a16:creationId xmlns="" xmlns:a16="http://schemas.microsoft.com/office/drawing/2014/main" id="{0FC03E53-E7EC-4492-9EB5-02FAF619BD6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41" name="Text Box 9">
          <a:extLst>
            <a:ext uri="{FF2B5EF4-FFF2-40B4-BE49-F238E27FC236}">
              <a16:creationId xmlns="" xmlns:a16="http://schemas.microsoft.com/office/drawing/2014/main" id="{AE1E2003-BBFE-4063-AF94-D57B9781DC1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42" name="Text Box 8">
          <a:extLst>
            <a:ext uri="{FF2B5EF4-FFF2-40B4-BE49-F238E27FC236}">
              <a16:creationId xmlns="" xmlns:a16="http://schemas.microsoft.com/office/drawing/2014/main" id="{40E79213-B1B7-44B0-85C2-711F1F51B48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43" name="Text Box 9">
          <a:extLst>
            <a:ext uri="{FF2B5EF4-FFF2-40B4-BE49-F238E27FC236}">
              <a16:creationId xmlns="" xmlns:a16="http://schemas.microsoft.com/office/drawing/2014/main" id="{61C799AC-44DF-4F33-B27E-3E7B80BFF30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44" name="Text Box 8">
          <a:extLst>
            <a:ext uri="{FF2B5EF4-FFF2-40B4-BE49-F238E27FC236}">
              <a16:creationId xmlns="" xmlns:a16="http://schemas.microsoft.com/office/drawing/2014/main" id="{4C16FE9B-84EC-4E50-BDCC-B0ABAFFCC5B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45" name="Text Box 9">
          <a:extLst>
            <a:ext uri="{FF2B5EF4-FFF2-40B4-BE49-F238E27FC236}">
              <a16:creationId xmlns="" xmlns:a16="http://schemas.microsoft.com/office/drawing/2014/main" id="{6299F6B1-B531-4152-BCE5-F5F72CC99EE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46" name="Text Box 8">
          <a:extLst>
            <a:ext uri="{FF2B5EF4-FFF2-40B4-BE49-F238E27FC236}">
              <a16:creationId xmlns="" xmlns:a16="http://schemas.microsoft.com/office/drawing/2014/main" id="{06E3465B-444C-471A-B95C-5F0566D4A9E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47" name="Text Box 9">
          <a:extLst>
            <a:ext uri="{FF2B5EF4-FFF2-40B4-BE49-F238E27FC236}">
              <a16:creationId xmlns="" xmlns:a16="http://schemas.microsoft.com/office/drawing/2014/main" id="{538F88B4-8BE7-4A98-8420-E73823F1602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48" name="Text Box 8">
          <a:extLst>
            <a:ext uri="{FF2B5EF4-FFF2-40B4-BE49-F238E27FC236}">
              <a16:creationId xmlns="" xmlns:a16="http://schemas.microsoft.com/office/drawing/2014/main" id="{D7EDC252-7662-4DD5-9336-8FA3734AFFC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49" name="Text Box 8">
          <a:extLst>
            <a:ext uri="{FF2B5EF4-FFF2-40B4-BE49-F238E27FC236}">
              <a16:creationId xmlns="" xmlns:a16="http://schemas.microsoft.com/office/drawing/2014/main" id="{F40D8DAD-1745-4776-A134-1D4E6FEA617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0" name="Text Box 9">
          <a:extLst>
            <a:ext uri="{FF2B5EF4-FFF2-40B4-BE49-F238E27FC236}">
              <a16:creationId xmlns="" xmlns:a16="http://schemas.microsoft.com/office/drawing/2014/main" id="{472B8CA5-3861-4E0D-B69E-1EC2C44C6DF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1" name="Text Box 8">
          <a:extLst>
            <a:ext uri="{FF2B5EF4-FFF2-40B4-BE49-F238E27FC236}">
              <a16:creationId xmlns="" xmlns:a16="http://schemas.microsoft.com/office/drawing/2014/main" id="{4B173135-FAC3-4F95-BB13-EF62ED679BB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2" name="Text Box 9">
          <a:extLst>
            <a:ext uri="{FF2B5EF4-FFF2-40B4-BE49-F238E27FC236}">
              <a16:creationId xmlns="" xmlns:a16="http://schemas.microsoft.com/office/drawing/2014/main" id="{499657A8-C25E-40BD-8711-D1D255A0137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3" name="Text Box 8">
          <a:extLst>
            <a:ext uri="{FF2B5EF4-FFF2-40B4-BE49-F238E27FC236}">
              <a16:creationId xmlns="" xmlns:a16="http://schemas.microsoft.com/office/drawing/2014/main" id="{FA4EC825-23FD-4E5B-BA38-4748414CF89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4" name="Text Box 9">
          <a:extLst>
            <a:ext uri="{FF2B5EF4-FFF2-40B4-BE49-F238E27FC236}">
              <a16:creationId xmlns="" xmlns:a16="http://schemas.microsoft.com/office/drawing/2014/main" id="{25718C50-2E2A-4595-BF88-26179FED34C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5" name="Text Box 8">
          <a:extLst>
            <a:ext uri="{FF2B5EF4-FFF2-40B4-BE49-F238E27FC236}">
              <a16:creationId xmlns="" xmlns:a16="http://schemas.microsoft.com/office/drawing/2014/main" id="{BEDE2F1F-7F1C-49F2-8EFE-A1A0C1F7FFB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6" name="Text Box 9">
          <a:extLst>
            <a:ext uri="{FF2B5EF4-FFF2-40B4-BE49-F238E27FC236}">
              <a16:creationId xmlns="" xmlns:a16="http://schemas.microsoft.com/office/drawing/2014/main" id="{781BCFD8-B88D-499A-8A46-88DBEB75EA9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7" name="Text Box 8">
          <a:extLst>
            <a:ext uri="{FF2B5EF4-FFF2-40B4-BE49-F238E27FC236}">
              <a16:creationId xmlns="" xmlns:a16="http://schemas.microsoft.com/office/drawing/2014/main" id="{1F29E93B-87D3-4A51-B1B4-9A763E1D0E2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58" name="Text Box 9">
          <a:extLst>
            <a:ext uri="{FF2B5EF4-FFF2-40B4-BE49-F238E27FC236}">
              <a16:creationId xmlns="" xmlns:a16="http://schemas.microsoft.com/office/drawing/2014/main" id="{8760DBCA-F092-4ADD-AD13-80CB6CE152B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59" name="Text Box 8">
          <a:extLst>
            <a:ext uri="{FF2B5EF4-FFF2-40B4-BE49-F238E27FC236}">
              <a16:creationId xmlns="" xmlns:a16="http://schemas.microsoft.com/office/drawing/2014/main" id="{EAC175C4-09D1-4F72-B512-C5923639DF5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60" name="Text Box 9">
          <a:extLst>
            <a:ext uri="{FF2B5EF4-FFF2-40B4-BE49-F238E27FC236}">
              <a16:creationId xmlns="" xmlns:a16="http://schemas.microsoft.com/office/drawing/2014/main" id="{3D4CC205-A0A6-4E31-8890-8676454690A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61" name="Text Box 8">
          <a:extLst>
            <a:ext uri="{FF2B5EF4-FFF2-40B4-BE49-F238E27FC236}">
              <a16:creationId xmlns="" xmlns:a16="http://schemas.microsoft.com/office/drawing/2014/main" id="{72E34235-2B9F-477D-8E17-A450A026E00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62" name="Text Box 9">
          <a:extLst>
            <a:ext uri="{FF2B5EF4-FFF2-40B4-BE49-F238E27FC236}">
              <a16:creationId xmlns="" xmlns:a16="http://schemas.microsoft.com/office/drawing/2014/main" id="{F610A40F-FBD2-4C7A-B0EA-EE3924B006D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63" name="Text Box 8">
          <a:extLst>
            <a:ext uri="{FF2B5EF4-FFF2-40B4-BE49-F238E27FC236}">
              <a16:creationId xmlns="" xmlns:a16="http://schemas.microsoft.com/office/drawing/2014/main" id="{5DA8BC63-352E-4CE9-8995-BBC2E4592CD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64" name="Text Box 9">
          <a:extLst>
            <a:ext uri="{FF2B5EF4-FFF2-40B4-BE49-F238E27FC236}">
              <a16:creationId xmlns="" xmlns:a16="http://schemas.microsoft.com/office/drawing/2014/main" id="{11ED7209-30D0-43ED-BBAB-DD3372C7EA7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65" name="Text Box 8">
          <a:extLst>
            <a:ext uri="{FF2B5EF4-FFF2-40B4-BE49-F238E27FC236}">
              <a16:creationId xmlns="" xmlns:a16="http://schemas.microsoft.com/office/drawing/2014/main" id="{A9A1D61B-DE55-4EF9-B6AB-9F875BD37FA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66" name="Text Box 8">
          <a:extLst>
            <a:ext uri="{FF2B5EF4-FFF2-40B4-BE49-F238E27FC236}">
              <a16:creationId xmlns="" xmlns:a16="http://schemas.microsoft.com/office/drawing/2014/main" id="{E2A8BC21-F770-4070-84DE-94448C82A3C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67" name="Text Box 9">
          <a:extLst>
            <a:ext uri="{FF2B5EF4-FFF2-40B4-BE49-F238E27FC236}">
              <a16:creationId xmlns="" xmlns:a16="http://schemas.microsoft.com/office/drawing/2014/main" id="{CCD42816-6D5A-4984-995B-F61F70EECA4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68" name="Text Box 8">
          <a:extLst>
            <a:ext uri="{FF2B5EF4-FFF2-40B4-BE49-F238E27FC236}">
              <a16:creationId xmlns="" xmlns:a16="http://schemas.microsoft.com/office/drawing/2014/main" id="{A3FBF36A-C056-4801-A092-A8448399D4C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69" name="Text Box 9">
          <a:extLst>
            <a:ext uri="{FF2B5EF4-FFF2-40B4-BE49-F238E27FC236}">
              <a16:creationId xmlns="" xmlns:a16="http://schemas.microsoft.com/office/drawing/2014/main" id="{C675CFA9-FBF1-4C64-8FFC-7431335063B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70" name="Text Box 8">
          <a:extLst>
            <a:ext uri="{FF2B5EF4-FFF2-40B4-BE49-F238E27FC236}">
              <a16:creationId xmlns="" xmlns:a16="http://schemas.microsoft.com/office/drawing/2014/main" id="{571FD4D6-94E1-4530-B547-87A02C8BF13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71" name="Text Box 9">
          <a:extLst>
            <a:ext uri="{FF2B5EF4-FFF2-40B4-BE49-F238E27FC236}">
              <a16:creationId xmlns="" xmlns:a16="http://schemas.microsoft.com/office/drawing/2014/main" id="{EBB4EB71-E22A-4293-B97D-0295A34EB71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72" name="Text Box 8">
          <a:extLst>
            <a:ext uri="{FF2B5EF4-FFF2-40B4-BE49-F238E27FC236}">
              <a16:creationId xmlns="" xmlns:a16="http://schemas.microsoft.com/office/drawing/2014/main" id="{122CC7A1-85C6-49DF-BBE7-A174F91C0F2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73" name="Text Box 9">
          <a:extLst>
            <a:ext uri="{FF2B5EF4-FFF2-40B4-BE49-F238E27FC236}">
              <a16:creationId xmlns="" xmlns:a16="http://schemas.microsoft.com/office/drawing/2014/main" id="{150A2802-52CD-44CA-B74A-09DEA95C6C8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74" name="Text Box 8">
          <a:extLst>
            <a:ext uri="{FF2B5EF4-FFF2-40B4-BE49-F238E27FC236}">
              <a16:creationId xmlns="" xmlns:a16="http://schemas.microsoft.com/office/drawing/2014/main" id="{FEF85212-F633-4239-A71B-8353913BC01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75" name="Text Box 9">
          <a:extLst>
            <a:ext uri="{FF2B5EF4-FFF2-40B4-BE49-F238E27FC236}">
              <a16:creationId xmlns="" xmlns:a16="http://schemas.microsoft.com/office/drawing/2014/main" id="{E20201B8-189E-4DA1-81DB-90203F00184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76" name="Text Box 8">
          <a:extLst>
            <a:ext uri="{FF2B5EF4-FFF2-40B4-BE49-F238E27FC236}">
              <a16:creationId xmlns="" xmlns:a16="http://schemas.microsoft.com/office/drawing/2014/main" id="{1EAB0891-67F4-45C1-A08E-8D971D0E32D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77" name="Text Box 9">
          <a:extLst>
            <a:ext uri="{FF2B5EF4-FFF2-40B4-BE49-F238E27FC236}">
              <a16:creationId xmlns="" xmlns:a16="http://schemas.microsoft.com/office/drawing/2014/main" id="{F2347DC1-3BDD-4CDE-9C1F-E7F91E77467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78" name="Text Box 8">
          <a:extLst>
            <a:ext uri="{FF2B5EF4-FFF2-40B4-BE49-F238E27FC236}">
              <a16:creationId xmlns="" xmlns:a16="http://schemas.microsoft.com/office/drawing/2014/main" id="{5A8CD56B-108F-4DAF-BAFD-0E8E8F1E9EB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79" name="Text Box 8">
          <a:extLst>
            <a:ext uri="{FF2B5EF4-FFF2-40B4-BE49-F238E27FC236}">
              <a16:creationId xmlns="" xmlns:a16="http://schemas.microsoft.com/office/drawing/2014/main" id="{7D3C8BF2-C612-4604-BD2C-B18632DE65E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80" name="Text Box 9">
          <a:extLst>
            <a:ext uri="{FF2B5EF4-FFF2-40B4-BE49-F238E27FC236}">
              <a16:creationId xmlns="" xmlns:a16="http://schemas.microsoft.com/office/drawing/2014/main" id="{347C0F22-08D2-422C-97AC-B88732DA195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81" name="Text Box 8">
          <a:extLst>
            <a:ext uri="{FF2B5EF4-FFF2-40B4-BE49-F238E27FC236}">
              <a16:creationId xmlns="" xmlns:a16="http://schemas.microsoft.com/office/drawing/2014/main" id="{DCB097E3-1CE6-4D2A-B853-9F1C6712671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82" name="Text Box 9">
          <a:extLst>
            <a:ext uri="{FF2B5EF4-FFF2-40B4-BE49-F238E27FC236}">
              <a16:creationId xmlns="" xmlns:a16="http://schemas.microsoft.com/office/drawing/2014/main" id="{CCFEE1D5-3164-40C1-A01E-B4229B98774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83" name="Text Box 8">
          <a:extLst>
            <a:ext uri="{FF2B5EF4-FFF2-40B4-BE49-F238E27FC236}">
              <a16:creationId xmlns="" xmlns:a16="http://schemas.microsoft.com/office/drawing/2014/main" id="{0C82102A-EBDC-4EBC-BE1E-78D4781A179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84" name="Text Box 9">
          <a:extLst>
            <a:ext uri="{FF2B5EF4-FFF2-40B4-BE49-F238E27FC236}">
              <a16:creationId xmlns="" xmlns:a16="http://schemas.microsoft.com/office/drawing/2014/main" id="{8CCA8519-DADF-4234-914D-215532D4AED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85" name="Text Box 8">
          <a:extLst>
            <a:ext uri="{FF2B5EF4-FFF2-40B4-BE49-F238E27FC236}">
              <a16:creationId xmlns="" xmlns:a16="http://schemas.microsoft.com/office/drawing/2014/main" id="{32B03030-9365-4917-888D-D39665BE0A2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86" name="Text Box 9">
          <a:extLst>
            <a:ext uri="{FF2B5EF4-FFF2-40B4-BE49-F238E27FC236}">
              <a16:creationId xmlns="" xmlns:a16="http://schemas.microsoft.com/office/drawing/2014/main" id="{2B7F0452-6FED-4C0E-A8CD-9E2CABDD5BA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87" name="Text Box 8">
          <a:extLst>
            <a:ext uri="{FF2B5EF4-FFF2-40B4-BE49-F238E27FC236}">
              <a16:creationId xmlns="" xmlns:a16="http://schemas.microsoft.com/office/drawing/2014/main" id="{7AE55AED-E335-42D6-9CF5-D9F164E36D2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88" name="Text Box 9">
          <a:extLst>
            <a:ext uri="{FF2B5EF4-FFF2-40B4-BE49-F238E27FC236}">
              <a16:creationId xmlns="" xmlns:a16="http://schemas.microsoft.com/office/drawing/2014/main" id="{EE4B5190-35CD-40BD-94D9-EB875445131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89" name="Text Box 8">
          <a:extLst>
            <a:ext uri="{FF2B5EF4-FFF2-40B4-BE49-F238E27FC236}">
              <a16:creationId xmlns="" xmlns:a16="http://schemas.microsoft.com/office/drawing/2014/main" id="{7DB78C7D-8296-4D02-838A-26A1310746A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190" name="Text Box 9">
          <a:extLst>
            <a:ext uri="{FF2B5EF4-FFF2-40B4-BE49-F238E27FC236}">
              <a16:creationId xmlns="" xmlns:a16="http://schemas.microsoft.com/office/drawing/2014/main" id="{24234B0E-778C-4FF2-80A4-1FA0B5B2383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91" name="Text Box 8">
          <a:extLst>
            <a:ext uri="{FF2B5EF4-FFF2-40B4-BE49-F238E27FC236}">
              <a16:creationId xmlns="" xmlns:a16="http://schemas.microsoft.com/office/drawing/2014/main" id="{F5FFA0FF-A154-405A-A90D-3A8B303B5D1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92" name="Text Box 9">
          <a:extLst>
            <a:ext uri="{FF2B5EF4-FFF2-40B4-BE49-F238E27FC236}">
              <a16:creationId xmlns="" xmlns:a16="http://schemas.microsoft.com/office/drawing/2014/main" id="{5F49CE8D-6DBD-47B5-AB2C-5B1CFDAF955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93" name="Text Box 8">
          <a:extLst>
            <a:ext uri="{FF2B5EF4-FFF2-40B4-BE49-F238E27FC236}">
              <a16:creationId xmlns="" xmlns:a16="http://schemas.microsoft.com/office/drawing/2014/main" id="{037A978C-774C-421B-88C1-4236B773345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94" name="Text Box 9">
          <a:extLst>
            <a:ext uri="{FF2B5EF4-FFF2-40B4-BE49-F238E27FC236}">
              <a16:creationId xmlns="" xmlns:a16="http://schemas.microsoft.com/office/drawing/2014/main" id="{2B8107D4-CCE6-4445-9B17-9DF0541A308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95" name="Text Box 8">
          <a:extLst>
            <a:ext uri="{FF2B5EF4-FFF2-40B4-BE49-F238E27FC236}">
              <a16:creationId xmlns="" xmlns:a16="http://schemas.microsoft.com/office/drawing/2014/main" id="{8BD774D9-250B-4026-9F97-B7B27168E33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96" name="Text Box 9">
          <a:extLst>
            <a:ext uri="{FF2B5EF4-FFF2-40B4-BE49-F238E27FC236}">
              <a16:creationId xmlns="" xmlns:a16="http://schemas.microsoft.com/office/drawing/2014/main" id="{C9A5A183-407D-49B1-8F43-E5BF08D7FEA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97" name="Text Box 8">
          <a:extLst>
            <a:ext uri="{FF2B5EF4-FFF2-40B4-BE49-F238E27FC236}">
              <a16:creationId xmlns="" xmlns:a16="http://schemas.microsoft.com/office/drawing/2014/main" id="{BD3250D0-A595-4381-AA77-B33DF26AAAA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198" name="Text Box 9">
          <a:extLst>
            <a:ext uri="{FF2B5EF4-FFF2-40B4-BE49-F238E27FC236}">
              <a16:creationId xmlns="" xmlns:a16="http://schemas.microsoft.com/office/drawing/2014/main" id="{FEEDFFE5-A3AD-4027-8C8C-E4BE91B7C68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199" name="Text Box 8">
          <a:extLst>
            <a:ext uri="{FF2B5EF4-FFF2-40B4-BE49-F238E27FC236}">
              <a16:creationId xmlns="" xmlns:a16="http://schemas.microsoft.com/office/drawing/2014/main" id="{CE3658CB-E3C2-4667-AE68-563EAC68A7E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00" name="Text Box 9">
          <a:extLst>
            <a:ext uri="{FF2B5EF4-FFF2-40B4-BE49-F238E27FC236}">
              <a16:creationId xmlns="" xmlns:a16="http://schemas.microsoft.com/office/drawing/2014/main" id="{2353913B-5E82-4B42-888A-8FD4563EB0D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01" name="Text Box 8">
          <a:extLst>
            <a:ext uri="{FF2B5EF4-FFF2-40B4-BE49-F238E27FC236}">
              <a16:creationId xmlns="" xmlns:a16="http://schemas.microsoft.com/office/drawing/2014/main" id="{DF9F2EB6-1468-4505-8B05-AB1434D3867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02" name="Text Box 9">
          <a:extLst>
            <a:ext uri="{FF2B5EF4-FFF2-40B4-BE49-F238E27FC236}">
              <a16:creationId xmlns="" xmlns:a16="http://schemas.microsoft.com/office/drawing/2014/main" id="{57C57F3D-9F4B-4860-B883-BD7346567D8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03" name="Text Box 8">
          <a:extLst>
            <a:ext uri="{FF2B5EF4-FFF2-40B4-BE49-F238E27FC236}">
              <a16:creationId xmlns="" xmlns:a16="http://schemas.microsoft.com/office/drawing/2014/main" id="{BEDA2851-5B63-45B6-8728-C170DC06506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04" name="Text Box 9">
          <a:extLst>
            <a:ext uri="{FF2B5EF4-FFF2-40B4-BE49-F238E27FC236}">
              <a16:creationId xmlns="" xmlns:a16="http://schemas.microsoft.com/office/drawing/2014/main" id="{0B00FBE5-1E6D-4E7C-BA50-2AB84DD89E3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05" name="Text Box 8">
          <a:extLst>
            <a:ext uri="{FF2B5EF4-FFF2-40B4-BE49-F238E27FC236}">
              <a16:creationId xmlns="" xmlns:a16="http://schemas.microsoft.com/office/drawing/2014/main" id="{1896353C-75D8-4722-A5C1-784C7CDF95E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06" name="Text Box 9">
          <a:extLst>
            <a:ext uri="{FF2B5EF4-FFF2-40B4-BE49-F238E27FC236}">
              <a16:creationId xmlns="" xmlns:a16="http://schemas.microsoft.com/office/drawing/2014/main" id="{426CA369-815A-4F5E-8E95-5B55F5D02B4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07" name="Text Box 8">
          <a:extLst>
            <a:ext uri="{FF2B5EF4-FFF2-40B4-BE49-F238E27FC236}">
              <a16:creationId xmlns="" xmlns:a16="http://schemas.microsoft.com/office/drawing/2014/main" id="{5263DC10-B36F-4BBE-9933-227E9A2001F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08" name="Text Box 8">
          <a:extLst>
            <a:ext uri="{FF2B5EF4-FFF2-40B4-BE49-F238E27FC236}">
              <a16:creationId xmlns="" xmlns:a16="http://schemas.microsoft.com/office/drawing/2014/main" id="{527C6974-04A3-4B96-86F2-196CE32850F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09" name="Text Box 9">
          <a:extLst>
            <a:ext uri="{FF2B5EF4-FFF2-40B4-BE49-F238E27FC236}">
              <a16:creationId xmlns="" xmlns:a16="http://schemas.microsoft.com/office/drawing/2014/main" id="{BC92CC47-FBB1-47DC-84DF-E8C16481BDB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0" name="Text Box 8">
          <a:extLst>
            <a:ext uri="{FF2B5EF4-FFF2-40B4-BE49-F238E27FC236}">
              <a16:creationId xmlns="" xmlns:a16="http://schemas.microsoft.com/office/drawing/2014/main" id="{DB2143C2-F92C-4BFB-B22B-DC9D6243B04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1" name="Text Box 9">
          <a:extLst>
            <a:ext uri="{FF2B5EF4-FFF2-40B4-BE49-F238E27FC236}">
              <a16:creationId xmlns="" xmlns:a16="http://schemas.microsoft.com/office/drawing/2014/main" id="{41F2775E-BA44-4904-A4F7-F988FDA36E0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2" name="Text Box 8">
          <a:extLst>
            <a:ext uri="{FF2B5EF4-FFF2-40B4-BE49-F238E27FC236}">
              <a16:creationId xmlns="" xmlns:a16="http://schemas.microsoft.com/office/drawing/2014/main" id="{9B8A705D-B6B5-42F8-B4BE-D57273C19E6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3" name="Text Box 9">
          <a:extLst>
            <a:ext uri="{FF2B5EF4-FFF2-40B4-BE49-F238E27FC236}">
              <a16:creationId xmlns="" xmlns:a16="http://schemas.microsoft.com/office/drawing/2014/main" id="{D2A80D4B-7121-46B3-950E-DA003D28A05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4" name="Text Box 8">
          <a:extLst>
            <a:ext uri="{FF2B5EF4-FFF2-40B4-BE49-F238E27FC236}">
              <a16:creationId xmlns="" xmlns:a16="http://schemas.microsoft.com/office/drawing/2014/main" id="{6B6A0BD5-F0C5-4433-80CA-FFBD5BC3D9F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5" name="Text Box 9">
          <a:extLst>
            <a:ext uri="{FF2B5EF4-FFF2-40B4-BE49-F238E27FC236}">
              <a16:creationId xmlns="" xmlns:a16="http://schemas.microsoft.com/office/drawing/2014/main" id="{5F159ED5-E7E5-436C-85D8-5C8C5D58FA0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6" name="Text Box 8">
          <a:extLst>
            <a:ext uri="{FF2B5EF4-FFF2-40B4-BE49-F238E27FC236}">
              <a16:creationId xmlns="" xmlns:a16="http://schemas.microsoft.com/office/drawing/2014/main" id="{88BD9DA3-FCAC-4658-977F-B5A3F12DCED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7" name="Text Box 9">
          <a:extLst>
            <a:ext uri="{FF2B5EF4-FFF2-40B4-BE49-F238E27FC236}">
              <a16:creationId xmlns="" xmlns:a16="http://schemas.microsoft.com/office/drawing/2014/main" id="{132F001C-7413-454A-A689-DC59849779A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8" name="Text Box 8">
          <a:extLst>
            <a:ext uri="{FF2B5EF4-FFF2-40B4-BE49-F238E27FC236}">
              <a16:creationId xmlns="" xmlns:a16="http://schemas.microsoft.com/office/drawing/2014/main" id="{7535B154-EB3E-4E9D-A712-2A2209EB34C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19" name="Text Box 9">
          <a:extLst>
            <a:ext uri="{FF2B5EF4-FFF2-40B4-BE49-F238E27FC236}">
              <a16:creationId xmlns="" xmlns:a16="http://schemas.microsoft.com/office/drawing/2014/main" id="{B520C544-E4E4-4F7C-8F8D-DF1079F19D5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20" name="Text Box 8">
          <a:extLst>
            <a:ext uri="{FF2B5EF4-FFF2-40B4-BE49-F238E27FC236}">
              <a16:creationId xmlns="" xmlns:a16="http://schemas.microsoft.com/office/drawing/2014/main" id="{77D9F94F-25E6-4C93-9049-B9D2E7F03F5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21" name="Text Box 9">
          <a:extLst>
            <a:ext uri="{FF2B5EF4-FFF2-40B4-BE49-F238E27FC236}">
              <a16:creationId xmlns="" xmlns:a16="http://schemas.microsoft.com/office/drawing/2014/main" id="{999819AA-1283-4A41-B7E1-3F0976DA7C3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22" name="Text Box 8">
          <a:extLst>
            <a:ext uri="{FF2B5EF4-FFF2-40B4-BE49-F238E27FC236}">
              <a16:creationId xmlns="" xmlns:a16="http://schemas.microsoft.com/office/drawing/2014/main" id="{01AEE291-8D0F-4E63-8F86-0BB63457364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23" name="Text Box 9">
          <a:extLst>
            <a:ext uri="{FF2B5EF4-FFF2-40B4-BE49-F238E27FC236}">
              <a16:creationId xmlns="" xmlns:a16="http://schemas.microsoft.com/office/drawing/2014/main" id="{AA22DC37-963A-4DE6-9819-9C4362FE3F0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24" name="Text Box 8">
          <a:extLst>
            <a:ext uri="{FF2B5EF4-FFF2-40B4-BE49-F238E27FC236}">
              <a16:creationId xmlns="" xmlns:a16="http://schemas.microsoft.com/office/drawing/2014/main" id="{CBFD8FD3-F807-4C77-A802-AEC777CF5C8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25" name="Text Box 8">
          <a:extLst>
            <a:ext uri="{FF2B5EF4-FFF2-40B4-BE49-F238E27FC236}">
              <a16:creationId xmlns="" xmlns:a16="http://schemas.microsoft.com/office/drawing/2014/main" id="{B69FE263-554E-46B7-AEC6-A96E0054C7A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26" name="Text Box 9">
          <a:extLst>
            <a:ext uri="{FF2B5EF4-FFF2-40B4-BE49-F238E27FC236}">
              <a16:creationId xmlns="" xmlns:a16="http://schemas.microsoft.com/office/drawing/2014/main" id="{F28FA99B-074F-4C0F-B922-90E771EA91C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27" name="Text Box 8">
          <a:extLst>
            <a:ext uri="{FF2B5EF4-FFF2-40B4-BE49-F238E27FC236}">
              <a16:creationId xmlns="" xmlns:a16="http://schemas.microsoft.com/office/drawing/2014/main" id="{6BA64218-2052-4850-AAF7-D63BE6C7872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28" name="Text Box 9">
          <a:extLst>
            <a:ext uri="{FF2B5EF4-FFF2-40B4-BE49-F238E27FC236}">
              <a16:creationId xmlns="" xmlns:a16="http://schemas.microsoft.com/office/drawing/2014/main" id="{1D37966F-636D-4A70-A5CD-21C5820055A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29" name="Text Box 8">
          <a:extLst>
            <a:ext uri="{FF2B5EF4-FFF2-40B4-BE49-F238E27FC236}">
              <a16:creationId xmlns="" xmlns:a16="http://schemas.microsoft.com/office/drawing/2014/main" id="{B874D7F4-B3E5-4574-8983-1F0D50CE008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30" name="Text Box 9">
          <a:extLst>
            <a:ext uri="{FF2B5EF4-FFF2-40B4-BE49-F238E27FC236}">
              <a16:creationId xmlns="" xmlns:a16="http://schemas.microsoft.com/office/drawing/2014/main" id="{3D6F241C-07EE-4CD1-8684-4C88DC7BD35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31" name="Text Box 8">
          <a:extLst>
            <a:ext uri="{FF2B5EF4-FFF2-40B4-BE49-F238E27FC236}">
              <a16:creationId xmlns="" xmlns:a16="http://schemas.microsoft.com/office/drawing/2014/main" id="{194C8689-A27B-4C72-8C33-2CBC50BAAE3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32" name="Text Box 9">
          <a:extLst>
            <a:ext uri="{FF2B5EF4-FFF2-40B4-BE49-F238E27FC236}">
              <a16:creationId xmlns="" xmlns:a16="http://schemas.microsoft.com/office/drawing/2014/main" id="{3FA1812C-3998-4B59-A9B2-2602B85FEB7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33" name="Text Box 8">
          <a:extLst>
            <a:ext uri="{FF2B5EF4-FFF2-40B4-BE49-F238E27FC236}">
              <a16:creationId xmlns="" xmlns:a16="http://schemas.microsoft.com/office/drawing/2014/main" id="{62F85573-3564-4B1E-B054-5EE54F19F98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34" name="Text Box 9">
          <a:extLst>
            <a:ext uri="{FF2B5EF4-FFF2-40B4-BE49-F238E27FC236}">
              <a16:creationId xmlns="" xmlns:a16="http://schemas.microsoft.com/office/drawing/2014/main" id="{D2FD228A-0690-40C2-B0CA-E8B9A789A50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35" name="Text Box 8">
          <a:extLst>
            <a:ext uri="{FF2B5EF4-FFF2-40B4-BE49-F238E27FC236}">
              <a16:creationId xmlns="" xmlns:a16="http://schemas.microsoft.com/office/drawing/2014/main" id="{1F4F65E0-6C9F-482A-B5C0-8AFD0C9D476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36" name="Text Box 9">
          <a:extLst>
            <a:ext uri="{FF2B5EF4-FFF2-40B4-BE49-F238E27FC236}">
              <a16:creationId xmlns="" xmlns:a16="http://schemas.microsoft.com/office/drawing/2014/main" id="{9672E42B-2CE2-45D1-8B4E-A85DB8B9D89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37" name="Text Box 8">
          <a:extLst>
            <a:ext uri="{FF2B5EF4-FFF2-40B4-BE49-F238E27FC236}">
              <a16:creationId xmlns="" xmlns:a16="http://schemas.microsoft.com/office/drawing/2014/main" id="{0668BF20-2F4B-404A-B8D4-5BF87B3F403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38" name="Text Box 9">
          <a:extLst>
            <a:ext uri="{FF2B5EF4-FFF2-40B4-BE49-F238E27FC236}">
              <a16:creationId xmlns="" xmlns:a16="http://schemas.microsoft.com/office/drawing/2014/main" id="{212B2EAA-C99E-4BD3-B97C-DE58AA30BDF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39" name="Text Box 8">
          <a:extLst>
            <a:ext uri="{FF2B5EF4-FFF2-40B4-BE49-F238E27FC236}">
              <a16:creationId xmlns="" xmlns:a16="http://schemas.microsoft.com/office/drawing/2014/main" id="{19F9C22D-B1A3-4455-A609-6445B5B9670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40" name="Text Box 9">
          <a:extLst>
            <a:ext uri="{FF2B5EF4-FFF2-40B4-BE49-F238E27FC236}">
              <a16:creationId xmlns="" xmlns:a16="http://schemas.microsoft.com/office/drawing/2014/main" id="{F14E5BE6-153D-4A9C-82DA-31AB12A9479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41" name="Text Box 8">
          <a:extLst>
            <a:ext uri="{FF2B5EF4-FFF2-40B4-BE49-F238E27FC236}">
              <a16:creationId xmlns="" xmlns:a16="http://schemas.microsoft.com/office/drawing/2014/main" id="{02193280-C32F-47F8-82F7-3904F15296E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42" name="Text Box 8">
          <a:extLst>
            <a:ext uri="{FF2B5EF4-FFF2-40B4-BE49-F238E27FC236}">
              <a16:creationId xmlns="" xmlns:a16="http://schemas.microsoft.com/office/drawing/2014/main" id="{7C533241-21DA-4829-ADC0-A0AD3D48100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43" name="Text Box 9">
          <a:extLst>
            <a:ext uri="{FF2B5EF4-FFF2-40B4-BE49-F238E27FC236}">
              <a16:creationId xmlns="" xmlns:a16="http://schemas.microsoft.com/office/drawing/2014/main" id="{F923F922-1779-4EA1-966B-E90BFE24AA7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44" name="Text Box 8">
          <a:extLst>
            <a:ext uri="{FF2B5EF4-FFF2-40B4-BE49-F238E27FC236}">
              <a16:creationId xmlns="" xmlns:a16="http://schemas.microsoft.com/office/drawing/2014/main" id="{DC87DC64-1565-439C-B75F-20E9551D9AC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45" name="Text Box 9">
          <a:extLst>
            <a:ext uri="{FF2B5EF4-FFF2-40B4-BE49-F238E27FC236}">
              <a16:creationId xmlns="" xmlns:a16="http://schemas.microsoft.com/office/drawing/2014/main" id="{62AE8C4A-2167-4DA3-89E9-0065203EBC1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46" name="Text Box 8">
          <a:extLst>
            <a:ext uri="{FF2B5EF4-FFF2-40B4-BE49-F238E27FC236}">
              <a16:creationId xmlns="" xmlns:a16="http://schemas.microsoft.com/office/drawing/2014/main" id="{C1110D37-891F-4245-949D-51ECD59F6CF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47" name="Text Box 9">
          <a:extLst>
            <a:ext uri="{FF2B5EF4-FFF2-40B4-BE49-F238E27FC236}">
              <a16:creationId xmlns="" xmlns:a16="http://schemas.microsoft.com/office/drawing/2014/main" id="{E7BF300D-CE4B-44BE-9C9A-84923C51995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48" name="Text Box 8">
          <a:extLst>
            <a:ext uri="{FF2B5EF4-FFF2-40B4-BE49-F238E27FC236}">
              <a16:creationId xmlns="" xmlns:a16="http://schemas.microsoft.com/office/drawing/2014/main" id="{20149BDA-32C9-4014-8B22-6315251EC29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49" name="Text Box 9">
          <a:extLst>
            <a:ext uri="{FF2B5EF4-FFF2-40B4-BE49-F238E27FC236}">
              <a16:creationId xmlns="" xmlns:a16="http://schemas.microsoft.com/office/drawing/2014/main" id="{40D3FCA2-3BF6-4CCC-A6A6-6D5B37E0F23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0" name="Text Box 8">
          <a:extLst>
            <a:ext uri="{FF2B5EF4-FFF2-40B4-BE49-F238E27FC236}">
              <a16:creationId xmlns="" xmlns:a16="http://schemas.microsoft.com/office/drawing/2014/main" id="{4DAE80AC-4416-441F-A69D-96AA1BC609F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1" name="Text Box 9">
          <a:extLst>
            <a:ext uri="{FF2B5EF4-FFF2-40B4-BE49-F238E27FC236}">
              <a16:creationId xmlns="" xmlns:a16="http://schemas.microsoft.com/office/drawing/2014/main" id="{89C99F33-049D-4FAE-AF68-68CAD67B9D4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2" name="Text Box 8">
          <a:extLst>
            <a:ext uri="{FF2B5EF4-FFF2-40B4-BE49-F238E27FC236}">
              <a16:creationId xmlns="" xmlns:a16="http://schemas.microsoft.com/office/drawing/2014/main" id="{76473A88-AD86-469D-AF1A-ABB5E4E42B5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3" name="Text Box 9">
          <a:extLst>
            <a:ext uri="{FF2B5EF4-FFF2-40B4-BE49-F238E27FC236}">
              <a16:creationId xmlns="" xmlns:a16="http://schemas.microsoft.com/office/drawing/2014/main" id="{49C55AF9-CD87-4864-8053-68F789D7093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4" name="Text Box 8">
          <a:extLst>
            <a:ext uri="{FF2B5EF4-FFF2-40B4-BE49-F238E27FC236}">
              <a16:creationId xmlns="" xmlns:a16="http://schemas.microsoft.com/office/drawing/2014/main" id="{0BA521EE-3382-47A9-A477-63B7B989E2B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5" name="Text Box 8">
          <a:extLst>
            <a:ext uri="{FF2B5EF4-FFF2-40B4-BE49-F238E27FC236}">
              <a16:creationId xmlns="" xmlns:a16="http://schemas.microsoft.com/office/drawing/2014/main" id="{C36A771A-D33F-438D-9157-6339B05AB28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6" name="Text Box 9">
          <a:extLst>
            <a:ext uri="{FF2B5EF4-FFF2-40B4-BE49-F238E27FC236}">
              <a16:creationId xmlns="" xmlns:a16="http://schemas.microsoft.com/office/drawing/2014/main" id="{4ED8B2F6-242F-4E9B-8543-9F3C47488FE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7" name="Text Box 8">
          <a:extLst>
            <a:ext uri="{FF2B5EF4-FFF2-40B4-BE49-F238E27FC236}">
              <a16:creationId xmlns="" xmlns:a16="http://schemas.microsoft.com/office/drawing/2014/main" id="{CB544B3A-1E9D-40D1-B8D9-9D6603C81B8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8" name="Text Box 9">
          <a:extLst>
            <a:ext uri="{FF2B5EF4-FFF2-40B4-BE49-F238E27FC236}">
              <a16:creationId xmlns="" xmlns:a16="http://schemas.microsoft.com/office/drawing/2014/main" id="{DC152007-B6E7-46C1-B060-858F0557AB8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59" name="Text Box 8">
          <a:extLst>
            <a:ext uri="{FF2B5EF4-FFF2-40B4-BE49-F238E27FC236}">
              <a16:creationId xmlns="" xmlns:a16="http://schemas.microsoft.com/office/drawing/2014/main" id="{9E715D33-E5C7-4B05-8EE7-8320177E7F8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60" name="Text Box 9">
          <a:extLst>
            <a:ext uri="{FF2B5EF4-FFF2-40B4-BE49-F238E27FC236}">
              <a16:creationId xmlns="" xmlns:a16="http://schemas.microsoft.com/office/drawing/2014/main" id="{A9A9468D-A9DE-4E0A-9088-5E1C92031DB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61" name="Text Box 8">
          <a:extLst>
            <a:ext uri="{FF2B5EF4-FFF2-40B4-BE49-F238E27FC236}">
              <a16:creationId xmlns="" xmlns:a16="http://schemas.microsoft.com/office/drawing/2014/main" id="{620E71DE-5986-4F28-A050-A621E02163A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62" name="Text Box 9">
          <a:extLst>
            <a:ext uri="{FF2B5EF4-FFF2-40B4-BE49-F238E27FC236}">
              <a16:creationId xmlns="" xmlns:a16="http://schemas.microsoft.com/office/drawing/2014/main" id="{3BDD53EC-5D64-405D-B3BB-4B185C6B524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63" name="Text Box 8">
          <a:extLst>
            <a:ext uri="{FF2B5EF4-FFF2-40B4-BE49-F238E27FC236}">
              <a16:creationId xmlns="" xmlns:a16="http://schemas.microsoft.com/office/drawing/2014/main" id="{095AF42B-4FF2-4D41-A011-6E91575497B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64" name="Text Box 9">
          <a:extLst>
            <a:ext uri="{FF2B5EF4-FFF2-40B4-BE49-F238E27FC236}">
              <a16:creationId xmlns="" xmlns:a16="http://schemas.microsoft.com/office/drawing/2014/main" id="{21ED20C1-EF17-4D47-9132-B43E1F85743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65" name="Text Box 8">
          <a:extLst>
            <a:ext uri="{FF2B5EF4-FFF2-40B4-BE49-F238E27FC236}">
              <a16:creationId xmlns="" xmlns:a16="http://schemas.microsoft.com/office/drawing/2014/main" id="{A1269F00-CD93-4DD7-BF31-52376B1EDD9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66" name="Text Box 9">
          <a:extLst>
            <a:ext uri="{FF2B5EF4-FFF2-40B4-BE49-F238E27FC236}">
              <a16:creationId xmlns="" xmlns:a16="http://schemas.microsoft.com/office/drawing/2014/main" id="{E889CF1B-63B6-4A19-83CA-90A9BD36E37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67" name="Text Box 8">
          <a:extLst>
            <a:ext uri="{FF2B5EF4-FFF2-40B4-BE49-F238E27FC236}">
              <a16:creationId xmlns="" xmlns:a16="http://schemas.microsoft.com/office/drawing/2014/main" id="{DCC36DC5-FA6F-420C-8DCA-59F8C1A16E3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68" name="Text Box 9">
          <a:extLst>
            <a:ext uri="{FF2B5EF4-FFF2-40B4-BE49-F238E27FC236}">
              <a16:creationId xmlns="" xmlns:a16="http://schemas.microsoft.com/office/drawing/2014/main" id="{8E9554C0-4941-4DC5-9912-7DA47B41176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69" name="Text Box 8">
          <a:extLst>
            <a:ext uri="{FF2B5EF4-FFF2-40B4-BE49-F238E27FC236}">
              <a16:creationId xmlns="" xmlns:a16="http://schemas.microsoft.com/office/drawing/2014/main" id="{12035F54-8BB6-439D-A994-EF24C2FA67F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70" name="Text Box 9">
          <a:extLst>
            <a:ext uri="{FF2B5EF4-FFF2-40B4-BE49-F238E27FC236}">
              <a16:creationId xmlns="" xmlns:a16="http://schemas.microsoft.com/office/drawing/2014/main" id="{CC7CA3AB-3565-44EF-8EB3-3BC52BBF8EE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271" name="Text Box 8">
          <a:extLst>
            <a:ext uri="{FF2B5EF4-FFF2-40B4-BE49-F238E27FC236}">
              <a16:creationId xmlns="" xmlns:a16="http://schemas.microsoft.com/office/drawing/2014/main" id="{18EE628C-E7AF-4DE4-B0AA-FA1B56503A0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72" name="Text Box 8">
          <a:extLst>
            <a:ext uri="{FF2B5EF4-FFF2-40B4-BE49-F238E27FC236}">
              <a16:creationId xmlns="" xmlns:a16="http://schemas.microsoft.com/office/drawing/2014/main" id="{C1EE1172-7D7F-420F-BDD5-489D1A13F8B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73" name="Text Box 9">
          <a:extLst>
            <a:ext uri="{FF2B5EF4-FFF2-40B4-BE49-F238E27FC236}">
              <a16:creationId xmlns="" xmlns:a16="http://schemas.microsoft.com/office/drawing/2014/main" id="{A2E82766-C609-4E24-8ED1-4580B441390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74" name="Text Box 8">
          <a:extLst>
            <a:ext uri="{FF2B5EF4-FFF2-40B4-BE49-F238E27FC236}">
              <a16:creationId xmlns="" xmlns:a16="http://schemas.microsoft.com/office/drawing/2014/main" id="{49DD4D65-3A6B-4D2C-9224-3FE55E5BB39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75" name="Text Box 9">
          <a:extLst>
            <a:ext uri="{FF2B5EF4-FFF2-40B4-BE49-F238E27FC236}">
              <a16:creationId xmlns="" xmlns:a16="http://schemas.microsoft.com/office/drawing/2014/main" id="{C5005816-83F3-46CC-9E8A-0FE308A31A3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76" name="Text Box 8">
          <a:extLst>
            <a:ext uri="{FF2B5EF4-FFF2-40B4-BE49-F238E27FC236}">
              <a16:creationId xmlns="" xmlns:a16="http://schemas.microsoft.com/office/drawing/2014/main" id="{BB5991F2-96DE-4A63-A962-BB0F66E63D3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77" name="Text Box 9">
          <a:extLst>
            <a:ext uri="{FF2B5EF4-FFF2-40B4-BE49-F238E27FC236}">
              <a16:creationId xmlns="" xmlns:a16="http://schemas.microsoft.com/office/drawing/2014/main" id="{BFECFEE2-218C-4BE6-B8BF-10014AE3853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78" name="Text Box 8">
          <a:extLst>
            <a:ext uri="{FF2B5EF4-FFF2-40B4-BE49-F238E27FC236}">
              <a16:creationId xmlns="" xmlns:a16="http://schemas.microsoft.com/office/drawing/2014/main" id="{9BF3E36B-D7D1-47E7-9DFC-14D219B1554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79" name="Text Box 9">
          <a:extLst>
            <a:ext uri="{FF2B5EF4-FFF2-40B4-BE49-F238E27FC236}">
              <a16:creationId xmlns="" xmlns:a16="http://schemas.microsoft.com/office/drawing/2014/main" id="{4A61D5AF-61E4-4B1E-8181-8782DBBD39B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80" name="Text Box 8">
          <a:extLst>
            <a:ext uri="{FF2B5EF4-FFF2-40B4-BE49-F238E27FC236}">
              <a16:creationId xmlns="" xmlns:a16="http://schemas.microsoft.com/office/drawing/2014/main" id="{BE715E2C-9894-485C-A3F5-E059C500CFC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81" name="Text Box 9">
          <a:extLst>
            <a:ext uri="{FF2B5EF4-FFF2-40B4-BE49-F238E27FC236}">
              <a16:creationId xmlns="" xmlns:a16="http://schemas.microsoft.com/office/drawing/2014/main" id="{C50A8441-5864-447C-8004-935012041B9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282" name="Text Box 8">
          <a:extLst>
            <a:ext uri="{FF2B5EF4-FFF2-40B4-BE49-F238E27FC236}">
              <a16:creationId xmlns="" xmlns:a16="http://schemas.microsoft.com/office/drawing/2014/main" id="{96372051-C839-467A-BD8D-16DBFF13B27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283" name="Text Box 9">
          <a:extLst>
            <a:ext uri="{FF2B5EF4-FFF2-40B4-BE49-F238E27FC236}">
              <a16:creationId xmlns="" xmlns:a16="http://schemas.microsoft.com/office/drawing/2014/main" id="{16C987C5-FB9C-44A2-AE55-7964C7093A7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84" name="Text Box 8">
          <a:extLst>
            <a:ext uri="{FF2B5EF4-FFF2-40B4-BE49-F238E27FC236}">
              <a16:creationId xmlns="" xmlns:a16="http://schemas.microsoft.com/office/drawing/2014/main" id="{0846B3E1-9A16-4562-8CE3-DD9DFF9A900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85" name="Text Box 9">
          <a:extLst>
            <a:ext uri="{FF2B5EF4-FFF2-40B4-BE49-F238E27FC236}">
              <a16:creationId xmlns="" xmlns:a16="http://schemas.microsoft.com/office/drawing/2014/main" id="{E85A05D1-D720-4902-BB9A-A57EE4E3372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86" name="Text Box 8">
          <a:extLst>
            <a:ext uri="{FF2B5EF4-FFF2-40B4-BE49-F238E27FC236}">
              <a16:creationId xmlns="" xmlns:a16="http://schemas.microsoft.com/office/drawing/2014/main" id="{BB0B39B8-38C3-43BF-BC5B-0BB73C31CE1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127665</xdr:rowOff>
    </xdr:to>
    <xdr:sp macro="" textlink="">
      <xdr:nvSpPr>
        <xdr:cNvPr id="287" name="Text Box 9">
          <a:extLst>
            <a:ext uri="{FF2B5EF4-FFF2-40B4-BE49-F238E27FC236}">
              <a16:creationId xmlns="" xmlns:a16="http://schemas.microsoft.com/office/drawing/2014/main" id="{F8E39A93-F4EA-4CAE-8CB9-1454764ADB4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288" name="Text Box 8">
          <a:extLst>
            <a:ext uri="{FF2B5EF4-FFF2-40B4-BE49-F238E27FC236}">
              <a16:creationId xmlns="" xmlns:a16="http://schemas.microsoft.com/office/drawing/2014/main" id="{8B4ADC0E-E1BB-42B4-9964-D5773C90EA3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89" name="Text Box 8">
          <a:extLst>
            <a:ext uri="{FF2B5EF4-FFF2-40B4-BE49-F238E27FC236}">
              <a16:creationId xmlns="" xmlns:a16="http://schemas.microsoft.com/office/drawing/2014/main" id="{D3F9E671-C4B3-435C-961F-1842579F37A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0" name="Text Box 9">
          <a:extLst>
            <a:ext uri="{FF2B5EF4-FFF2-40B4-BE49-F238E27FC236}">
              <a16:creationId xmlns="" xmlns:a16="http://schemas.microsoft.com/office/drawing/2014/main" id="{754A5DFA-767B-4067-8D65-1F014FAD505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1" name="Text Box 8">
          <a:extLst>
            <a:ext uri="{FF2B5EF4-FFF2-40B4-BE49-F238E27FC236}">
              <a16:creationId xmlns="" xmlns:a16="http://schemas.microsoft.com/office/drawing/2014/main" id="{3ADF6391-61EB-425B-AB63-1D21DCDC4F4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2" name="Text Box 9">
          <a:extLst>
            <a:ext uri="{FF2B5EF4-FFF2-40B4-BE49-F238E27FC236}">
              <a16:creationId xmlns="" xmlns:a16="http://schemas.microsoft.com/office/drawing/2014/main" id="{F9F94875-EA0D-48FE-A67D-BE7B6CFB233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3" name="Text Box 8">
          <a:extLst>
            <a:ext uri="{FF2B5EF4-FFF2-40B4-BE49-F238E27FC236}">
              <a16:creationId xmlns="" xmlns:a16="http://schemas.microsoft.com/office/drawing/2014/main" id="{E101DF83-CFD4-4FA8-942B-5DDA32AB545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4" name="Text Box 9">
          <a:extLst>
            <a:ext uri="{FF2B5EF4-FFF2-40B4-BE49-F238E27FC236}">
              <a16:creationId xmlns="" xmlns:a16="http://schemas.microsoft.com/office/drawing/2014/main" id="{809C9BA0-2D30-4300-B0FB-17074B98940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5" name="Text Box 8">
          <a:extLst>
            <a:ext uri="{FF2B5EF4-FFF2-40B4-BE49-F238E27FC236}">
              <a16:creationId xmlns="" xmlns:a16="http://schemas.microsoft.com/office/drawing/2014/main" id="{DFB30A83-966D-4570-896B-9758B204F02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6" name="Text Box 9">
          <a:extLst>
            <a:ext uri="{FF2B5EF4-FFF2-40B4-BE49-F238E27FC236}">
              <a16:creationId xmlns="" xmlns:a16="http://schemas.microsoft.com/office/drawing/2014/main" id="{3F8592D1-8BA0-4627-8E71-00E525491BA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7" name="Text Box 8">
          <a:extLst>
            <a:ext uri="{FF2B5EF4-FFF2-40B4-BE49-F238E27FC236}">
              <a16:creationId xmlns="" xmlns:a16="http://schemas.microsoft.com/office/drawing/2014/main" id="{977EFB2B-7218-4342-B5D6-C56ABE55344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298" name="Text Box 9">
          <a:extLst>
            <a:ext uri="{FF2B5EF4-FFF2-40B4-BE49-F238E27FC236}">
              <a16:creationId xmlns="" xmlns:a16="http://schemas.microsoft.com/office/drawing/2014/main" id="{743E2B9D-F58F-4F93-96B5-CB60415339A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299" name="Text Box 8">
          <a:extLst>
            <a:ext uri="{FF2B5EF4-FFF2-40B4-BE49-F238E27FC236}">
              <a16:creationId xmlns="" xmlns:a16="http://schemas.microsoft.com/office/drawing/2014/main" id="{A8726C07-3BD6-4567-8323-39F488172FA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00" name="Text Box 9">
          <a:extLst>
            <a:ext uri="{FF2B5EF4-FFF2-40B4-BE49-F238E27FC236}">
              <a16:creationId xmlns="" xmlns:a16="http://schemas.microsoft.com/office/drawing/2014/main" id="{41F78174-B46F-4244-8F5F-FC05ECF96EE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01" name="Text Box 8">
          <a:extLst>
            <a:ext uri="{FF2B5EF4-FFF2-40B4-BE49-F238E27FC236}">
              <a16:creationId xmlns="" xmlns:a16="http://schemas.microsoft.com/office/drawing/2014/main" id="{85962E15-54E1-43BF-92A0-7D908724249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02" name="Text Box 8">
          <a:extLst>
            <a:ext uri="{FF2B5EF4-FFF2-40B4-BE49-F238E27FC236}">
              <a16:creationId xmlns="" xmlns:a16="http://schemas.microsoft.com/office/drawing/2014/main" id="{F29EF278-DE41-46CB-868B-43296B88590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03" name="Text Box 9">
          <a:extLst>
            <a:ext uri="{FF2B5EF4-FFF2-40B4-BE49-F238E27FC236}">
              <a16:creationId xmlns="" xmlns:a16="http://schemas.microsoft.com/office/drawing/2014/main" id="{E96F90E0-FDF5-42BE-8337-02D1698C775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04" name="Text Box 8">
          <a:extLst>
            <a:ext uri="{FF2B5EF4-FFF2-40B4-BE49-F238E27FC236}">
              <a16:creationId xmlns="" xmlns:a16="http://schemas.microsoft.com/office/drawing/2014/main" id="{B7689ABE-989C-4E90-B453-2FB4A24A4CC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05" name="Text Box 9">
          <a:extLst>
            <a:ext uri="{FF2B5EF4-FFF2-40B4-BE49-F238E27FC236}">
              <a16:creationId xmlns="" xmlns:a16="http://schemas.microsoft.com/office/drawing/2014/main" id="{D9867402-486D-43C4-9FE5-145A7B842BD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06" name="Text Box 8">
          <a:extLst>
            <a:ext uri="{FF2B5EF4-FFF2-40B4-BE49-F238E27FC236}">
              <a16:creationId xmlns="" xmlns:a16="http://schemas.microsoft.com/office/drawing/2014/main" id="{5A33A838-F1FF-46BE-A9ED-786838422B4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07" name="Text Box 9">
          <a:extLst>
            <a:ext uri="{FF2B5EF4-FFF2-40B4-BE49-F238E27FC236}">
              <a16:creationId xmlns="" xmlns:a16="http://schemas.microsoft.com/office/drawing/2014/main" id="{0281CE56-DFDA-4290-8237-263F19254BB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08" name="Text Box 8">
          <a:extLst>
            <a:ext uri="{FF2B5EF4-FFF2-40B4-BE49-F238E27FC236}">
              <a16:creationId xmlns="" xmlns:a16="http://schemas.microsoft.com/office/drawing/2014/main" id="{0F288294-D620-4B5D-9F34-4B39C6DD0F0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09" name="Text Box 9">
          <a:extLst>
            <a:ext uri="{FF2B5EF4-FFF2-40B4-BE49-F238E27FC236}">
              <a16:creationId xmlns="" xmlns:a16="http://schemas.microsoft.com/office/drawing/2014/main" id="{0C7BD081-A9C9-4C5A-80E3-103975DFFCE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10" name="Text Box 8">
          <a:extLst>
            <a:ext uri="{FF2B5EF4-FFF2-40B4-BE49-F238E27FC236}">
              <a16:creationId xmlns="" xmlns:a16="http://schemas.microsoft.com/office/drawing/2014/main" id="{96E62F7C-B997-4DAD-99FF-9302015766D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267</xdr:row>
      <xdr:rowOff>127665</xdr:rowOff>
    </xdr:to>
    <xdr:sp macro="" textlink="">
      <xdr:nvSpPr>
        <xdr:cNvPr id="311" name="Text Box 9">
          <a:extLst>
            <a:ext uri="{FF2B5EF4-FFF2-40B4-BE49-F238E27FC236}">
              <a16:creationId xmlns="" xmlns:a16="http://schemas.microsoft.com/office/drawing/2014/main" id="{B9EBA793-FB6C-40FB-9D00-9C608F3A4FE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12" name="Text Box 8">
          <a:extLst>
            <a:ext uri="{FF2B5EF4-FFF2-40B4-BE49-F238E27FC236}">
              <a16:creationId xmlns="" xmlns:a16="http://schemas.microsoft.com/office/drawing/2014/main" id="{EFD2A5A3-D1C1-4123-9195-1F211C4F685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13" name="Text Box 9">
          <a:extLst>
            <a:ext uri="{FF2B5EF4-FFF2-40B4-BE49-F238E27FC236}">
              <a16:creationId xmlns="" xmlns:a16="http://schemas.microsoft.com/office/drawing/2014/main" id="{42E67F62-A54E-48DF-8F0B-8DD29EF807F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14" name="Text Box 8">
          <a:extLst>
            <a:ext uri="{FF2B5EF4-FFF2-40B4-BE49-F238E27FC236}">
              <a16:creationId xmlns="" xmlns:a16="http://schemas.microsoft.com/office/drawing/2014/main" id="{B104CB78-F625-4360-88F1-3BDBD5870702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15" name="Text Box 9">
          <a:extLst>
            <a:ext uri="{FF2B5EF4-FFF2-40B4-BE49-F238E27FC236}">
              <a16:creationId xmlns="" xmlns:a16="http://schemas.microsoft.com/office/drawing/2014/main" id="{2E1DE67E-A507-4938-9FA2-2E8E10E0A76C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16" name="Text Box 8">
          <a:extLst>
            <a:ext uri="{FF2B5EF4-FFF2-40B4-BE49-F238E27FC236}">
              <a16:creationId xmlns="" xmlns:a16="http://schemas.microsoft.com/office/drawing/2014/main" id="{107B989E-4A83-452E-B808-BD09C46C20BA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17" name="Text Box 9">
          <a:extLst>
            <a:ext uri="{FF2B5EF4-FFF2-40B4-BE49-F238E27FC236}">
              <a16:creationId xmlns="" xmlns:a16="http://schemas.microsoft.com/office/drawing/2014/main" id="{32CE0295-F31E-4465-8762-0A71DDD439DA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18" name="Text Box 8">
          <a:extLst>
            <a:ext uri="{FF2B5EF4-FFF2-40B4-BE49-F238E27FC236}">
              <a16:creationId xmlns="" xmlns:a16="http://schemas.microsoft.com/office/drawing/2014/main" id="{2DED61D0-7E1E-411E-BB8A-8F4BE4AFA2C9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19" name="Text Box 9">
          <a:extLst>
            <a:ext uri="{FF2B5EF4-FFF2-40B4-BE49-F238E27FC236}">
              <a16:creationId xmlns="" xmlns:a16="http://schemas.microsoft.com/office/drawing/2014/main" id="{5EDBD5A9-C5D3-48CC-92EC-0B474D6F551E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20" name="Text Box 8">
          <a:extLst>
            <a:ext uri="{FF2B5EF4-FFF2-40B4-BE49-F238E27FC236}">
              <a16:creationId xmlns="" xmlns:a16="http://schemas.microsoft.com/office/drawing/2014/main" id="{57F08E03-D172-4157-8B81-7648D055185F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21" name="Text Box 9">
          <a:extLst>
            <a:ext uri="{FF2B5EF4-FFF2-40B4-BE49-F238E27FC236}">
              <a16:creationId xmlns="" xmlns:a16="http://schemas.microsoft.com/office/drawing/2014/main" id="{08A62149-A4DA-4423-8806-92CAB288AC6A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22" name="Text Box 8">
          <a:extLst>
            <a:ext uri="{FF2B5EF4-FFF2-40B4-BE49-F238E27FC236}">
              <a16:creationId xmlns="" xmlns:a16="http://schemas.microsoft.com/office/drawing/2014/main" id="{00C64A83-56B1-4309-8B99-876B939301CF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23" name="Text Box 9">
          <a:extLst>
            <a:ext uri="{FF2B5EF4-FFF2-40B4-BE49-F238E27FC236}">
              <a16:creationId xmlns="" xmlns:a16="http://schemas.microsoft.com/office/drawing/2014/main" id="{562C9C98-EEB5-4A5E-84FC-9779D0A3D73E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24" name="Text Box 8">
          <a:extLst>
            <a:ext uri="{FF2B5EF4-FFF2-40B4-BE49-F238E27FC236}">
              <a16:creationId xmlns="" xmlns:a16="http://schemas.microsoft.com/office/drawing/2014/main" id="{3AEE19FC-3951-44BF-9F75-7692849AE050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267</xdr:row>
      <xdr:rowOff>127665</xdr:rowOff>
    </xdr:to>
    <xdr:sp macro="" textlink="">
      <xdr:nvSpPr>
        <xdr:cNvPr id="325" name="Text Box 9">
          <a:extLst>
            <a:ext uri="{FF2B5EF4-FFF2-40B4-BE49-F238E27FC236}">
              <a16:creationId xmlns="" xmlns:a16="http://schemas.microsoft.com/office/drawing/2014/main" id="{6E07E341-CB2F-4DFE-BE90-92D8DAF9B060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46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264</xdr:row>
      <xdr:rowOff>142875</xdr:rowOff>
    </xdr:to>
    <xdr:sp macro="" textlink="">
      <xdr:nvSpPr>
        <xdr:cNvPr id="326" name="Text Box 8">
          <a:extLst>
            <a:ext uri="{FF2B5EF4-FFF2-40B4-BE49-F238E27FC236}">
              <a16:creationId xmlns="" xmlns:a16="http://schemas.microsoft.com/office/drawing/2014/main" id="{44A72574-4416-4FD3-8374-7393521926ED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264</xdr:row>
      <xdr:rowOff>142875</xdr:rowOff>
    </xdr:to>
    <xdr:sp macro="" textlink="">
      <xdr:nvSpPr>
        <xdr:cNvPr id="327" name="Text Box 9">
          <a:extLst>
            <a:ext uri="{FF2B5EF4-FFF2-40B4-BE49-F238E27FC236}">
              <a16:creationId xmlns="" xmlns:a16="http://schemas.microsoft.com/office/drawing/2014/main" id="{723EC4A5-A0BC-4F6B-B21B-4D1FF3BC735C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28" name="Text Box 8">
          <a:extLst>
            <a:ext uri="{FF2B5EF4-FFF2-40B4-BE49-F238E27FC236}">
              <a16:creationId xmlns="" xmlns:a16="http://schemas.microsoft.com/office/drawing/2014/main" id="{3A425CAD-70B5-442C-A3B9-2D406815522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29" name="Text Box 9">
          <a:extLst>
            <a:ext uri="{FF2B5EF4-FFF2-40B4-BE49-F238E27FC236}">
              <a16:creationId xmlns="" xmlns:a16="http://schemas.microsoft.com/office/drawing/2014/main" id="{52EB9670-7E48-43DA-9C05-B7357C6121E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30" name="Text Box 8">
          <a:extLst>
            <a:ext uri="{FF2B5EF4-FFF2-40B4-BE49-F238E27FC236}">
              <a16:creationId xmlns="" xmlns:a16="http://schemas.microsoft.com/office/drawing/2014/main" id="{54521060-DC4B-4A05-A6BF-29A3BB5F41C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31" name="Text Box 9">
          <a:extLst>
            <a:ext uri="{FF2B5EF4-FFF2-40B4-BE49-F238E27FC236}">
              <a16:creationId xmlns="" xmlns:a16="http://schemas.microsoft.com/office/drawing/2014/main" id="{56010002-B391-4AA4-9D8B-A74ED178367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32" name="Text Box 8">
          <a:extLst>
            <a:ext uri="{FF2B5EF4-FFF2-40B4-BE49-F238E27FC236}">
              <a16:creationId xmlns="" xmlns:a16="http://schemas.microsoft.com/office/drawing/2014/main" id="{E38E02BF-1B0F-430D-8C0E-B5677FE6836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33" name="Text Box 8">
          <a:extLst>
            <a:ext uri="{FF2B5EF4-FFF2-40B4-BE49-F238E27FC236}">
              <a16:creationId xmlns="" xmlns:a16="http://schemas.microsoft.com/office/drawing/2014/main" id="{00A04687-3D9D-4E07-A7AA-A992EC5E167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34" name="Text Box 9">
          <a:extLst>
            <a:ext uri="{FF2B5EF4-FFF2-40B4-BE49-F238E27FC236}">
              <a16:creationId xmlns="" xmlns:a16="http://schemas.microsoft.com/office/drawing/2014/main" id="{343621EE-9E83-4EAC-BBB3-1A3FB825AAF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35" name="Text Box 8">
          <a:extLst>
            <a:ext uri="{FF2B5EF4-FFF2-40B4-BE49-F238E27FC236}">
              <a16:creationId xmlns="" xmlns:a16="http://schemas.microsoft.com/office/drawing/2014/main" id="{76A4B8E3-204E-4D8E-96B8-BE2266B941B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36" name="Text Box 9">
          <a:extLst>
            <a:ext uri="{FF2B5EF4-FFF2-40B4-BE49-F238E27FC236}">
              <a16:creationId xmlns="" xmlns:a16="http://schemas.microsoft.com/office/drawing/2014/main" id="{4FD9EB40-F772-434F-B85F-713886B627B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37" name="Text Box 8">
          <a:extLst>
            <a:ext uri="{FF2B5EF4-FFF2-40B4-BE49-F238E27FC236}">
              <a16:creationId xmlns="" xmlns:a16="http://schemas.microsoft.com/office/drawing/2014/main" id="{E9DCB085-C9D6-45CA-B292-BFDA047E31F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38" name="Text Box 9">
          <a:extLst>
            <a:ext uri="{FF2B5EF4-FFF2-40B4-BE49-F238E27FC236}">
              <a16:creationId xmlns="" xmlns:a16="http://schemas.microsoft.com/office/drawing/2014/main" id="{3FEDD6BD-2F0A-40C5-8302-55C3FD4EF6B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39" name="Text Box 8">
          <a:extLst>
            <a:ext uri="{FF2B5EF4-FFF2-40B4-BE49-F238E27FC236}">
              <a16:creationId xmlns="" xmlns:a16="http://schemas.microsoft.com/office/drawing/2014/main" id="{D94B4749-5B38-4CC3-81CB-78662F0B14A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40" name="Text Box 9">
          <a:extLst>
            <a:ext uri="{FF2B5EF4-FFF2-40B4-BE49-F238E27FC236}">
              <a16:creationId xmlns="" xmlns:a16="http://schemas.microsoft.com/office/drawing/2014/main" id="{B3244215-439D-4B14-AD11-2258A90EECF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41" name="Text Box 8">
          <a:extLst>
            <a:ext uri="{FF2B5EF4-FFF2-40B4-BE49-F238E27FC236}">
              <a16:creationId xmlns="" xmlns:a16="http://schemas.microsoft.com/office/drawing/2014/main" id="{E95637E5-7B76-4672-9E58-7B141B1351D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42" name="Text Box 9">
          <a:extLst>
            <a:ext uri="{FF2B5EF4-FFF2-40B4-BE49-F238E27FC236}">
              <a16:creationId xmlns="" xmlns:a16="http://schemas.microsoft.com/office/drawing/2014/main" id="{4D04BE54-D3D3-4F51-B43A-95FB7726C7F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43" name="Text Box 8">
          <a:extLst>
            <a:ext uri="{FF2B5EF4-FFF2-40B4-BE49-F238E27FC236}">
              <a16:creationId xmlns="" xmlns:a16="http://schemas.microsoft.com/office/drawing/2014/main" id="{12921EC7-13F0-4FBC-929D-76917C24D3F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44" name="Text Box 9">
          <a:extLst>
            <a:ext uri="{FF2B5EF4-FFF2-40B4-BE49-F238E27FC236}">
              <a16:creationId xmlns="" xmlns:a16="http://schemas.microsoft.com/office/drawing/2014/main" id="{95264122-8AA5-4669-8601-26B7FDAD624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45" name="Text Box 8">
          <a:extLst>
            <a:ext uri="{FF2B5EF4-FFF2-40B4-BE49-F238E27FC236}">
              <a16:creationId xmlns="" xmlns:a16="http://schemas.microsoft.com/office/drawing/2014/main" id="{0B8B18F5-F5C8-4A6A-B0ED-90E1E0F0110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46" name="Text Box 9">
          <a:extLst>
            <a:ext uri="{FF2B5EF4-FFF2-40B4-BE49-F238E27FC236}">
              <a16:creationId xmlns="" xmlns:a16="http://schemas.microsoft.com/office/drawing/2014/main" id="{9C541C90-C7AF-4316-9633-2BC16B253AF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47" name="Text Box 8">
          <a:extLst>
            <a:ext uri="{FF2B5EF4-FFF2-40B4-BE49-F238E27FC236}">
              <a16:creationId xmlns="" xmlns:a16="http://schemas.microsoft.com/office/drawing/2014/main" id="{F118FE27-BCFB-4144-8AB7-DF61DECDFD8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48" name="Text Box 9">
          <a:extLst>
            <a:ext uri="{FF2B5EF4-FFF2-40B4-BE49-F238E27FC236}">
              <a16:creationId xmlns="" xmlns:a16="http://schemas.microsoft.com/office/drawing/2014/main" id="{3C6860B7-312E-4991-A996-6C0B25638E4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49" name="Text Box 8">
          <a:extLst>
            <a:ext uri="{FF2B5EF4-FFF2-40B4-BE49-F238E27FC236}">
              <a16:creationId xmlns="" xmlns:a16="http://schemas.microsoft.com/office/drawing/2014/main" id="{0E4140F9-B10E-4FC0-993C-DD4BFF56136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50" name="Text Box 9">
          <a:extLst>
            <a:ext uri="{FF2B5EF4-FFF2-40B4-BE49-F238E27FC236}">
              <a16:creationId xmlns="" xmlns:a16="http://schemas.microsoft.com/office/drawing/2014/main" id="{792D9D8B-8C1F-4B25-B52F-4AFBC17FCBD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51" name="Text Box 8">
          <a:extLst>
            <a:ext uri="{FF2B5EF4-FFF2-40B4-BE49-F238E27FC236}">
              <a16:creationId xmlns="" xmlns:a16="http://schemas.microsoft.com/office/drawing/2014/main" id="{532A7089-8B43-4BA3-83F3-124BAD78A1B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52" name="Text Box 9">
          <a:extLst>
            <a:ext uri="{FF2B5EF4-FFF2-40B4-BE49-F238E27FC236}">
              <a16:creationId xmlns="" xmlns:a16="http://schemas.microsoft.com/office/drawing/2014/main" id="{CA1F9826-D071-4555-8E59-61E60FFEE5A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53" name="Text Box 8">
          <a:extLst>
            <a:ext uri="{FF2B5EF4-FFF2-40B4-BE49-F238E27FC236}">
              <a16:creationId xmlns="" xmlns:a16="http://schemas.microsoft.com/office/drawing/2014/main" id="{67A3AA5A-3C2E-496E-B2D2-B0BFB2557B8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54" name="Text Box 9">
          <a:extLst>
            <a:ext uri="{FF2B5EF4-FFF2-40B4-BE49-F238E27FC236}">
              <a16:creationId xmlns="" xmlns:a16="http://schemas.microsoft.com/office/drawing/2014/main" id="{5C5743EF-89E3-4F32-B477-03BB4CD079F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55" name="Text Box 8">
          <a:extLst>
            <a:ext uri="{FF2B5EF4-FFF2-40B4-BE49-F238E27FC236}">
              <a16:creationId xmlns="" xmlns:a16="http://schemas.microsoft.com/office/drawing/2014/main" id="{706E000C-004F-406F-B501-C3E209118AC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56" name="Text Box 8">
          <a:extLst>
            <a:ext uri="{FF2B5EF4-FFF2-40B4-BE49-F238E27FC236}">
              <a16:creationId xmlns="" xmlns:a16="http://schemas.microsoft.com/office/drawing/2014/main" id="{9B13016C-7E8C-4D9E-984B-842A3C1B07F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57" name="Text Box 9">
          <a:extLst>
            <a:ext uri="{FF2B5EF4-FFF2-40B4-BE49-F238E27FC236}">
              <a16:creationId xmlns="" xmlns:a16="http://schemas.microsoft.com/office/drawing/2014/main" id="{7DAAE52A-8F44-4761-ABDE-BB04D5E08EE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58" name="Text Box 8">
          <a:extLst>
            <a:ext uri="{FF2B5EF4-FFF2-40B4-BE49-F238E27FC236}">
              <a16:creationId xmlns="" xmlns:a16="http://schemas.microsoft.com/office/drawing/2014/main" id="{AD07A421-D421-412A-BF62-9587A0900B1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59" name="Text Box 9">
          <a:extLst>
            <a:ext uri="{FF2B5EF4-FFF2-40B4-BE49-F238E27FC236}">
              <a16:creationId xmlns="" xmlns:a16="http://schemas.microsoft.com/office/drawing/2014/main" id="{50D4E72B-47FC-462B-AD56-0DBFAD5E6FC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60" name="Text Box 8">
          <a:extLst>
            <a:ext uri="{FF2B5EF4-FFF2-40B4-BE49-F238E27FC236}">
              <a16:creationId xmlns="" xmlns:a16="http://schemas.microsoft.com/office/drawing/2014/main" id="{93D362EE-6DEE-43D3-A763-14011DECACC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61" name="Text Box 9">
          <a:extLst>
            <a:ext uri="{FF2B5EF4-FFF2-40B4-BE49-F238E27FC236}">
              <a16:creationId xmlns="" xmlns:a16="http://schemas.microsoft.com/office/drawing/2014/main" id="{9C9178C0-2FA0-405C-B56F-4751EC4613D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62" name="Text Box 8">
          <a:extLst>
            <a:ext uri="{FF2B5EF4-FFF2-40B4-BE49-F238E27FC236}">
              <a16:creationId xmlns="" xmlns:a16="http://schemas.microsoft.com/office/drawing/2014/main" id="{D4121D51-0752-4F1D-AD86-5FB0EF16BB1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63" name="Text Box 9">
          <a:extLst>
            <a:ext uri="{FF2B5EF4-FFF2-40B4-BE49-F238E27FC236}">
              <a16:creationId xmlns="" xmlns:a16="http://schemas.microsoft.com/office/drawing/2014/main" id="{A1EA2C60-3B3E-4DDC-9C32-947752EAF56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64" name="Text Box 8">
          <a:extLst>
            <a:ext uri="{FF2B5EF4-FFF2-40B4-BE49-F238E27FC236}">
              <a16:creationId xmlns="" xmlns:a16="http://schemas.microsoft.com/office/drawing/2014/main" id="{D77323BA-F4E9-4D89-B02C-A4280003D27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65" name="Text Box 9">
          <a:extLst>
            <a:ext uri="{FF2B5EF4-FFF2-40B4-BE49-F238E27FC236}">
              <a16:creationId xmlns="" xmlns:a16="http://schemas.microsoft.com/office/drawing/2014/main" id="{20C279DB-E833-4C57-8FF1-F2CE11BB3A7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66" name="Text Box 8">
          <a:extLst>
            <a:ext uri="{FF2B5EF4-FFF2-40B4-BE49-F238E27FC236}">
              <a16:creationId xmlns="" xmlns:a16="http://schemas.microsoft.com/office/drawing/2014/main" id="{D1167997-0410-4C34-82F5-7FC717D07D0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67" name="Text Box 9">
          <a:extLst>
            <a:ext uri="{FF2B5EF4-FFF2-40B4-BE49-F238E27FC236}">
              <a16:creationId xmlns="" xmlns:a16="http://schemas.microsoft.com/office/drawing/2014/main" id="{C878D95F-B5BD-42E3-AA3C-56CD2991ADA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68" name="Text Box 8">
          <a:extLst>
            <a:ext uri="{FF2B5EF4-FFF2-40B4-BE49-F238E27FC236}">
              <a16:creationId xmlns="" xmlns:a16="http://schemas.microsoft.com/office/drawing/2014/main" id="{0461864B-10A7-43C2-A7EC-28954D69637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69" name="Text Box 9">
          <a:extLst>
            <a:ext uri="{FF2B5EF4-FFF2-40B4-BE49-F238E27FC236}">
              <a16:creationId xmlns="" xmlns:a16="http://schemas.microsoft.com/office/drawing/2014/main" id="{6A330D3F-70F1-48DB-A7E8-DD4CC190FCE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70" name="Text Box 8">
          <a:extLst>
            <a:ext uri="{FF2B5EF4-FFF2-40B4-BE49-F238E27FC236}">
              <a16:creationId xmlns="" xmlns:a16="http://schemas.microsoft.com/office/drawing/2014/main" id="{607D3721-356E-4BBF-9678-87D2ACAC725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371" name="Text Box 9">
          <a:extLst>
            <a:ext uri="{FF2B5EF4-FFF2-40B4-BE49-F238E27FC236}">
              <a16:creationId xmlns="" xmlns:a16="http://schemas.microsoft.com/office/drawing/2014/main" id="{B205E14B-688E-43C7-A2DA-01244061DD0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864</xdr:rowOff>
    </xdr:to>
    <xdr:sp macro="" textlink="">
      <xdr:nvSpPr>
        <xdr:cNvPr id="372" name="Text Box 8">
          <a:extLst>
            <a:ext uri="{FF2B5EF4-FFF2-40B4-BE49-F238E27FC236}">
              <a16:creationId xmlns="" xmlns:a16="http://schemas.microsoft.com/office/drawing/2014/main" id="{FEC89F28-EC06-4525-A9BB-EF6CEFF0735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864</xdr:rowOff>
    </xdr:to>
    <xdr:sp macro="" textlink="">
      <xdr:nvSpPr>
        <xdr:cNvPr id="373" name="Text Box 9">
          <a:extLst>
            <a:ext uri="{FF2B5EF4-FFF2-40B4-BE49-F238E27FC236}">
              <a16:creationId xmlns="" xmlns:a16="http://schemas.microsoft.com/office/drawing/2014/main" id="{7A1CBDAD-93AD-4CA0-BBF0-4A295962EC2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864</xdr:rowOff>
    </xdr:to>
    <xdr:sp macro="" textlink="">
      <xdr:nvSpPr>
        <xdr:cNvPr id="374" name="Text Box 8">
          <a:extLst>
            <a:ext uri="{FF2B5EF4-FFF2-40B4-BE49-F238E27FC236}">
              <a16:creationId xmlns="" xmlns:a16="http://schemas.microsoft.com/office/drawing/2014/main" id="{466195D4-C3B8-4037-B1E1-DADA483809E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864</xdr:rowOff>
    </xdr:to>
    <xdr:sp macro="" textlink="">
      <xdr:nvSpPr>
        <xdr:cNvPr id="375" name="Text Box 9">
          <a:extLst>
            <a:ext uri="{FF2B5EF4-FFF2-40B4-BE49-F238E27FC236}">
              <a16:creationId xmlns="" xmlns:a16="http://schemas.microsoft.com/office/drawing/2014/main" id="{9256919B-9197-4CC8-A746-0C914CE9F77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76" name="Text Box 8">
          <a:extLst>
            <a:ext uri="{FF2B5EF4-FFF2-40B4-BE49-F238E27FC236}">
              <a16:creationId xmlns="" xmlns:a16="http://schemas.microsoft.com/office/drawing/2014/main" id="{39CC9B5D-9142-4A37-9D4D-3B24730A973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77" name="Text Box 8">
          <a:extLst>
            <a:ext uri="{FF2B5EF4-FFF2-40B4-BE49-F238E27FC236}">
              <a16:creationId xmlns="" xmlns:a16="http://schemas.microsoft.com/office/drawing/2014/main" id="{836F371E-CC40-4BA3-B87A-D024C2CE869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78" name="Text Box 9">
          <a:extLst>
            <a:ext uri="{FF2B5EF4-FFF2-40B4-BE49-F238E27FC236}">
              <a16:creationId xmlns="" xmlns:a16="http://schemas.microsoft.com/office/drawing/2014/main" id="{1D780277-7ADB-4B58-A7A2-C4CFDD7776C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79" name="Text Box 8">
          <a:extLst>
            <a:ext uri="{FF2B5EF4-FFF2-40B4-BE49-F238E27FC236}">
              <a16:creationId xmlns="" xmlns:a16="http://schemas.microsoft.com/office/drawing/2014/main" id="{80108128-A96A-4AF1-97AD-3C76C9C6D87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80" name="Text Box 9">
          <a:extLst>
            <a:ext uri="{FF2B5EF4-FFF2-40B4-BE49-F238E27FC236}">
              <a16:creationId xmlns="" xmlns:a16="http://schemas.microsoft.com/office/drawing/2014/main" id="{43BC09F6-D152-4DD7-A601-465922572A0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81" name="Text Box 8">
          <a:extLst>
            <a:ext uri="{FF2B5EF4-FFF2-40B4-BE49-F238E27FC236}">
              <a16:creationId xmlns="" xmlns:a16="http://schemas.microsoft.com/office/drawing/2014/main" id="{D77E2784-6310-40AF-BE37-979526A833E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82" name="Text Box 9">
          <a:extLst>
            <a:ext uri="{FF2B5EF4-FFF2-40B4-BE49-F238E27FC236}">
              <a16:creationId xmlns="" xmlns:a16="http://schemas.microsoft.com/office/drawing/2014/main" id="{D9B9FC32-CE50-4B1C-BC33-EF8A27BDCEF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83" name="Text Box 8">
          <a:extLst>
            <a:ext uri="{FF2B5EF4-FFF2-40B4-BE49-F238E27FC236}">
              <a16:creationId xmlns="" xmlns:a16="http://schemas.microsoft.com/office/drawing/2014/main" id="{80C04C44-12A3-41BB-AE32-38EBA304930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84" name="Text Box 9">
          <a:extLst>
            <a:ext uri="{FF2B5EF4-FFF2-40B4-BE49-F238E27FC236}">
              <a16:creationId xmlns="" xmlns:a16="http://schemas.microsoft.com/office/drawing/2014/main" id="{DDA5D2CE-FCAE-451B-A3B6-B372621B53F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85" name="Text Box 8">
          <a:extLst>
            <a:ext uri="{FF2B5EF4-FFF2-40B4-BE49-F238E27FC236}">
              <a16:creationId xmlns="" xmlns:a16="http://schemas.microsoft.com/office/drawing/2014/main" id="{13158215-4844-4E8F-AC49-06ED12C3746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86" name="Text Box 9">
          <a:extLst>
            <a:ext uri="{FF2B5EF4-FFF2-40B4-BE49-F238E27FC236}">
              <a16:creationId xmlns="" xmlns:a16="http://schemas.microsoft.com/office/drawing/2014/main" id="{3749AD64-B90A-4F9F-BBCD-B0D96287617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87" name="Text Box 8">
          <a:extLst>
            <a:ext uri="{FF2B5EF4-FFF2-40B4-BE49-F238E27FC236}">
              <a16:creationId xmlns="" xmlns:a16="http://schemas.microsoft.com/office/drawing/2014/main" id="{23B37E25-18DD-481C-983C-9B5D36E0FB3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388" name="Text Box 9">
          <a:extLst>
            <a:ext uri="{FF2B5EF4-FFF2-40B4-BE49-F238E27FC236}">
              <a16:creationId xmlns="" xmlns:a16="http://schemas.microsoft.com/office/drawing/2014/main" id="{3020E406-ADED-485C-AADE-A1D7A8B7A49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28574</xdr:rowOff>
    </xdr:to>
    <xdr:sp macro="" textlink="">
      <xdr:nvSpPr>
        <xdr:cNvPr id="389" name="Text Box 8">
          <a:extLst>
            <a:ext uri="{FF2B5EF4-FFF2-40B4-BE49-F238E27FC236}">
              <a16:creationId xmlns="" xmlns:a16="http://schemas.microsoft.com/office/drawing/2014/main" id="{5B61E167-35DC-45DC-ABA0-64A8583425C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28574</xdr:rowOff>
    </xdr:to>
    <xdr:sp macro="" textlink="">
      <xdr:nvSpPr>
        <xdr:cNvPr id="390" name="Text Box 9">
          <a:extLst>
            <a:ext uri="{FF2B5EF4-FFF2-40B4-BE49-F238E27FC236}">
              <a16:creationId xmlns="" xmlns:a16="http://schemas.microsoft.com/office/drawing/2014/main" id="{A0B78F3A-D347-4530-93D2-3AB11FEE759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28574</xdr:rowOff>
    </xdr:to>
    <xdr:sp macro="" textlink="">
      <xdr:nvSpPr>
        <xdr:cNvPr id="391" name="Text Box 8">
          <a:extLst>
            <a:ext uri="{FF2B5EF4-FFF2-40B4-BE49-F238E27FC236}">
              <a16:creationId xmlns="" xmlns:a16="http://schemas.microsoft.com/office/drawing/2014/main" id="{A14FF937-8F86-48EC-94E3-FB115D10E80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28574</xdr:rowOff>
    </xdr:to>
    <xdr:sp macro="" textlink="">
      <xdr:nvSpPr>
        <xdr:cNvPr id="392" name="Text Box 9">
          <a:extLst>
            <a:ext uri="{FF2B5EF4-FFF2-40B4-BE49-F238E27FC236}">
              <a16:creationId xmlns="" xmlns:a16="http://schemas.microsoft.com/office/drawing/2014/main" id="{5C3AA89C-6AC4-4228-BBD0-C0A4404741E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142534</xdr:rowOff>
    </xdr:to>
    <xdr:sp macro="" textlink="">
      <xdr:nvSpPr>
        <xdr:cNvPr id="393" name="Text Box 8">
          <a:extLst>
            <a:ext uri="{FF2B5EF4-FFF2-40B4-BE49-F238E27FC236}">
              <a16:creationId xmlns="" xmlns:a16="http://schemas.microsoft.com/office/drawing/2014/main" id="{BA342453-C68E-46F9-8A4E-79623174630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142534</xdr:rowOff>
    </xdr:to>
    <xdr:sp macro="" textlink="">
      <xdr:nvSpPr>
        <xdr:cNvPr id="394" name="Text Box 9">
          <a:extLst>
            <a:ext uri="{FF2B5EF4-FFF2-40B4-BE49-F238E27FC236}">
              <a16:creationId xmlns="" xmlns:a16="http://schemas.microsoft.com/office/drawing/2014/main" id="{FEEC9153-E0E4-4D8A-A692-5EF073F10CF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142534</xdr:rowOff>
    </xdr:to>
    <xdr:sp macro="" textlink="">
      <xdr:nvSpPr>
        <xdr:cNvPr id="395" name="Text Box 8">
          <a:extLst>
            <a:ext uri="{FF2B5EF4-FFF2-40B4-BE49-F238E27FC236}">
              <a16:creationId xmlns="" xmlns:a16="http://schemas.microsoft.com/office/drawing/2014/main" id="{029DD5C4-1712-406D-A6ED-A11308A438D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266</xdr:row>
      <xdr:rowOff>142534</xdr:rowOff>
    </xdr:to>
    <xdr:sp macro="" textlink="">
      <xdr:nvSpPr>
        <xdr:cNvPr id="396" name="Text Box 9">
          <a:extLst>
            <a:ext uri="{FF2B5EF4-FFF2-40B4-BE49-F238E27FC236}">
              <a16:creationId xmlns="" xmlns:a16="http://schemas.microsoft.com/office/drawing/2014/main" id="{4E7CEA98-C0D4-4A23-BC9B-C54346FB3E2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97" name="Text Box 8">
          <a:extLst>
            <a:ext uri="{FF2B5EF4-FFF2-40B4-BE49-F238E27FC236}">
              <a16:creationId xmlns="" xmlns:a16="http://schemas.microsoft.com/office/drawing/2014/main" id="{2958AA8E-2338-48FC-8B70-411917B4F2F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98" name="Text Box 9">
          <a:extLst>
            <a:ext uri="{FF2B5EF4-FFF2-40B4-BE49-F238E27FC236}">
              <a16:creationId xmlns="" xmlns:a16="http://schemas.microsoft.com/office/drawing/2014/main" id="{76A5DCB9-75ED-451F-9742-A7528B801C5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399" name="Text Box 8">
          <a:extLst>
            <a:ext uri="{FF2B5EF4-FFF2-40B4-BE49-F238E27FC236}">
              <a16:creationId xmlns="" xmlns:a16="http://schemas.microsoft.com/office/drawing/2014/main" id="{E0CF92B9-D538-4B82-B24B-112F0B3FD8B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00" name="Text Box 9">
          <a:extLst>
            <a:ext uri="{FF2B5EF4-FFF2-40B4-BE49-F238E27FC236}">
              <a16:creationId xmlns="" xmlns:a16="http://schemas.microsoft.com/office/drawing/2014/main" id="{5DC9B380-47E6-4F1E-9202-B3820A8AD7A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3128</xdr:rowOff>
    </xdr:to>
    <xdr:sp macro="" textlink="">
      <xdr:nvSpPr>
        <xdr:cNvPr id="401" name="Text Box 8">
          <a:extLst>
            <a:ext uri="{FF2B5EF4-FFF2-40B4-BE49-F238E27FC236}">
              <a16:creationId xmlns="" xmlns:a16="http://schemas.microsoft.com/office/drawing/2014/main" id="{0D6E743D-755B-4969-B408-0E23CF49BB1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3128</xdr:rowOff>
    </xdr:to>
    <xdr:sp macro="" textlink="">
      <xdr:nvSpPr>
        <xdr:cNvPr id="402" name="Text Box 9">
          <a:extLst>
            <a:ext uri="{FF2B5EF4-FFF2-40B4-BE49-F238E27FC236}">
              <a16:creationId xmlns="" xmlns:a16="http://schemas.microsoft.com/office/drawing/2014/main" id="{7CEE16EB-5AA9-4B4D-8D4E-1DB96470E3A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3128</xdr:rowOff>
    </xdr:to>
    <xdr:sp macro="" textlink="">
      <xdr:nvSpPr>
        <xdr:cNvPr id="403" name="Text Box 8">
          <a:extLst>
            <a:ext uri="{FF2B5EF4-FFF2-40B4-BE49-F238E27FC236}">
              <a16:creationId xmlns="" xmlns:a16="http://schemas.microsoft.com/office/drawing/2014/main" id="{C75AD7A9-2BE2-40D5-B25A-ED401DE9525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3128</xdr:rowOff>
    </xdr:to>
    <xdr:sp macro="" textlink="">
      <xdr:nvSpPr>
        <xdr:cNvPr id="404" name="Text Box 9">
          <a:extLst>
            <a:ext uri="{FF2B5EF4-FFF2-40B4-BE49-F238E27FC236}">
              <a16:creationId xmlns="" xmlns:a16="http://schemas.microsoft.com/office/drawing/2014/main" id="{FE1580C7-05D1-42A5-AC02-77E8D368E35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05" name="Text Box 8">
          <a:extLst>
            <a:ext uri="{FF2B5EF4-FFF2-40B4-BE49-F238E27FC236}">
              <a16:creationId xmlns="" xmlns:a16="http://schemas.microsoft.com/office/drawing/2014/main" id="{A1FFB115-EC3A-448F-9923-6EEE406EB78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06" name="Text Box 9">
          <a:extLst>
            <a:ext uri="{FF2B5EF4-FFF2-40B4-BE49-F238E27FC236}">
              <a16:creationId xmlns="" xmlns:a16="http://schemas.microsoft.com/office/drawing/2014/main" id="{307532E7-C9DD-4207-A586-E8ACB0EDBFB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07" name="Text Box 8">
          <a:extLst>
            <a:ext uri="{FF2B5EF4-FFF2-40B4-BE49-F238E27FC236}">
              <a16:creationId xmlns="" xmlns:a16="http://schemas.microsoft.com/office/drawing/2014/main" id="{009B3D3F-63D9-49D9-A9F1-5609CB688D0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08" name="Text Box 9">
          <a:extLst>
            <a:ext uri="{FF2B5EF4-FFF2-40B4-BE49-F238E27FC236}">
              <a16:creationId xmlns="" xmlns:a16="http://schemas.microsoft.com/office/drawing/2014/main" id="{88F4B7FA-B081-492B-964F-6255897B7E1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09" name="Text Box 8">
          <a:extLst>
            <a:ext uri="{FF2B5EF4-FFF2-40B4-BE49-F238E27FC236}">
              <a16:creationId xmlns="" xmlns:a16="http://schemas.microsoft.com/office/drawing/2014/main" id="{D1C6E885-5234-4E7D-A930-598E5169C43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0" name="Text Box 8">
          <a:extLst>
            <a:ext uri="{FF2B5EF4-FFF2-40B4-BE49-F238E27FC236}">
              <a16:creationId xmlns="" xmlns:a16="http://schemas.microsoft.com/office/drawing/2014/main" id="{95276B00-E6F4-4649-A53B-621B68370C2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1" name="Text Box 9">
          <a:extLst>
            <a:ext uri="{FF2B5EF4-FFF2-40B4-BE49-F238E27FC236}">
              <a16:creationId xmlns="" xmlns:a16="http://schemas.microsoft.com/office/drawing/2014/main" id="{9A12D930-635C-4412-96C9-C7B8CF61663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2" name="Text Box 8">
          <a:extLst>
            <a:ext uri="{FF2B5EF4-FFF2-40B4-BE49-F238E27FC236}">
              <a16:creationId xmlns="" xmlns:a16="http://schemas.microsoft.com/office/drawing/2014/main" id="{AB978748-E116-4808-975D-BB7E591994A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3" name="Text Box 9">
          <a:extLst>
            <a:ext uri="{FF2B5EF4-FFF2-40B4-BE49-F238E27FC236}">
              <a16:creationId xmlns="" xmlns:a16="http://schemas.microsoft.com/office/drawing/2014/main" id="{BC5EEFC0-B1A6-470F-9B54-CED18BDFFE3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4" name="Text Box 8">
          <a:extLst>
            <a:ext uri="{FF2B5EF4-FFF2-40B4-BE49-F238E27FC236}">
              <a16:creationId xmlns="" xmlns:a16="http://schemas.microsoft.com/office/drawing/2014/main" id="{F6F7A827-1A4F-4734-8504-AE334DDE2E7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5" name="Text Box 9">
          <a:extLst>
            <a:ext uri="{FF2B5EF4-FFF2-40B4-BE49-F238E27FC236}">
              <a16:creationId xmlns="" xmlns:a16="http://schemas.microsoft.com/office/drawing/2014/main" id="{25D5E961-3EF6-4BEC-A199-F04A197964D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6" name="Text Box 8">
          <a:extLst>
            <a:ext uri="{FF2B5EF4-FFF2-40B4-BE49-F238E27FC236}">
              <a16:creationId xmlns="" xmlns:a16="http://schemas.microsoft.com/office/drawing/2014/main" id="{8C10947D-D398-4F97-AA1B-8861AF170D6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7" name="Text Box 9">
          <a:extLst>
            <a:ext uri="{FF2B5EF4-FFF2-40B4-BE49-F238E27FC236}">
              <a16:creationId xmlns="" xmlns:a16="http://schemas.microsoft.com/office/drawing/2014/main" id="{AB1E4556-12D6-4EFD-AC27-783541AD04A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8" name="Text Box 8">
          <a:extLst>
            <a:ext uri="{FF2B5EF4-FFF2-40B4-BE49-F238E27FC236}">
              <a16:creationId xmlns="" xmlns:a16="http://schemas.microsoft.com/office/drawing/2014/main" id="{50274B69-0740-4012-878F-53BF9AD0FAA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19" name="Text Box 9">
          <a:extLst>
            <a:ext uri="{FF2B5EF4-FFF2-40B4-BE49-F238E27FC236}">
              <a16:creationId xmlns="" xmlns:a16="http://schemas.microsoft.com/office/drawing/2014/main" id="{6FFDB886-762A-4160-980A-F9C7F10C11B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20" name="Text Box 8">
          <a:extLst>
            <a:ext uri="{FF2B5EF4-FFF2-40B4-BE49-F238E27FC236}">
              <a16:creationId xmlns="" xmlns:a16="http://schemas.microsoft.com/office/drawing/2014/main" id="{14B61432-2B5C-4813-A808-4FD03A883EA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21" name="Text Box 9">
          <a:extLst>
            <a:ext uri="{FF2B5EF4-FFF2-40B4-BE49-F238E27FC236}">
              <a16:creationId xmlns="" xmlns:a16="http://schemas.microsoft.com/office/drawing/2014/main" id="{2E8B97FB-47B2-4648-A07A-6B610F62B3E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22" name="Text Box 8">
          <a:extLst>
            <a:ext uri="{FF2B5EF4-FFF2-40B4-BE49-F238E27FC236}">
              <a16:creationId xmlns="" xmlns:a16="http://schemas.microsoft.com/office/drawing/2014/main" id="{C647BEDD-84B1-41D6-836E-298A6691837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23" name="Text Box 9">
          <a:extLst>
            <a:ext uri="{FF2B5EF4-FFF2-40B4-BE49-F238E27FC236}">
              <a16:creationId xmlns="" xmlns:a16="http://schemas.microsoft.com/office/drawing/2014/main" id="{406BEC45-1FD5-40FF-B1FC-9126FEDB429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24" name="Text Box 8">
          <a:extLst>
            <a:ext uri="{FF2B5EF4-FFF2-40B4-BE49-F238E27FC236}">
              <a16:creationId xmlns="" xmlns:a16="http://schemas.microsoft.com/office/drawing/2014/main" id="{2B6D8B92-3E71-444E-AA8D-7100F0A07C9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25" name="Text Box 9">
          <a:extLst>
            <a:ext uri="{FF2B5EF4-FFF2-40B4-BE49-F238E27FC236}">
              <a16:creationId xmlns="" xmlns:a16="http://schemas.microsoft.com/office/drawing/2014/main" id="{779A9AC6-7FAD-4D9B-BCBC-AAB31A2034E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26" name="Text Box 8">
          <a:extLst>
            <a:ext uri="{FF2B5EF4-FFF2-40B4-BE49-F238E27FC236}">
              <a16:creationId xmlns="" xmlns:a16="http://schemas.microsoft.com/office/drawing/2014/main" id="{A88264C2-480A-41CA-8A0D-03DF47006C4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27" name="Text Box 8">
          <a:extLst>
            <a:ext uri="{FF2B5EF4-FFF2-40B4-BE49-F238E27FC236}">
              <a16:creationId xmlns="" xmlns:a16="http://schemas.microsoft.com/office/drawing/2014/main" id="{9F3215E1-07B6-479F-AC84-F28AC9D30E2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28" name="Text Box 9">
          <a:extLst>
            <a:ext uri="{FF2B5EF4-FFF2-40B4-BE49-F238E27FC236}">
              <a16:creationId xmlns="" xmlns:a16="http://schemas.microsoft.com/office/drawing/2014/main" id="{6245037E-A344-477A-B230-1D49426C93C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29" name="Text Box 8">
          <a:extLst>
            <a:ext uri="{FF2B5EF4-FFF2-40B4-BE49-F238E27FC236}">
              <a16:creationId xmlns="" xmlns:a16="http://schemas.microsoft.com/office/drawing/2014/main" id="{15CE2453-833E-435F-B928-1F343954F75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30" name="Text Box 9">
          <a:extLst>
            <a:ext uri="{FF2B5EF4-FFF2-40B4-BE49-F238E27FC236}">
              <a16:creationId xmlns="" xmlns:a16="http://schemas.microsoft.com/office/drawing/2014/main" id="{A8374C2F-A19B-4002-8038-6D1C99BEBD9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31" name="Text Box 8">
          <a:extLst>
            <a:ext uri="{FF2B5EF4-FFF2-40B4-BE49-F238E27FC236}">
              <a16:creationId xmlns="" xmlns:a16="http://schemas.microsoft.com/office/drawing/2014/main" id="{1962A59A-4DAE-43D0-ABF2-D8F1269CFB4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32" name="Text Box 9">
          <a:extLst>
            <a:ext uri="{FF2B5EF4-FFF2-40B4-BE49-F238E27FC236}">
              <a16:creationId xmlns="" xmlns:a16="http://schemas.microsoft.com/office/drawing/2014/main" id="{A6D38048-F469-4807-B5FF-23D1DE40C3B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33" name="Text Box 8">
          <a:extLst>
            <a:ext uri="{FF2B5EF4-FFF2-40B4-BE49-F238E27FC236}">
              <a16:creationId xmlns="" xmlns:a16="http://schemas.microsoft.com/office/drawing/2014/main" id="{291ABE28-A553-4BFB-BD61-1A23C60F6B6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34" name="Text Box 9">
          <a:extLst>
            <a:ext uri="{FF2B5EF4-FFF2-40B4-BE49-F238E27FC236}">
              <a16:creationId xmlns="" xmlns:a16="http://schemas.microsoft.com/office/drawing/2014/main" id="{A9AE410D-8109-431F-AEE0-A5A4A27EDF0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35" name="Text Box 8">
          <a:extLst>
            <a:ext uri="{FF2B5EF4-FFF2-40B4-BE49-F238E27FC236}">
              <a16:creationId xmlns="" xmlns:a16="http://schemas.microsoft.com/office/drawing/2014/main" id="{BD167106-FBA9-4C0A-AA83-7CF4E7A15CC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36" name="Text Box 9">
          <a:extLst>
            <a:ext uri="{FF2B5EF4-FFF2-40B4-BE49-F238E27FC236}">
              <a16:creationId xmlns="" xmlns:a16="http://schemas.microsoft.com/office/drawing/2014/main" id="{D5E04FAB-1300-4193-B87F-50B7DBEA5D0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37" name="Text Box 8">
          <a:extLst>
            <a:ext uri="{FF2B5EF4-FFF2-40B4-BE49-F238E27FC236}">
              <a16:creationId xmlns="" xmlns:a16="http://schemas.microsoft.com/office/drawing/2014/main" id="{AD4E122B-E027-4A97-AC1F-D37E16D217B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38" name="Text Box 9">
          <a:extLst>
            <a:ext uri="{FF2B5EF4-FFF2-40B4-BE49-F238E27FC236}">
              <a16:creationId xmlns="" xmlns:a16="http://schemas.microsoft.com/office/drawing/2014/main" id="{374DB232-C3F3-4FD0-A59B-4B13C67A5F2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3128</xdr:rowOff>
    </xdr:to>
    <xdr:sp macro="" textlink="">
      <xdr:nvSpPr>
        <xdr:cNvPr id="439" name="Text Box 8">
          <a:extLst>
            <a:ext uri="{FF2B5EF4-FFF2-40B4-BE49-F238E27FC236}">
              <a16:creationId xmlns="" xmlns:a16="http://schemas.microsoft.com/office/drawing/2014/main" id="{253BCA2C-E671-4D2F-A1E8-0107AF80697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3128</xdr:rowOff>
    </xdr:to>
    <xdr:sp macro="" textlink="">
      <xdr:nvSpPr>
        <xdr:cNvPr id="440" name="Text Box 9">
          <a:extLst>
            <a:ext uri="{FF2B5EF4-FFF2-40B4-BE49-F238E27FC236}">
              <a16:creationId xmlns="" xmlns:a16="http://schemas.microsoft.com/office/drawing/2014/main" id="{45F5A5BB-44B1-4781-A1DA-3F3955B25F1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3128</xdr:rowOff>
    </xdr:to>
    <xdr:sp macro="" textlink="">
      <xdr:nvSpPr>
        <xdr:cNvPr id="441" name="Text Box 8">
          <a:extLst>
            <a:ext uri="{FF2B5EF4-FFF2-40B4-BE49-F238E27FC236}">
              <a16:creationId xmlns="" xmlns:a16="http://schemas.microsoft.com/office/drawing/2014/main" id="{3D78FCD3-D834-4185-A34F-A8F057AA419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267</xdr:row>
      <xdr:rowOff>3128</xdr:rowOff>
    </xdr:to>
    <xdr:sp macro="" textlink="">
      <xdr:nvSpPr>
        <xdr:cNvPr id="442" name="Text Box 9">
          <a:extLst>
            <a:ext uri="{FF2B5EF4-FFF2-40B4-BE49-F238E27FC236}">
              <a16:creationId xmlns="" xmlns:a16="http://schemas.microsoft.com/office/drawing/2014/main" id="{C03CF72A-5E21-4B5A-AF0F-5FC5A9B8117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33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43" name="Text Box 8">
          <a:extLst>
            <a:ext uri="{FF2B5EF4-FFF2-40B4-BE49-F238E27FC236}">
              <a16:creationId xmlns="" xmlns:a16="http://schemas.microsoft.com/office/drawing/2014/main" id="{5661AECE-782F-4C97-95D0-C5476271F33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44" name="Text Box 8">
          <a:extLst>
            <a:ext uri="{FF2B5EF4-FFF2-40B4-BE49-F238E27FC236}">
              <a16:creationId xmlns="" xmlns:a16="http://schemas.microsoft.com/office/drawing/2014/main" id="{60BC532D-99A7-4D47-AD2B-44653B1B88B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45" name="Text Box 9">
          <a:extLst>
            <a:ext uri="{FF2B5EF4-FFF2-40B4-BE49-F238E27FC236}">
              <a16:creationId xmlns="" xmlns:a16="http://schemas.microsoft.com/office/drawing/2014/main" id="{EEB5A2B2-1F11-4875-8623-0A3D1964031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46" name="Text Box 8">
          <a:extLst>
            <a:ext uri="{FF2B5EF4-FFF2-40B4-BE49-F238E27FC236}">
              <a16:creationId xmlns="" xmlns:a16="http://schemas.microsoft.com/office/drawing/2014/main" id="{A649D093-20FD-4674-A738-E51166C6754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47" name="Text Box 9">
          <a:extLst>
            <a:ext uri="{FF2B5EF4-FFF2-40B4-BE49-F238E27FC236}">
              <a16:creationId xmlns="" xmlns:a16="http://schemas.microsoft.com/office/drawing/2014/main" id="{DB0CB8F0-3E69-4D28-ACAF-B60FA9A70AB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48" name="Text Box 8">
          <a:extLst>
            <a:ext uri="{FF2B5EF4-FFF2-40B4-BE49-F238E27FC236}">
              <a16:creationId xmlns="" xmlns:a16="http://schemas.microsoft.com/office/drawing/2014/main" id="{D0BE7424-97D2-4B39-AB3A-2E0AF20A18A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49" name="Text Box 9">
          <a:extLst>
            <a:ext uri="{FF2B5EF4-FFF2-40B4-BE49-F238E27FC236}">
              <a16:creationId xmlns="" xmlns:a16="http://schemas.microsoft.com/office/drawing/2014/main" id="{D6A9F9E9-74A6-4699-997E-8013C3BCED4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0" name="Text Box 8">
          <a:extLst>
            <a:ext uri="{FF2B5EF4-FFF2-40B4-BE49-F238E27FC236}">
              <a16:creationId xmlns="" xmlns:a16="http://schemas.microsoft.com/office/drawing/2014/main" id="{5814CBFC-BE2F-4F7E-9954-958B9365C74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1" name="Text Box 9">
          <a:extLst>
            <a:ext uri="{FF2B5EF4-FFF2-40B4-BE49-F238E27FC236}">
              <a16:creationId xmlns="" xmlns:a16="http://schemas.microsoft.com/office/drawing/2014/main" id="{79567664-6051-483A-8204-AD6B0712969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2" name="Text Box 8">
          <a:extLst>
            <a:ext uri="{FF2B5EF4-FFF2-40B4-BE49-F238E27FC236}">
              <a16:creationId xmlns="" xmlns:a16="http://schemas.microsoft.com/office/drawing/2014/main" id="{877282CC-19F9-4DC5-82E3-72B71AAA4A9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3" name="Text Box 9">
          <a:extLst>
            <a:ext uri="{FF2B5EF4-FFF2-40B4-BE49-F238E27FC236}">
              <a16:creationId xmlns="" xmlns:a16="http://schemas.microsoft.com/office/drawing/2014/main" id="{274BF2E7-589B-4BAF-BB20-55F306BCED7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4" name="Text Box 8">
          <a:extLst>
            <a:ext uri="{FF2B5EF4-FFF2-40B4-BE49-F238E27FC236}">
              <a16:creationId xmlns="" xmlns:a16="http://schemas.microsoft.com/office/drawing/2014/main" id="{5EE63CAA-F9CF-45C0-836D-E6E1BEAAE22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5" name="Text Box 9">
          <a:extLst>
            <a:ext uri="{FF2B5EF4-FFF2-40B4-BE49-F238E27FC236}">
              <a16:creationId xmlns="" xmlns:a16="http://schemas.microsoft.com/office/drawing/2014/main" id="{5AEC485A-0363-4589-BD18-082DF290637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6" name="Text Box 8">
          <a:extLst>
            <a:ext uri="{FF2B5EF4-FFF2-40B4-BE49-F238E27FC236}">
              <a16:creationId xmlns="" xmlns:a16="http://schemas.microsoft.com/office/drawing/2014/main" id="{CC05AC70-7C5E-4CF9-BF6B-6208A786A24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7" name="Text Box 8">
          <a:extLst>
            <a:ext uri="{FF2B5EF4-FFF2-40B4-BE49-F238E27FC236}">
              <a16:creationId xmlns="" xmlns:a16="http://schemas.microsoft.com/office/drawing/2014/main" id="{8F463AF3-9D58-49BF-AB85-155376664E7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8" name="Text Box 9">
          <a:extLst>
            <a:ext uri="{FF2B5EF4-FFF2-40B4-BE49-F238E27FC236}">
              <a16:creationId xmlns="" xmlns:a16="http://schemas.microsoft.com/office/drawing/2014/main" id="{EADFA478-5FF8-4520-928E-7A2530B9781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59" name="Text Box 8">
          <a:extLst>
            <a:ext uri="{FF2B5EF4-FFF2-40B4-BE49-F238E27FC236}">
              <a16:creationId xmlns="" xmlns:a16="http://schemas.microsoft.com/office/drawing/2014/main" id="{F4C142B4-5F31-4F0E-9187-4FDC89CADDD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60" name="Text Box 9">
          <a:extLst>
            <a:ext uri="{FF2B5EF4-FFF2-40B4-BE49-F238E27FC236}">
              <a16:creationId xmlns="" xmlns:a16="http://schemas.microsoft.com/office/drawing/2014/main" id="{01E145D5-93F9-4326-A535-A173CF6322D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61" name="Text Box 8">
          <a:extLst>
            <a:ext uri="{FF2B5EF4-FFF2-40B4-BE49-F238E27FC236}">
              <a16:creationId xmlns="" xmlns:a16="http://schemas.microsoft.com/office/drawing/2014/main" id="{DE5484ED-714B-4ECB-9CE5-F1276E23EE5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62" name="Text Box 9">
          <a:extLst>
            <a:ext uri="{FF2B5EF4-FFF2-40B4-BE49-F238E27FC236}">
              <a16:creationId xmlns="" xmlns:a16="http://schemas.microsoft.com/office/drawing/2014/main" id="{883F3111-77D2-442D-8A8C-BB18EA51DD1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63" name="Text Box 8">
          <a:extLst>
            <a:ext uri="{FF2B5EF4-FFF2-40B4-BE49-F238E27FC236}">
              <a16:creationId xmlns="" xmlns:a16="http://schemas.microsoft.com/office/drawing/2014/main" id="{AC4C16DA-91ED-43FE-A8EA-D5F322EBF2E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64" name="Text Box 9">
          <a:extLst>
            <a:ext uri="{FF2B5EF4-FFF2-40B4-BE49-F238E27FC236}">
              <a16:creationId xmlns="" xmlns:a16="http://schemas.microsoft.com/office/drawing/2014/main" id="{D1AB900B-EC51-48FE-A90D-18279EF8A87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65" name="Text Box 8">
          <a:extLst>
            <a:ext uri="{FF2B5EF4-FFF2-40B4-BE49-F238E27FC236}">
              <a16:creationId xmlns="" xmlns:a16="http://schemas.microsoft.com/office/drawing/2014/main" id="{14CEA1C5-60C5-4197-8415-28194F3BF12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66" name="Text Box 9">
          <a:extLst>
            <a:ext uri="{FF2B5EF4-FFF2-40B4-BE49-F238E27FC236}">
              <a16:creationId xmlns="" xmlns:a16="http://schemas.microsoft.com/office/drawing/2014/main" id="{C3A74886-54C0-4595-8005-7A3128F68E3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67" name="Text Box 8">
          <a:extLst>
            <a:ext uri="{FF2B5EF4-FFF2-40B4-BE49-F238E27FC236}">
              <a16:creationId xmlns="" xmlns:a16="http://schemas.microsoft.com/office/drawing/2014/main" id="{5BF4AD11-27B0-4C05-9A34-9B180EE943F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68" name="Text Box 9">
          <a:extLst>
            <a:ext uri="{FF2B5EF4-FFF2-40B4-BE49-F238E27FC236}">
              <a16:creationId xmlns="" xmlns:a16="http://schemas.microsoft.com/office/drawing/2014/main" id="{6F998072-4E95-4042-A54C-C60C0EC50DC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69" name="Text Box 8">
          <a:extLst>
            <a:ext uri="{FF2B5EF4-FFF2-40B4-BE49-F238E27FC236}">
              <a16:creationId xmlns="" xmlns:a16="http://schemas.microsoft.com/office/drawing/2014/main" id="{93C30DA3-9FAA-4136-8FFC-12DB100F3FC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70" name="Text Box 9">
          <a:extLst>
            <a:ext uri="{FF2B5EF4-FFF2-40B4-BE49-F238E27FC236}">
              <a16:creationId xmlns="" xmlns:a16="http://schemas.microsoft.com/office/drawing/2014/main" id="{AD526ECB-F318-44C3-A9E3-5B8641CE006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71" name="Text Box 8">
          <a:extLst>
            <a:ext uri="{FF2B5EF4-FFF2-40B4-BE49-F238E27FC236}">
              <a16:creationId xmlns="" xmlns:a16="http://schemas.microsoft.com/office/drawing/2014/main" id="{9DA84575-4CBC-4B11-9C89-DB4AE27B66B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72" name="Text Box 9">
          <a:extLst>
            <a:ext uri="{FF2B5EF4-FFF2-40B4-BE49-F238E27FC236}">
              <a16:creationId xmlns="" xmlns:a16="http://schemas.microsoft.com/office/drawing/2014/main" id="{172B61E2-127D-4107-A789-EA89CF225A4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473" name="Text Box 8">
          <a:extLst>
            <a:ext uri="{FF2B5EF4-FFF2-40B4-BE49-F238E27FC236}">
              <a16:creationId xmlns="" xmlns:a16="http://schemas.microsoft.com/office/drawing/2014/main" id="{E8402DD5-371D-4780-9DA8-0CDB7977100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74" name="Text Box 8">
          <a:extLst>
            <a:ext uri="{FF2B5EF4-FFF2-40B4-BE49-F238E27FC236}">
              <a16:creationId xmlns="" xmlns:a16="http://schemas.microsoft.com/office/drawing/2014/main" id="{662BA52B-F332-4E16-8BA9-C9C5FE71FD6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75" name="Text Box 9">
          <a:extLst>
            <a:ext uri="{FF2B5EF4-FFF2-40B4-BE49-F238E27FC236}">
              <a16:creationId xmlns="" xmlns:a16="http://schemas.microsoft.com/office/drawing/2014/main" id="{B99EB8E6-4DA5-4D3F-9FC7-149BA9DD41D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76" name="Text Box 8">
          <a:extLst>
            <a:ext uri="{FF2B5EF4-FFF2-40B4-BE49-F238E27FC236}">
              <a16:creationId xmlns="" xmlns:a16="http://schemas.microsoft.com/office/drawing/2014/main" id="{956ECEF2-A818-47AB-9B0E-1F368D4D29C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77" name="Text Box 9">
          <a:extLst>
            <a:ext uri="{FF2B5EF4-FFF2-40B4-BE49-F238E27FC236}">
              <a16:creationId xmlns="" xmlns:a16="http://schemas.microsoft.com/office/drawing/2014/main" id="{3ACED410-C7BE-48DF-8865-95D2624AD52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78" name="Text Box 8">
          <a:extLst>
            <a:ext uri="{FF2B5EF4-FFF2-40B4-BE49-F238E27FC236}">
              <a16:creationId xmlns="" xmlns:a16="http://schemas.microsoft.com/office/drawing/2014/main" id="{3CED6C26-7F9B-4D76-9A89-A1293B2B07D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79" name="Text Box 9">
          <a:extLst>
            <a:ext uri="{FF2B5EF4-FFF2-40B4-BE49-F238E27FC236}">
              <a16:creationId xmlns="" xmlns:a16="http://schemas.microsoft.com/office/drawing/2014/main" id="{B56AB58C-5D55-4910-BD6F-052A5BA404A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80" name="Text Box 8">
          <a:extLst>
            <a:ext uri="{FF2B5EF4-FFF2-40B4-BE49-F238E27FC236}">
              <a16:creationId xmlns="" xmlns:a16="http://schemas.microsoft.com/office/drawing/2014/main" id="{80E1B006-EB59-431C-8511-E9143105F43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81" name="Text Box 9">
          <a:extLst>
            <a:ext uri="{FF2B5EF4-FFF2-40B4-BE49-F238E27FC236}">
              <a16:creationId xmlns="" xmlns:a16="http://schemas.microsoft.com/office/drawing/2014/main" id="{C723CB05-83CB-40C2-918E-24CBE4DCFBB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82" name="Text Box 8">
          <a:extLst>
            <a:ext uri="{FF2B5EF4-FFF2-40B4-BE49-F238E27FC236}">
              <a16:creationId xmlns="" xmlns:a16="http://schemas.microsoft.com/office/drawing/2014/main" id="{57BAE114-123F-4EEF-ADC9-E2CA606F633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83" name="Text Box 9">
          <a:extLst>
            <a:ext uri="{FF2B5EF4-FFF2-40B4-BE49-F238E27FC236}">
              <a16:creationId xmlns="" xmlns:a16="http://schemas.microsoft.com/office/drawing/2014/main" id="{24A5795D-ED09-4C6D-9DE2-94BB72CF16A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484" name="Text Box 8">
          <a:extLst>
            <a:ext uri="{FF2B5EF4-FFF2-40B4-BE49-F238E27FC236}">
              <a16:creationId xmlns="" xmlns:a16="http://schemas.microsoft.com/office/drawing/2014/main" id="{2F8A4A4A-E051-4AA4-9DF5-3F51E55C85B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485" name="Text Box 9">
          <a:extLst>
            <a:ext uri="{FF2B5EF4-FFF2-40B4-BE49-F238E27FC236}">
              <a16:creationId xmlns="" xmlns:a16="http://schemas.microsoft.com/office/drawing/2014/main" id="{37B3EE7E-C013-4B3B-8479-800B64E4867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86" name="Text Box 8">
          <a:extLst>
            <a:ext uri="{FF2B5EF4-FFF2-40B4-BE49-F238E27FC236}">
              <a16:creationId xmlns="" xmlns:a16="http://schemas.microsoft.com/office/drawing/2014/main" id="{54FC2FED-955F-40D4-BBC2-4ECC41359AB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87" name="Text Box 9">
          <a:extLst>
            <a:ext uri="{FF2B5EF4-FFF2-40B4-BE49-F238E27FC236}">
              <a16:creationId xmlns="" xmlns:a16="http://schemas.microsoft.com/office/drawing/2014/main" id="{32FB04B8-E89C-4FF7-ABBD-2E5AD98969B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88" name="Text Box 8">
          <a:extLst>
            <a:ext uri="{FF2B5EF4-FFF2-40B4-BE49-F238E27FC236}">
              <a16:creationId xmlns="" xmlns:a16="http://schemas.microsoft.com/office/drawing/2014/main" id="{7C8CA76E-98C7-4463-B0C6-FB5DBF54B64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489" name="Text Box 9">
          <a:extLst>
            <a:ext uri="{FF2B5EF4-FFF2-40B4-BE49-F238E27FC236}">
              <a16:creationId xmlns="" xmlns:a16="http://schemas.microsoft.com/office/drawing/2014/main" id="{75F35301-F0AA-416E-8D5D-37750C78195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490" name="Text Box 8">
          <a:extLst>
            <a:ext uri="{FF2B5EF4-FFF2-40B4-BE49-F238E27FC236}">
              <a16:creationId xmlns="" xmlns:a16="http://schemas.microsoft.com/office/drawing/2014/main" id="{A7331CAA-9A9C-46BF-A90F-63470E8481B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91" name="Text Box 8">
          <a:extLst>
            <a:ext uri="{FF2B5EF4-FFF2-40B4-BE49-F238E27FC236}">
              <a16:creationId xmlns="" xmlns:a16="http://schemas.microsoft.com/office/drawing/2014/main" id="{5120BDEC-BAD8-4153-82C6-AD497C01D80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92" name="Text Box 9">
          <a:extLst>
            <a:ext uri="{FF2B5EF4-FFF2-40B4-BE49-F238E27FC236}">
              <a16:creationId xmlns="" xmlns:a16="http://schemas.microsoft.com/office/drawing/2014/main" id="{E16B1C8F-F0B7-4B35-9A39-0B63BDA4830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93" name="Text Box 8">
          <a:extLst>
            <a:ext uri="{FF2B5EF4-FFF2-40B4-BE49-F238E27FC236}">
              <a16:creationId xmlns="" xmlns:a16="http://schemas.microsoft.com/office/drawing/2014/main" id="{D7AE549A-1022-48A0-8A17-18BD469F28D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94" name="Text Box 9">
          <a:extLst>
            <a:ext uri="{FF2B5EF4-FFF2-40B4-BE49-F238E27FC236}">
              <a16:creationId xmlns="" xmlns:a16="http://schemas.microsoft.com/office/drawing/2014/main" id="{950C168C-80DE-4D82-93B8-8A754FD5040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95" name="Text Box 8">
          <a:extLst>
            <a:ext uri="{FF2B5EF4-FFF2-40B4-BE49-F238E27FC236}">
              <a16:creationId xmlns="" xmlns:a16="http://schemas.microsoft.com/office/drawing/2014/main" id="{A090DCBA-6C2D-4F5D-80EE-2303D2D55C7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96" name="Text Box 9">
          <a:extLst>
            <a:ext uri="{FF2B5EF4-FFF2-40B4-BE49-F238E27FC236}">
              <a16:creationId xmlns="" xmlns:a16="http://schemas.microsoft.com/office/drawing/2014/main" id="{43F45DB9-EE2A-4D62-A445-87AA9C8CD2F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97" name="Text Box 8">
          <a:extLst>
            <a:ext uri="{FF2B5EF4-FFF2-40B4-BE49-F238E27FC236}">
              <a16:creationId xmlns="" xmlns:a16="http://schemas.microsoft.com/office/drawing/2014/main" id="{F948A3FD-16B2-4CBA-8D32-1017EAC38C9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98" name="Text Box 9">
          <a:extLst>
            <a:ext uri="{FF2B5EF4-FFF2-40B4-BE49-F238E27FC236}">
              <a16:creationId xmlns="" xmlns:a16="http://schemas.microsoft.com/office/drawing/2014/main" id="{AA839AF6-A2F2-4E7B-B379-7FDB7A46534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499" name="Text Box 8">
          <a:extLst>
            <a:ext uri="{FF2B5EF4-FFF2-40B4-BE49-F238E27FC236}">
              <a16:creationId xmlns="" xmlns:a16="http://schemas.microsoft.com/office/drawing/2014/main" id="{2A36D929-407A-461F-A939-1B1E24B257E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00" name="Text Box 9">
          <a:extLst>
            <a:ext uri="{FF2B5EF4-FFF2-40B4-BE49-F238E27FC236}">
              <a16:creationId xmlns="" xmlns:a16="http://schemas.microsoft.com/office/drawing/2014/main" id="{B80A7CC2-F108-49C7-85D6-B5F1FBC067F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501" name="Text Box 8">
          <a:extLst>
            <a:ext uri="{FF2B5EF4-FFF2-40B4-BE49-F238E27FC236}">
              <a16:creationId xmlns="" xmlns:a16="http://schemas.microsoft.com/office/drawing/2014/main" id="{2DB0B216-318F-44BF-B790-4F73CD94E7C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502" name="Text Box 9">
          <a:extLst>
            <a:ext uri="{FF2B5EF4-FFF2-40B4-BE49-F238E27FC236}">
              <a16:creationId xmlns="" xmlns:a16="http://schemas.microsoft.com/office/drawing/2014/main" id="{CB317B5D-2831-496F-AF5B-4B664A1EA8D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503" name="Text Box 8">
          <a:extLst>
            <a:ext uri="{FF2B5EF4-FFF2-40B4-BE49-F238E27FC236}">
              <a16:creationId xmlns="" xmlns:a16="http://schemas.microsoft.com/office/drawing/2014/main" id="{E0C52E2B-17E7-4E32-BBDA-49FB4F17D9F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04" name="Text Box 8">
          <a:extLst>
            <a:ext uri="{FF2B5EF4-FFF2-40B4-BE49-F238E27FC236}">
              <a16:creationId xmlns="" xmlns:a16="http://schemas.microsoft.com/office/drawing/2014/main" id="{2841AA37-683A-4A5E-BBAE-37E9BD5D30C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05" name="Text Box 9">
          <a:extLst>
            <a:ext uri="{FF2B5EF4-FFF2-40B4-BE49-F238E27FC236}">
              <a16:creationId xmlns="" xmlns:a16="http://schemas.microsoft.com/office/drawing/2014/main" id="{5894DB51-516B-43AF-AD47-9A247344F10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06" name="Text Box 8">
          <a:extLst>
            <a:ext uri="{FF2B5EF4-FFF2-40B4-BE49-F238E27FC236}">
              <a16:creationId xmlns="" xmlns:a16="http://schemas.microsoft.com/office/drawing/2014/main" id="{1FA1F94D-9AAB-47EA-AB88-AAF5E6A3B02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07" name="Text Box 9">
          <a:extLst>
            <a:ext uri="{FF2B5EF4-FFF2-40B4-BE49-F238E27FC236}">
              <a16:creationId xmlns="" xmlns:a16="http://schemas.microsoft.com/office/drawing/2014/main" id="{D4B11873-C7AD-4589-980B-C72E091CA52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08" name="Text Box 8">
          <a:extLst>
            <a:ext uri="{FF2B5EF4-FFF2-40B4-BE49-F238E27FC236}">
              <a16:creationId xmlns="" xmlns:a16="http://schemas.microsoft.com/office/drawing/2014/main" id="{58808F77-DC5B-4CB6-8904-766259D46D0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09" name="Text Box 9">
          <a:extLst>
            <a:ext uri="{FF2B5EF4-FFF2-40B4-BE49-F238E27FC236}">
              <a16:creationId xmlns="" xmlns:a16="http://schemas.microsoft.com/office/drawing/2014/main" id="{A1F8483C-1E0F-42C4-9F81-3259C6209AF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10" name="Text Box 8">
          <a:extLst>
            <a:ext uri="{FF2B5EF4-FFF2-40B4-BE49-F238E27FC236}">
              <a16:creationId xmlns="" xmlns:a16="http://schemas.microsoft.com/office/drawing/2014/main" id="{17164515-1408-4FDA-B33E-98863717904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11" name="Text Box 9">
          <a:extLst>
            <a:ext uri="{FF2B5EF4-FFF2-40B4-BE49-F238E27FC236}">
              <a16:creationId xmlns="" xmlns:a16="http://schemas.microsoft.com/office/drawing/2014/main" id="{DCB57CA7-3D42-4C4D-87E3-EB93FC1F9FF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12" name="Text Box 8">
          <a:extLst>
            <a:ext uri="{FF2B5EF4-FFF2-40B4-BE49-F238E27FC236}">
              <a16:creationId xmlns="" xmlns:a16="http://schemas.microsoft.com/office/drawing/2014/main" id="{2D3684FD-5794-44FA-82D4-AB13424AC0D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13" name="Text Box 9">
          <a:extLst>
            <a:ext uri="{FF2B5EF4-FFF2-40B4-BE49-F238E27FC236}">
              <a16:creationId xmlns="" xmlns:a16="http://schemas.microsoft.com/office/drawing/2014/main" id="{4BD8C0D9-070C-498A-A212-150654B2FC5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514" name="Text Box 8">
          <a:extLst>
            <a:ext uri="{FF2B5EF4-FFF2-40B4-BE49-F238E27FC236}">
              <a16:creationId xmlns="" xmlns:a16="http://schemas.microsoft.com/office/drawing/2014/main" id="{4EEE35AB-3DFF-4638-B564-FCD331E9415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515" name="Text Box 9">
          <a:extLst>
            <a:ext uri="{FF2B5EF4-FFF2-40B4-BE49-F238E27FC236}">
              <a16:creationId xmlns="" xmlns:a16="http://schemas.microsoft.com/office/drawing/2014/main" id="{F9EE2B9A-D7B7-4751-939A-D559A7567F8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16" name="Text Box 8">
          <a:extLst>
            <a:ext uri="{FF2B5EF4-FFF2-40B4-BE49-F238E27FC236}">
              <a16:creationId xmlns="" xmlns:a16="http://schemas.microsoft.com/office/drawing/2014/main" id="{AF375B94-68B4-4AD6-A763-161D94E74C7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17" name="Text Box 9">
          <a:extLst>
            <a:ext uri="{FF2B5EF4-FFF2-40B4-BE49-F238E27FC236}">
              <a16:creationId xmlns="" xmlns:a16="http://schemas.microsoft.com/office/drawing/2014/main" id="{4CBBCFE7-A24B-4F3B-BE4A-17E3EFF6D56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18" name="Text Box 8">
          <a:extLst>
            <a:ext uri="{FF2B5EF4-FFF2-40B4-BE49-F238E27FC236}">
              <a16:creationId xmlns="" xmlns:a16="http://schemas.microsoft.com/office/drawing/2014/main" id="{30A16F08-3A60-4147-8870-0358D51A868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19" name="Text Box 9">
          <a:extLst>
            <a:ext uri="{FF2B5EF4-FFF2-40B4-BE49-F238E27FC236}">
              <a16:creationId xmlns="" xmlns:a16="http://schemas.microsoft.com/office/drawing/2014/main" id="{C6CA77A9-767C-484A-9F84-463EFF2C675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20" name="Text Box 8">
          <a:extLst>
            <a:ext uri="{FF2B5EF4-FFF2-40B4-BE49-F238E27FC236}">
              <a16:creationId xmlns="" xmlns:a16="http://schemas.microsoft.com/office/drawing/2014/main" id="{97C3E13E-CAF0-4CB6-A70D-1434D1DAAF6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21" name="Text Box 9">
          <a:extLst>
            <a:ext uri="{FF2B5EF4-FFF2-40B4-BE49-F238E27FC236}">
              <a16:creationId xmlns="" xmlns:a16="http://schemas.microsoft.com/office/drawing/2014/main" id="{2A6EE2B0-24A2-4CB0-AB3B-3F59CBC148F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22" name="Text Box 8">
          <a:extLst>
            <a:ext uri="{FF2B5EF4-FFF2-40B4-BE49-F238E27FC236}">
              <a16:creationId xmlns="" xmlns:a16="http://schemas.microsoft.com/office/drawing/2014/main" id="{12B72391-FE52-4B1E-A57F-AF2827E5D73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23" name="Text Box 9">
          <a:extLst>
            <a:ext uri="{FF2B5EF4-FFF2-40B4-BE49-F238E27FC236}">
              <a16:creationId xmlns="" xmlns:a16="http://schemas.microsoft.com/office/drawing/2014/main" id="{1D59C310-38D0-4D6C-AE39-DBA8250499C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24" name="Text Box 8">
          <a:extLst>
            <a:ext uri="{FF2B5EF4-FFF2-40B4-BE49-F238E27FC236}">
              <a16:creationId xmlns="" xmlns:a16="http://schemas.microsoft.com/office/drawing/2014/main" id="{99AAF875-07D6-4AE3-9903-4A130B43ABC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25" name="Text Box 9">
          <a:extLst>
            <a:ext uri="{FF2B5EF4-FFF2-40B4-BE49-F238E27FC236}">
              <a16:creationId xmlns="" xmlns:a16="http://schemas.microsoft.com/office/drawing/2014/main" id="{9AD14ED7-399C-4DC8-B9EF-D0978E7E1ED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26" name="Text Box 8">
          <a:extLst>
            <a:ext uri="{FF2B5EF4-FFF2-40B4-BE49-F238E27FC236}">
              <a16:creationId xmlns="" xmlns:a16="http://schemas.microsoft.com/office/drawing/2014/main" id="{01F31E79-A34A-4E4F-AD7C-2099F229919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27" name="Text Box 9">
          <a:extLst>
            <a:ext uri="{FF2B5EF4-FFF2-40B4-BE49-F238E27FC236}">
              <a16:creationId xmlns="" xmlns:a16="http://schemas.microsoft.com/office/drawing/2014/main" id="{C5FB9B8D-7178-4BB1-8416-D6A57F1D670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28" name="Text Box 8">
          <a:extLst>
            <a:ext uri="{FF2B5EF4-FFF2-40B4-BE49-F238E27FC236}">
              <a16:creationId xmlns="" xmlns:a16="http://schemas.microsoft.com/office/drawing/2014/main" id="{464B5AC5-6BCB-492F-949B-35A70C938FD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29" name="Text Box 9">
          <a:extLst>
            <a:ext uri="{FF2B5EF4-FFF2-40B4-BE49-F238E27FC236}">
              <a16:creationId xmlns="" xmlns:a16="http://schemas.microsoft.com/office/drawing/2014/main" id="{BED6AAAB-3CBD-4528-B217-526C1D40D67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30" name="Text Box 8">
          <a:extLst>
            <a:ext uri="{FF2B5EF4-FFF2-40B4-BE49-F238E27FC236}">
              <a16:creationId xmlns="" xmlns:a16="http://schemas.microsoft.com/office/drawing/2014/main" id="{9AC20A0D-1E85-4E57-B1A8-7FB9F562479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31" name="Text Box 9">
          <a:extLst>
            <a:ext uri="{FF2B5EF4-FFF2-40B4-BE49-F238E27FC236}">
              <a16:creationId xmlns="" xmlns:a16="http://schemas.microsoft.com/office/drawing/2014/main" id="{1464BAB4-42C3-4F74-B273-362D614E87A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32" name="Text Box 8">
          <a:extLst>
            <a:ext uri="{FF2B5EF4-FFF2-40B4-BE49-F238E27FC236}">
              <a16:creationId xmlns="" xmlns:a16="http://schemas.microsoft.com/office/drawing/2014/main" id="{00461A0D-01E2-4630-9BBF-4751DF0360E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33" name="Text Box 8">
          <a:extLst>
            <a:ext uri="{FF2B5EF4-FFF2-40B4-BE49-F238E27FC236}">
              <a16:creationId xmlns="" xmlns:a16="http://schemas.microsoft.com/office/drawing/2014/main" id="{D9895254-4D9C-4677-84F2-B2FB98AD172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34" name="Text Box 9">
          <a:extLst>
            <a:ext uri="{FF2B5EF4-FFF2-40B4-BE49-F238E27FC236}">
              <a16:creationId xmlns="" xmlns:a16="http://schemas.microsoft.com/office/drawing/2014/main" id="{93458B2E-D871-4C0A-B708-AD799C7FB68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35" name="Text Box 8">
          <a:extLst>
            <a:ext uri="{FF2B5EF4-FFF2-40B4-BE49-F238E27FC236}">
              <a16:creationId xmlns="" xmlns:a16="http://schemas.microsoft.com/office/drawing/2014/main" id="{8F95D4D3-133A-4BC8-932B-35FA2631DD2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36" name="Text Box 9">
          <a:extLst>
            <a:ext uri="{FF2B5EF4-FFF2-40B4-BE49-F238E27FC236}">
              <a16:creationId xmlns="" xmlns:a16="http://schemas.microsoft.com/office/drawing/2014/main" id="{1063D79A-5AD7-44DE-8666-38F5C8C2550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37" name="Text Box 8">
          <a:extLst>
            <a:ext uri="{FF2B5EF4-FFF2-40B4-BE49-F238E27FC236}">
              <a16:creationId xmlns="" xmlns:a16="http://schemas.microsoft.com/office/drawing/2014/main" id="{3610306B-C30D-4F6E-B9AA-0ABC9C8C55B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38" name="Text Box 9">
          <a:extLst>
            <a:ext uri="{FF2B5EF4-FFF2-40B4-BE49-F238E27FC236}">
              <a16:creationId xmlns="" xmlns:a16="http://schemas.microsoft.com/office/drawing/2014/main" id="{1BF0E34F-029A-4C4C-9E56-1F676B814B1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39" name="Text Box 8">
          <a:extLst>
            <a:ext uri="{FF2B5EF4-FFF2-40B4-BE49-F238E27FC236}">
              <a16:creationId xmlns="" xmlns:a16="http://schemas.microsoft.com/office/drawing/2014/main" id="{19772152-B9D5-43D2-B8B0-AC4E7154138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40" name="Text Box 9">
          <a:extLst>
            <a:ext uri="{FF2B5EF4-FFF2-40B4-BE49-F238E27FC236}">
              <a16:creationId xmlns="" xmlns:a16="http://schemas.microsoft.com/office/drawing/2014/main" id="{6E1C026C-DDCF-46FB-BCD0-B39535F6690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41" name="Text Box 8">
          <a:extLst>
            <a:ext uri="{FF2B5EF4-FFF2-40B4-BE49-F238E27FC236}">
              <a16:creationId xmlns="" xmlns:a16="http://schemas.microsoft.com/office/drawing/2014/main" id="{F54922D5-3BCA-4556-99F4-1C642A20C7A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42" name="Text Box 9">
          <a:extLst>
            <a:ext uri="{FF2B5EF4-FFF2-40B4-BE49-F238E27FC236}">
              <a16:creationId xmlns="" xmlns:a16="http://schemas.microsoft.com/office/drawing/2014/main" id="{A73DC564-488C-4059-9CE6-E18CE6C01FF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43" name="Text Box 8">
          <a:extLst>
            <a:ext uri="{FF2B5EF4-FFF2-40B4-BE49-F238E27FC236}">
              <a16:creationId xmlns="" xmlns:a16="http://schemas.microsoft.com/office/drawing/2014/main" id="{6F823FD3-B349-4ED8-8053-48CFF1E338D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44" name="Text Box 9">
          <a:extLst>
            <a:ext uri="{FF2B5EF4-FFF2-40B4-BE49-F238E27FC236}">
              <a16:creationId xmlns="" xmlns:a16="http://schemas.microsoft.com/office/drawing/2014/main" id="{28EB62A6-23D8-4D03-94CA-FADD0B15811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45" name="Text Box 8">
          <a:extLst>
            <a:ext uri="{FF2B5EF4-FFF2-40B4-BE49-F238E27FC236}">
              <a16:creationId xmlns="" xmlns:a16="http://schemas.microsoft.com/office/drawing/2014/main" id="{0825F0A0-731F-40ED-BF13-DF6B47AC16A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46" name="Text Box 9">
          <a:extLst>
            <a:ext uri="{FF2B5EF4-FFF2-40B4-BE49-F238E27FC236}">
              <a16:creationId xmlns="" xmlns:a16="http://schemas.microsoft.com/office/drawing/2014/main" id="{0461D110-9AC0-4723-8AC7-7FE7F0B37D1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47" name="Text Box 8">
          <a:extLst>
            <a:ext uri="{FF2B5EF4-FFF2-40B4-BE49-F238E27FC236}">
              <a16:creationId xmlns="" xmlns:a16="http://schemas.microsoft.com/office/drawing/2014/main" id="{5A545D14-7E1E-4F41-939C-DFF13A04E52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48" name="Text Box 9">
          <a:extLst>
            <a:ext uri="{FF2B5EF4-FFF2-40B4-BE49-F238E27FC236}">
              <a16:creationId xmlns="" xmlns:a16="http://schemas.microsoft.com/office/drawing/2014/main" id="{A6192A10-ABD4-4A9E-8CDA-FC7804206C0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49" name="Text Box 8">
          <a:extLst>
            <a:ext uri="{FF2B5EF4-FFF2-40B4-BE49-F238E27FC236}">
              <a16:creationId xmlns="" xmlns:a16="http://schemas.microsoft.com/office/drawing/2014/main" id="{2BD3C41F-D364-4B3E-9589-934C6DC4827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0" name="Text Box 8">
          <a:extLst>
            <a:ext uri="{FF2B5EF4-FFF2-40B4-BE49-F238E27FC236}">
              <a16:creationId xmlns="" xmlns:a16="http://schemas.microsoft.com/office/drawing/2014/main" id="{7B94D9C8-CAD4-4A5A-BE37-C8C48784FB2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1" name="Text Box 9">
          <a:extLst>
            <a:ext uri="{FF2B5EF4-FFF2-40B4-BE49-F238E27FC236}">
              <a16:creationId xmlns="" xmlns:a16="http://schemas.microsoft.com/office/drawing/2014/main" id="{AC835F4B-631C-4762-AC31-22451997017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2" name="Text Box 8">
          <a:extLst>
            <a:ext uri="{FF2B5EF4-FFF2-40B4-BE49-F238E27FC236}">
              <a16:creationId xmlns="" xmlns:a16="http://schemas.microsoft.com/office/drawing/2014/main" id="{8312E36A-1C59-4C8C-A5D0-8E6A4FC334A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3" name="Text Box 9">
          <a:extLst>
            <a:ext uri="{FF2B5EF4-FFF2-40B4-BE49-F238E27FC236}">
              <a16:creationId xmlns="" xmlns:a16="http://schemas.microsoft.com/office/drawing/2014/main" id="{4DA06252-827B-4342-AEB2-708841E3C1A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4" name="Text Box 8">
          <a:extLst>
            <a:ext uri="{FF2B5EF4-FFF2-40B4-BE49-F238E27FC236}">
              <a16:creationId xmlns="" xmlns:a16="http://schemas.microsoft.com/office/drawing/2014/main" id="{F19C8C73-5584-4AC7-B196-B0721B1C2D6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5" name="Text Box 9">
          <a:extLst>
            <a:ext uri="{FF2B5EF4-FFF2-40B4-BE49-F238E27FC236}">
              <a16:creationId xmlns="" xmlns:a16="http://schemas.microsoft.com/office/drawing/2014/main" id="{46B7152C-8FF2-44B8-AB8D-96CAE5541CA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6" name="Text Box 8">
          <a:extLst>
            <a:ext uri="{FF2B5EF4-FFF2-40B4-BE49-F238E27FC236}">
              <a16:creationId xmlns="" xmlns:a16="http://schemas.microsoft.com/office/drawing/2014/main" id="{B8AEF694-3927-4A8F-B214-DC43FB62895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7" name="Text Box 9">
          <a:extLst>
            <a:ext uri="{FF2B5EF4-FFF2-40B4-BE49-F238E27FC236}">
              <a16:creationId xmlns="" xmlns:a16="http://schemas.microsoft.com/office/drawing/2014/main" id="{DAA244B8-7527-4E20-80CD-5C315ECE1B5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8" name="Text Box 8">
          <a:extLst>
            <a:ext uri="{FF2B5EF4-FFF2-40B4-BE49-F238E27FC236}">
              <a16:creationId xmlns="" xmlns:a16="http://schemas.microsoft.com/office/drawing/2014/main" id="{2B2B085B-54A8-45FD-80A9-18B22C69DB8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59" name="Text Box 9">
          <a:extLst>
            <a:ext uri="{FF2B5EF4-FFF2-40B4-BE49-F238E27FC236}">
              <a16:creationId xmlns="" xmlns:a16="http://schemas.microsoft.com/office/drawing/2014/main" id="{A89A5039-707E-4D45-B304-500ECFEB86D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60" name="Text Box 8">
          <a:extLst>
            <a:ext uri="{FF2B5EF4-FFF2-40B4-BE49-F238E27FC236}">
              <a16:creationId xmlns="" xmlns:a16="http://schemas.microsoft.com/office/drawing/2014/main" id="{508DCE36-A08A-4B15-8F23-D03BF96142B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61" name="Text Box 9">
          <a:extLst>
            <a:ext uri="{FF2B5EF4-FFF2-40B4-BE49-F238E27FC236}">
              <a16:creationId xmlns="" xmlns:a16="http://schemas.microsoft.com/office/drawing/2014/main" id="{E7677CB5-4965-4360-94FB-EFAF8F93514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62" name="Text Box 8">
          <a:extLst>
            <a:ext uri="{FF2B5EF4-FFF2-40B4-BE49-F238E27FC236}">
              <a16:creationId xmlns="" xmlns:a16="http://schemas.microsoft.com/office/drawing/2014/main" id="{BD0655E8-73B2-45D9-BCB7-7E0A4C098A1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63" name="Text Box 9">
          <a:extLst>
            <a:ext uri="{FF2B5EF4-FFF2-40B4-BE49-F238E27FC236}">
              <a16:creationId xmlns="" xmlns:a16="http://schemas.microsoft.com/office/drawing/2014/main" id="{EAAA9B83-AAEA-4106-A1E2-A5AB9188A0D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64" name="Text Box 8">
          <a:extLst>
            <a:ext uri="{FF2B5EF4-FFF2-40B4-BE49-F238E27FC236}">
              <a16:creationId xmlns="" xmlns:a16="http://schemas.microsoft.com/office/drawing/2014/main" id="{09A00689-984D-42F4-A69B-3BEB59E477E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65" name="Text Box 9">
          <a:extLst>
            <a:ext uri="{FF2B5EF4-FFF2-40B4-BE49-F238E27FC236}">
              <a16:creationId xmlns="" xmlns:a16="http://schemas.microsoft.com/office/drawing/2014/main" id="{48806D8F-BDB4-436F-A5CC-6AC6D19F941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66" name="Text Box 8">
          <a:extLst>
            <a:ext uri="{FF2B5EF4-FFF2-40B4-BE49-F238E27FC236}">
              <a16:creationId xmlns="" xmlns:a16="http://schemas.microsoft.com/office/drawing/2014/main" id="{CA353659-0923-4710-9732-6EFEDA0322B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67" name="Text Box 8">
          <a:extLst>
            <a:ext uri="{FF2B5EF4-FFF2-40B4-BE49-F238E27FC236}">
              <a16:creationId xmlns="" xmlns:a16="http://schemas.microsoft.com/office/drawing/2014/main" id="{F4F5D63B-99CB-4513-8AEC-EFCE5BC8F08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68" name="Text Box 9">
          <a:extLst>
            <a:ext uri="{FF2B5EF4-FFF2-40B4-BE49-F238E27FC236}">
              <a16:creationId xmlns="" xmlns:a16="http://schemas.microsoft.com/office/drawing/2014/main" id="{A2E37C2F-1F00-42A5-BCF2-40E5E540F78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69" name="Text Box 8">
          <a:extLst>
            <a:ext uri="{FF2B5EF4-FFF2-40B4-BE49-F238E27FC236}">
              <a16:creationId xmlns="" xmlns:a16="http://schemas.microsoft.com/office/drawing/2014/main" id="{4A5EC41F-434C-471B-84E3-488D461748D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0" name="Text Box 9">
          <a:extLst>
            <a:ext uri="{FF2B5EF4-FFF2-40B4-BE49-F238E27FC236}">
              <a16:creationId xmlns="" xmlns:a16="http://schemas.microsoft.com/office/drawing/2014/main" id="{DC1998BE-3258-462B-9FCD-711FB0AFA9E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1" name="Text Box 8">
          <a:extLst>
            <a:ext uri="{FF2B5EF4-FFF2-40B4-BE49-F238E27FC236}">
              <a16:creationId xmlns="" xmlns:a16="http://schemas.microsoft.com/office/drawing/2014/main" id="{EF40CF9B-BD72-479B-AB6D-030AFC0564C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2" name="Text Box 9">
          <a:extLst>
            <a:ext uri="{FF2B5EF4-FFF2-40B4-BE49-F238E27FC236}">
              <a16:creationId xmlns="" xmlns:a16="http://schemas.microsoft.com/office/drawing/2014/main" id="{58AC49F7-0035-4775-A9DE-70267B22FBD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3" name="Text Box 8">
          <a:extLst>
            <a:ext uri="{FF2B5EF4-FFF2-40B4-BE49-F238E27FC236}">
              <a16:creationId xmlns="" xmlns:a16="http://schemas.microsoft.com/office/drawing/2014/main" id="{91171881-D238-4125-9234-FA4FE8CF00E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4" name="Text Box 9">
          <a:extLst>
            <a:ext uri="{FF2B5EF4-FFF2-40B4-BE49-F238E27FC236}">
              <a16:creationId xmlns="" xmlns:a16="http://schemas.microsoft.com/office/drawing/2014/main" id="{2E6BA904-8D09-4566-BB44-A5A4F55D5D5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5" name="Text Box 8">
          <a:extLst>
            <a:ext uri="{FF2B5EF4-FFF2-40B4-BE49-F238E27FC236}">
              <a16:creationId xmlns="" xmlns:a16="http://schemas.microsoft.com/office/drawing/2014/main" id="{453338BC-B6AE-408C-8DD4-5ACACD6058B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6" name="Text Box 9">
          <a:extLst>
            <a:ext uri="{FF2B5EF4-FFF2-40B4-BE49-F238E27FC236}">
              <a16:creationId xmlns="" xmlns:a16="http://schemas.microsoft.com/office/drawing/2014/main" id="{DF9A3FCA-EA3D-4272-B761-4CF736DD314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7" name="Text Box 8">
          <a:extLst>
            <a:ext uri="{FF2B5EF4-FFF2-40B4-BE49-F238E27FC236}">
              <a16:creationId xmlns="" xmlns:a16="http://schemas.microsoft.com/office/drawing/2014/main" id="{27CA2FE6-6803-47D2-8F11-8EC14FB235E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8" name="Text Box 9">
          <a:extLst>
            <a:ext uri="{FF2B5EF4-FFF2-40B4-BE49-F238E27FC236}">
              <a16:creationId xmlns="" xmlns:a16="http://schemas.microsoft.com/office/drawing/2014/main" id="{772E972D-D998-4205-8583-EC9DB36B4BB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79" name="Text Box 8">
          <a:extLst>
            <a:ext uri="{FF2B5EF4-FFF2-40B4-BE49-F238E27FC236}">
              <a16:creationId xmlns="" xmlns:a16="http://schemas.microsoft.com/office/drawing/2014/main" id="{218DC588-0B13-4986-BD66-B47DA153590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0" name="Text Box 8">
          <a:extLst>
            <a:ext uri="{FF2B5EF4-FFF2-40B4-BE49-F238E27FC236}">
              <a16:creationId xmlns="" xmlns:a16="http://schemas.microsoft.com/office/drawing/2014/main" id="{F91938EE-A23C-4344-A54D-71C34EB2646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1" name="Text Box 9">
          <a:extLst>
            <a:ext uri="{FF2B5EF4-FFF2-40B4-BE49-F238E27FC236}">
              <a16:creationId xmlns="" xmlns:a16="http://schemas.microsoft.com/office/drawing/2014/main" id="{723C095D-738A-4785-BE77-BBB1E7B9A35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2" name="Text Box 8">
          <a:extLst>
            <a:ext uri="{FF2B5EF4-FFF2-40B4-BE49-F238E27FC236}">
              <a16:creationId xmlns="" xmlns:a16="http://schemas.microsoft.com/office/drawing/2014/main" id="{7E30C1E6-D8F3-4532-BCDD-E1AC7E6C697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3" name="Text Box 9">
          <a:extLst>
            <a:ext uri="{FF2B5EF4-FFF2-40B4-BE49-F238E27FC236}">
              <a16:creationId xmlns="" xmlns:a16="http://schemas.microsoft.com/office/drawing/2014/main" id="{48B52EFF-2677-46DA-BABE-F63E647B4A1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4" name="Text Box 8">
          <a:extLst>
            <a:ext uri="{FF2B5EF4-FFF2-40B4-BE49-F238E27FC236}">
              <a16:creationId xmlns="" xmlns:a16="http://schemas.microsoft.com/office/drawing/2014/main" id="{14C2370F-C061-4CBC-A1B6-34CEEDEDC17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5" name="Text Box 9">
          <a:extLst>
            <a:ext uri="{FF2B5EF4-FFF2-40B4-BE49-F238E27FC236}">
              <a16:creationId xmlns="" xmlns:a16="http://schemas.microsoft.com/office/drawing/2014/main" id="{02F853F2-D521-4738-89B7-4944AE1DC52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6" name="Text Box 8">
          <a:extLst>
            <a:ext uri="{FF2B5EF4-FFF2-40B4-BE49-F238E27FC236}">
              <a16:creationId xmlns="" xmlns:a16="http://schemas.microsoft.com/office/drawing/2014/main" id="{284207E2-14C8-4F96-87B2-C136864AFD4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7" name="Text Box 9">
          <a:extLst>
            <a:ext uri="{FF2B5EF4-FFF2-40B4-BE49-F238E27FC236}">
              <a16:creationId xmlns="" xmlns:a16="http://schemas.microsoft.com/office/drawing/2014/main" id="{6702D773-A797-44FF-B6DE-1C69C0524AF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8" name="Text Box 8">
          <a:extLst>
            <a:ext uri="{FF2B5EF4-FFF2-40B4-BE49-F238E27FC236}">
              <a16:creationId xmlns="" xmlns:a16="http://schemas.microsoft.com/office/drawing/2014/main" id="{53A81617-4C3E-49E7-BB61-55FEEF8BD3F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89" name="Text Box 9">
          <a:extLst>
            <a:ext uri="{FF2B5EF4-FFF2-40B4-BE49-F238E27FC236}">
              <a16:creationId xmlns="" xmlns:a16="http://schemas.microsoft.com/office/drawing/2014/main" id="{EB2FAD05-CEB5-409D-96B4-249960DA1CC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90" name="Text Box 8">
          <a:extLst>
            <a:ext uri="{FF2B5EF4-FFF2-40B4-BE49-F238E27FC236}">
              <a16:creationId xmlns="" xmlns:a16="http://schemas.microsoft.com/office/drawing/2014/main" id="{D1FA6279-3C1E-4B2E-8B8D-8EF746EA283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91" name="Text Box 9">
          <a:extLst>
            <a:ext uri="{FF2B5EF4-FFF2-40B4-BE49-F238E27FC236}">
              <a16:creationId xmlns="" xmlns:a16="http://schemas.microsoft.com/office/drawing/2014/main" id="{1FE7FB53-C4CA-4D25-BAAF-70CBB3811E4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92" name="Text Box 8">
          <a:extLst>
            <a:ext uri="{FF2B5EF4-FFF2-40B4-BE49-F238E27FC236}">
              <a16:creationId xmlns="" xmlns:a16="http://schemas.microsoft.com/office/drawing/2014/main" id="{376CC7AF-00F6-4E6E-B80F-D8BA1415CD4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93" name="Text Box 9">
          <a:extLst>
            <a:ext uri="{FF2B5EF4-FFF2-40B4-BE49-F238E27FC236}">
              <a16:creationId xmlns="" xmlns:a16="http://schemas.microsoft.com/office/drawing/2014/main" id="{35FFCE9E-C94D-42DE-813A-05D50C8A3F2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94" name="Text Box 8">
          <a:extLst>
            <a:ext uri="{FF2B5EF4-FFF2-40B4-BE49-F238E27FC236}">
              <a16:creationId xmlns="" xmlns:a16="http://schemas.microsoft.com/office/drawing/2014/main" id="{36F0A678-1B06-43B1-B20D-DC97737636D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595" name="Text Box 9">
          <a:extLst>
            <a:ext uri="{FF2B5EF4-FFF2-40B4-BE49-F238E27FC236}">
              <a16:creationId xmlns="" xmlns:a16="http://schemas.microsoft.com/office/drawing/2014/main" id="{F03D8161-91B7-4A88-98F2-91CB44A51386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596" name="Text Box 8">
          <a:extLst>
            <a:ext uri="{FF2B5EF4-FFF2-40B4-BE49-F238E27FC236}">
              <a16:creationId xmlns="" xmlns:a16="http://schemas.microsoft.com/office/drawing/2014/main" id="{C53D624B-5BE7-4EBB-A9C1-B60EA712D6B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97" name="Text Box 8">
          <a:extLst>
            <a:ext uri="{FF2B5EF4-FFF2-40B4-BE49-F238E27FC236}">
              <a16:creationId xmlns="" xmlns:a16="http://schemas.microsoft.com/office/drawing/2014/main" id="{57FD2C6E-0F1B-4B9B-AA17-0DD8114515D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98" name="Text Box 9">
          <a:extLst>
            <a:ext uri="{FF2B5EF4-FFF2-40B4-BE49-F238E27FC236}">
              <a16:creationId xmlns="" xmlns:a16="http://schemas.microsoft.com/office/drawing/2014/main" id="{0D4ABDC2-E900-4FCD-836A-BBE96B0CC61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599" name="Text Box 8">
          <a:extLst>
            <a:ext uri="{FF2B5EF4-FFF2-40B4-BE49-F238E27FC236}">
              <a16:creationId xmlns="" xmlns:a16="http://schemas.microsoft.com/office/drawing/2014/main" id="{0EF39DA2-7561-435F-B24B-EDC54BD0447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00" name="Text Box 9">
          <a:extLst>
            <a:ext uri="{FF2B5EF4-FFF2-40B4-BE49-F238E27FC236}">
              <a16:creationId xmlns="" xmlns:a16="http://schemas.microsoft.com/office/drawing/2014/main" id="{9A19B37A-2874-4E14-90A6-DEA0CF479DF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01" name="Text Box 8">
          <a:extLst>
            <a:ext uri="{FF2B5EF4-FFF2-40B4-BE49-F238E27FC236}">
              <a16:creationId xmlns="" xmlns:a16="http://schemas.microsoft.com/office/drawing/2014/main" id="{4E8646E1-2C76-4B59-9FD5-5BCAD8EFF30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02" name="Text Box 9">
          <a:extLst>
            <a:ext uri="{FF2B5EF4-FFF2-40B4-BE49-F238E27FC236}">
              <a16:creationId xmlns="" xmlns:a16="http://schemas.microsoft.com/office/drawing/2014/main" id="{43B2BCA6-89DE-44DB-BE85-6C91DB7E761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03" name="Text Box 8">
          <a:extLst>
            <a:ext uri="{FF2B5EF4-FFF2-40B4-BE49-F238E27FC236}">
              <a16:creationId xmlns="" xmlns:a16="http://schemas.microsoft.com/office/drawing/2014/main" id="{6652EC4B-F1FE-4223-A281-6FAF37EAC13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04" name="Text Box 9">
          <a:extLst>
            <a:ext uri="{FF2B5EF4-FFF2-40B4-BE49-F238E27FC236}">
              <a16:creationId xmlns="" xmlns:a16="http://schemas.microsoft.com/office/drawing/2014/main" id="{5F318407-8044-436C-9CB0-5FD784EF5EA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05" name="Text Box 8">
          <a:extLst>
            <a:ext uri="{FF2B5EF4-FFF2-40B4-BE49-F238E27FC236}">
              <a16:creationId xmlns="" xmlns:a16="http://schemas.microsoft.com/office/drawing/2014/main" id="{61845445-33FE-48B0-A242-A8E6FB2CE33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06" name="Text Box 9">
          <a:extLst>
            <a:ext uri="{FF2B5EF4-FFF2-40B4-BE49-F238E27FC236}">
              <a16:creationId xmlns="" xmlns:a16="http://schemas.microsoft.com/office/drawing/2014/main" id="{B9054DBB-3C21-4194-99A0-0041666CD0C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07" name="Text Box 8">
          <a:extLst>
            <a:ext uri="{FF2B5EF4-FFF2-40B4-BE49-F238E27FC236}">
              <a16:creationId xmlns="" xmlns:a16="http://schemas.microsoft.com/office/drawing/2014/main" id="{FB5A4EF9-3F8D-4925-B28D-9294198DA33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08" name="Text Box 9">
          <a:extLst>
            <a:ext uri="{FF2B5EF4-FFF2-40B4-BE49-F238E27FC236}">
              <a16:creationId xmlns="" xmlns:a16="http://schemas.microsoft.com/office/drawing/2014/main" id="{CEF915ED-9204-41C6-B89D-3EC5D701936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609" name="Text Box 8">
          <a:extLst>
            <a:ext uri="{FF2B5EF4-FFF2-40B4-BE49-F238E27FC236}">
              <a16:creationId xmlns="" xmlns:a16="http://schemas.microsoft.com/office/drawing/2014/main" id="{0309AE16-E0CD-4EEA-99AA-C476C079FCB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610" name="Text Box 9">
          <a:extLst>
            <a:ext uri="{FF2B5EF4-FFF2-40B4-BE49-F238E27FC236}">
              <a16:creationId xmlns="" xmlns:a16="http://schemas.microsoft.com/office/drawing/2014/main" id="{DED98990-F6FF-4DFF-8C8C-ABDCFB42AD1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611" name="Text Box 8">
          <a:extLst>
            <a:ext uri="{FF2B5EF4-FFF2-40B4-BE49-F238E27FC236}">
              <a16:creationId xmlns="" xmlns:a16="http://schemas.microsoft.com/office/drawing/2014/main" id="{EEC2719D-9E17-46F3-B1D2-B374CCEA9485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5485</xdr:colOff>
      <xdr:row>265</xdr:row>
      <xdr:rowOff>157389</xdr:rowOff>
    </xdr:to>
    <xdr:sp macro="" textlink="">
      <xdr:nvSpPr>
        <xdr:cNvPr id="612" name="Text Box 9">
          <a:extLst>
            <a:ext uri="{FF2B5EF4-FFF2-40B4-BE49-F238E27FC236}">
              <a16:creationId xmlns="" xmlns:a16="http://schemas.microsoft.com/office/drawing/2014/main" id="{B85ECBA9-0821-4ABF-A7CE-5CE00A1C6B0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3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13" name="Text Box 8">
          <a:extLst>
            <a:ext uri="{FF2B5EF4-FFF2-40B4-BE49-F238E27FC236}">
              <a16:creationId xmlns="" xmlns:a16="http://schemas.microsoft.com/office/drawing/2014/main" id="{959841CA-3A1E-4840-85EE-FA6525E76300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14" name="Text Box 8">
          <a:extLst>
            <a:ext uri="{FF2B5EF4-FFF2-40B4-BE49-F238E27FC236}">
              <a16:creationId xmlns="" xmlns:a16="http://schemas.microsoft.com/office/drawing/2014/main" id="{5572F480-01AD-40CB-B6BA-9E27D93AB51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15" name="Text Box 9">
          <a:extLst>
            <a:ext uri="{FF2B5EF4-FFF2-40B4-BE49-F238E27FC236}">
              <a16:creationId xmlns="" xmlns:a16="http://schemas.microsoft.com/office/drawing/2014/main" id="{C0293F40-576C-43E4-8657-9B7884C022D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16" name="Text Box 8">
          <a:extLst>
            <a:ext uri="{FF2B5EF4-FFF2-40B4-BE49-F238E27FC236}">
              <a16:creationId xmlns="" xmlns:a16="http://schemas.microsoft.com/office/drawing/2014/main" id="{B03507D8-697D-4D5F-807F-D11F4EBDC189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17" name="Text Box 9">
          <a:extLst>
            <a:ext uri="{FF2B5EF4-FFF2-40B4-BE49-F238E27FC236}">
              <a16:creationId xmlns="" xmlns:a16="http://schemas.microsoft.com/office/drawing/2014/main" id="{94D19C72-1ADE-447B-9305-602EF260994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18" name="Text Box 8">
          <a:extLst>
            <a:ext uri="{FF2B5EF4-FFF2-40B4-BE49-F238E27FC236}">
              <a16:creationId xmlns="" xmlns:a16="http://schemas.microsoft.com/office/drawing/2014/main" id="{ABEE766A-D1DE-47E9-A8F5-86ECB5B56251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19" name="Text Box 9">
          <a:extLst>
            <a:ext uri="{FF2B5EF4-FFF2-40B4-BE49-F238E27FC236}">
              <a16:creationId xmlns="" xmlns:a16="http://schemas.microsoft.com/office/drawing/2014/main" id="{113B9E11-149E-4A87-A2E6-9A935AD45D2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20" name="Text Box 8">
          <a:extLst>
            <a:ext uri="{FF2B5EF4-FFF2-40B4-BE49-F238E27FC236}">
              <a16:creationId xmlns="" xmlns:a16="http://schemas.microsoft.com/office/drawing/2014/main" id="{96A00ECC-34AF-4443-A3CA-20FCB191269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21" name="Text Box 9">
          <a:extLst>
            <a:ext uri="{FF2B5EF4-FFF2-40B4-BE49-F238E27FC236}">
              <a16:creationId xmlns="" xmlns:a16="http://schemas.microsoft.com/office/drawing/2014/main" id="{292B48AB-47B7-4F36-843C-6D9F1764615E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22" name="Text Box 8">
          <a:extLst>
            <a:ext uri="{FF2B5EF4-FFF2-40B4-BE49-F238E27FC236}">
              <a16:creationId xmlns="" xmlns:a16="http://schemas.microsoft.com/office/drawing/2014/main" id="{B5C87080-83A3-43CD-9DFF-C117F9B4481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23" name="Text Box 9">
          <a:extLst>
            <a:ext uri="{FF2B5EF4-FFF2-40B4-BE49-F238E27FC236}">
              <a16:creationId xmlns="" xmlns:a16="http://schemas.microsoft.com/office/drawing/2014/main" id="{835300FE-5811-4CC7-B32E-E2937449083A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24" name="Text Box 8">
          <a:extLst>
            <a:ext uri="{FF2B5EF4-FFF2-40B4-BE49-F238E27FC236}">
              <a16:creationId xmlns="" xmlns:a16="http://schemas.microsoft.com/office/drawing/2014/main" id="{2A27282B-B40D-44A3-ABD9-5BD38FB5378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25" name="Text Box 9">
          <a:extLst>
            <a:ext uri="{FF2B5EF4-FFF2-40B4-BE49-F238E27FC236}">
              <a16:creationId xmlns="" xmlns:a16="http://schemas.microsoft.com/office/drawing/2014/main" id="{CB17A18D-C301-4C4C-BE9D-82CF2B7E00E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26" name="Text Box 8">
          <a:extLst>
            <a:ext uri="{FF2B5EF4-FFF2-40B4-BE49-F238E27FC236}">
              <a16:creationId xmlns="" xmlns:a16="http://schemas.microsoft.com/office/drawing/2014/main" id="{B8BBD3DB-AA46-4734-90E8-4D750FCB9207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27" name="Text Box 8">
          <a:extLst>
            <a:ext uri="{FF2B5EF4-FFF2-40B4-BE49-F238E27FC236}">
              <a16:creationId xmlns="" xmlns:a16="http://schemas.microsoft.com/office/drawing/2014/main" id="{41DD27C0-DEA4-404C-83F9-EAFE3DBD017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28" name="Text Box 9">
          <a:extLst>
            <a:ext uri="{FF2B5EF4-FFF2-40B4-BE49-F238E27FC236}">
              <a16:creationId xmlns="" xmlns:a16="http://schemas.microsoft.com/office/drawing/2014/main" id="{3AB83560-4853-4FB1-876B-E69727022E3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29" name="Text Box 8">
          <a:extLst>
            <a:ext uri="{FF2B5EF4-FFF2-40B4-BE49-F238E27FC236}">
              <a16:creationId xmlns="" xmlns:a16="http://schemas.microsoft.com/office/drawing/2014/main" id="{5CAA7399-9103-47F9-B0EC-70290C7EE8D3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30" name="Text Box 9">
          <a:extLst>
            <a:ext uri="{FF2B5EF4-FFF2-40B4-BE49-F238E27FC236}">
              <a16:creationId xmlns="" xmlns:a16="http://schemas.microsoft.com/office/drawing/2014/main" id="{58E0044F-7308-484B-8B53-F8E8F9B67ADB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31" name="Text Box 8">
          <a:extLst>
            <a:ext uri="{FF2B5EF4-FFF2-40B4-BE49-F238E27FC236}">
              <a16:creationId xmlns="" xmlns:a16="http://schemas.microsoft.com/office/drawing/2014/main" id="{C2083DCA-0BCC-4AD0-B608-BECEEEDEE5D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32" name="Text Box 9">
          <a:extLst>
            <a:ext uri="{FF2B5EF4-FFF2-40B4-BE49-F238E27FC236}">
              <a16:creationId xmlns="" xmlns:a16="http://schemas.microsoft.com/office/drawing/2014/main" id="{C17307F2-8C91-47FA-8AD2-1DFED9229A1D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33" name="Text Box 8">
          <a:extLst>
            <a:ext uri="{FF2B5EF4-FFF2-40B4-BE49-F238E27FC236}">
              <a16:creationId xmlns="" xmlns:a16="http://schemas.microsoft.com/office/drawing/2014/main" id="{214A1445-59C1-448F-B837-2145020CA4A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34" name="Text Box 9">
          <a:extLst>
            <a:ext uri="{FF2B5EF4-FFF2-40B4-BE49-F238E27FC236}">
              <a16:creationId xmlns="" xmlns:a16="http://schemas.microsoft.com/office/drawing/2014/main" id="{0AD56FD0-2419-450F-B25B-6CADB53EF092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35" name="Text Box 8">
          <a:extLst>
            <a:ext uri="{FF2B5EF4-FFF2-40B4-BE49-F238E27FC236}">
              <a16:creationId xmlns="" xmlns:a16="http://schemas.microsoft.com/office/drawing/2014/main" id="{A94B1E47-5A6D-4594-8621-BBAC4A01D4AF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265</xdr:row>
      <xdr:rowOff>157389</xdr:rowOff>
    </xdr:to>
    <xdr:sp macro="" textlink="">
      <xdr:nvSpPr>
        <xdr:cNvPr id="636" name="Text Box 9">
          <a:extLst>
            <a:ext uri="{FF2B5EF4-FFF2-40B4-BE49-F238E27FC236}">
              <a16:creationId xmlns="" xmlns:a16="http://schemas.microsoft.com/office/drawing/2014/main" id="{34DCFCC0-CC3A-4355-86BF-CFC408C28DEC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37" name="Text Box 8">
          <a:extLst>
            <a:ext uri="{FF2B5EF4-FFF2-40B4-BE49-F238E27FC236}">
              <a16:creationId xmlns="" xmlns:a16="http://schemas.microsoft.com/office/drawing/2014/main" id="{029BB156-152D-4D7A-8267-F1DC3210F114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264</xdr:row>
      <xdr:rowOff>0</xdr:rowOff>
    </xdr:from>
    <xdr:to>
      <xdr:col>3</xdr:col>
      <xdr:colOff>103910</xdr:colOff>
      <xdr:row>264</xdr:row>
      <xdr:rowOff>142875</xdr:rowOff>
    </xdr:to>
    <xdr:sp macro="" textlink="">
      <xdr:nvSpPr>
        <xdr:cNvPr id="638" name="Text Box 9">
          <a:extLst>
            <a:ext uri="{FF2B5EF4-FFF2-40B4-BE49-F238E27FC236}">
              <a16:creationId xmlns="" xmlns:a16="http://schemas.microsoft.com/office/drawing/2014/main" id="{357C1719-B46F-4115-B05C-9C9E515B2E08}"/>
            </a:ext>
          </a:extLst>
        </xdr:cNvPr>
        <xdr:cNvSpPr txBox="1">
          <a:spLocks noChangeArrowheads="1"/>
        </xdr:cNvSpPr>
      </xdr:nvSpPr>
      <xdr:spPr bwMode="auto">
        <a:xfrm>
          <a:off x="4436745" y="59496960"/>
          <a:ext cx="10200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39" name="Text Box 8">
          <a:extLst>
            <a:ext uri="{FF2B5EF4-FFF2-40B4-BE49-F238E27FC236}">
              <a16:creationId xmlns="" xmlns:a16="http://schemas.microsoft.com/office/drawing/2014/main" id="{F2B32BD8-02BB-4728-BB3D-A3296E8FCFBE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0" name="Text Box 9">
          <a:extLst>
            <a:ext uri="{FF2B5EF4-FFF2-40B4-BE49-F238E27FC236}">
              <a16:creationId xmlns="" xmlns:a16="http://schemas.microsoft.com/office/drawing/2014/main" id="{EE9FDBBE-7010-4C98-A49D-FD4567BCB182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1" name="Text Box 8">
          <a:extLst>
            <a:ext uri="{FF2B5EF4-FFF2-40B4-BE49-F238E27FC236}">
              <a16:creationId xmlns="" xmlns:a16="http://schemas.microsoft.com/office/drawing/2014/main" id="{A9FB542D-0B25-4625-A7D3-C696E54D634A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2" name="Text Box 9">
          <a:extLst>
            <a:ext uri="{FF2B5EF4-FFF2-40B4-BE49-F238E27FC236}">
              <a16:creationId xmlns="" xmlns:a16="http://schemas.microsoft.com/office/drawing/2014/main" id="{C3F26949-7DCD-4114-838A-92DE299D0745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3" name="Text Box 8">
          <a:extLst>
            <a:ext uri="{FF2B5EF4-FFF2-40B4-BE49-F238E27FC236}">
              <a16:creationId xmlns="" xmlns:a16="http://schemas.microsoft.com/office/drawing/2014/main" id="{05D94FA5-70D8-4B1A-98BF-3C6AB2C6BE18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4" name="Text Box 9">
          <a:extLst>
            <a:ext uri="{FF2B5EF4-FFF2-40B4-BE49-F238E27FC236}">
              <a16:creationId xmlns="" xmlns:a16="http://schemas.microsoft.com/office/drawing/2014/main" id="{42A06D75-0BC8-4694-BE44-B92A22C9BDAB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5" name="Text Box 8">
          <a:extLst>
            <a:ext uri="{FF2B5EF4-FFF2-40B4-BE49-F238E27FC236}">
              <a16:creationId xmlns="" xmlns:a16="http://schemas.microsoft.com/office/drawing/2014/main" id="{56CEC66A-A1A5-4209-883A-C516D26D53EC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6" name="Text Box 9">
          <a:extLst>
            <a:ext uri="{FF2B5EF4-FFF2-40B4-BE49-F238E27FC236}">
              <a16:creationId xmlns="" xmlns:a16="http://schemas.microsoft.com/office/drawing/2014/main" id="{EBDA56DB-854F-46A1-90B9-2869D94A7C83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7" name="Text Box 8">
          <a:extLst>
            <a:ext uri="{FF2B5EF4-FFF2-40B4-BE49-F238E27FC236}">
              <a16:creationId xmlns="" xmlns:a16="http://schemas.microsoft.com/office/drawing/2014/main" id="{2DFBE06D-46F6-4582-A9E3-A39F75470C4A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8" name="Text Box 9">
          <a:extLst>
            <a:ext uri="{FF2B5EF4-FFF2-40B4-BE49-F238E27FC236}">
              <a16:creationId xmlns="" xmlns:a16="http://schemas.microsoft.com/office/drawing/2014/main" id="{B4171E6C-40F9-4533-BF25-4B4DA2860981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49" name="Text Box 8">
          <a:extLst>
            <a:ext uri="{FF2B5EF4-FFF2-40B4-BE49-F238E27FC236}">
              <a16:creationId xmlns="" xmlns:a16="http://schemas.microsoft.com/office/drawing/2014/main" id="{BCBE59D4-CDD5-4AA8-BD0D-294E1596DA6B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1304925</xdr:colOff>
      <xdr:row>265</xdr:row>
      <xdr:rowOff>157389</xdr:rowOff>
    </xdr:to>
    <xdr:sp macro="" textlink="">
      <xdr:nvSpPr>
        <xdr:cNvPr id="650" name="Text Box 9">
          <a:extLst>
            <a:ext uri="{FF2B5EF4-FFF2-40B4-BE49-F238E27FC236}">
              <a16:creationId xmlns="" xmlns:a16="http://schemas.microsoft.com/office/drawing/2014/main" id="{475860C3-E521-474A-98AD-66A851CD175F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264</xdr:row>
      <xdr:rowOff>142875</xdr:rowOff>
    </xdr:to>
    <xdr:sp macro="" textlink="">
      <xdr:nvSpPr>
        <xdr:cNvPr id="651" name="Text Box 8">
          <a:extLst>
            <a:ext uri="{FF2B5EF4-FFF2-40B4-BE49-F238E27FC236}">
              <a16:creationId xmlns="" xmlns:a16="http://schemas.microsoft.com/office/drawing/2014/main" id="{2E8DD754-FDCA-43DF-9B12-795EC7BC88A4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264</xdr:row>
      <xdr:rowOff>142875</xdr:rowOff>
    </xdr:to>
    <xdr:sp macro="" textlink="">
      <xdr:nvSpPr>
        <xdr:cNvPr id="652" name="Text Box 9">
          <a:extLst>
            <a:ext uri="{FF2B5EF4-FFF2-40B4-BE49-F238E27FC236}">
              <a16:creationId xmlns="" xmlns:a16="http://schemas.microsoft.com/office/drawing/2014/main" id="{C1C2240E-C167-4961-BA55-5582F7F6BE7B}"/>
            </a:ext>
          </a:extLst>
        </xdr:cNvPr>
        <xdr:cNvSpPr txBox="1">
          <a:spLocks noChangeArrowheads="1"/>
        </xdr:cNvSpPr>
      </xdr:nvSpPr>
      <xdr:spPr bwMode="auto">
        <a:xfrm>
          <a:off x="1716405" y="5949696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="" xmlns:a16="http://schemas.microsoft.com/office/drawing/2014/main" id="{8B645C3E-D544-4F6D-9424-0FBE5F64F345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="" xmlns:a16="http://schemas.microsoft.com/office/drawing/2014/main" id="{D84BCBC1-298A-45E4-BA09-AB5A3572AB6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="" xmlns:a16="http://schemas.microsoft.com/office/drawing/2014/main" id="{0522D81E-D29B-4FAF-9C7D-13DCD92A207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="" xmlns:a16="http://schemas.microsoft.com/office/drawing/2014/main" id="{70E15643-24F3-4100-B9C7-493781B0BF6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="" xmlns:a16="http://schemas.microsoft.com/office/drawing/2014/main" id="{9BF5869A-E97A-4F40-A2B5-7E4445D2409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="" xmlns:a16="http://schemas.microsoft.com/office/drawing/2014/main" id="{05140CB2-A8E5-4042-83F8-AE52AD55E2E3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="" xmlns:a16="http://schemas.microsoft.com/office/drawing/2014/main" id="{C8B40892-04DA-4797-B092-08A1C7AD4D7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="" xmlns:a16="http://schemas.microsoft.com/office/drawing/2014/main" id="{A9EF2A7B-7716-4F6D-877E-9D1B2FFB1771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="" xmlns:a16="http://schemas.microsoft.com/office/drawing/2014/main" id="{A32A2DCD-154C-4372-A5E2-7358FF417438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="" xmlns:a16="http://schemas.microsoft.com/office/drawing/2014/main" id="{022B1076-E8D7-4019-9B8B-E26610BD1F47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="" xmlns:a16="http://schemas.microsoft.com/office/drawing/2014/main" id="{D0533DA3-465D-49E8-92DD-6790577F47BE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="" xmlns:a16="http://schemas.microsoft.com/office/drawing/2014/main" id="{A93A8829-8467-46A4-873C-ECFBDE5E121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="" xmlns:a16="http://schemas.microsoft.com/office/drawing/2014/main" id="{01D56AA1-73A0-47ED-9B96-C2F0EAFA9F4D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="" xmlns:a16="http://schemas.microsoft.com/office/drawing/2014/main" id="{D3B4D952-75C8-4D9E-A2D5-922994198644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="" xmlns:a16="http://schemas.microsoft.com/office/drawing/2014/main" id="{11A4D3D8-A670-4E32-94B2-E8AB7C1AEB0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="" xmlns:a16="http://schemas.microsoft.com/office/drawing/2014/main" id="{60631D1F-F1E9-4772-8FB3-41EBFD99E5E7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="" xmlns:a16="http://schemas.microsoft.com/office/drawing/2014/main" id="{4B6427D3-D8BD-4135-A421-7B6D8C0E5768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="" xmlns:a16="http://schemas.microsoft.com/office/drawing/2014/main" id="{FD660A2C-B2CE-4890-B8BA-F13C892DA0E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="" xmlns:a16="http://schemas.microsoft.com/office/drawing/2014/main" id="{EC747BB7-9D7F-4484-8396-60C057F90906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="" xmlns:a16="http://schemas.microsoft.com/office/drawing/2014/main" id="{958C7F35-E99B-4B04-9ED9-F5D02983EB9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="" xmlns:a16="http://schemas.microsoft.com/office/drawing/2014/main" id="{3B1C67F3-CCCC-484A-8C8E-64761743552E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="" xmlns:a16="http://schemas.microsoft.com/office/drawing/2014/main" id="{25B8E75A-1EC1-4FFA-926E-536127CA738E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="" xmlns:a16="http://schemas.microsoft.com/office/drawing/2014/main" id="{2F17395E-70C1-4210-817C-4D8A525F7346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="" xmlns:a16="http://schemas.microsoft.com/office/drawing/2014/main" id="{9F23F651-FB3D-4A71-B48C-BE1A4F969438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="" xmlns:a16="http://schemas.microsoft.com/office/drawing/2014/main" id="{0179CF64-EB90-4277-86A3-9DD981C9233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="" xmlns:a16="http://schemas.microsoft.com/office/drawing/2014/main" id="{875B1232-2B7F-44C1-BC8D-77E235DA9E92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679" name="Text Box 15">
          <a:extLst>
            <a:ext uri="{FF2B5EF4-FFF2-40B4-BE49-F238E27FC236}">
              <a16:creationId xmlns="" xmlns:a16="http://schemas.microsoft.com/office/drawing/2014/main" id="{1AABFA8F-AEC9-4404-89F8-B6FDA91DC041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680" name="Text Box 15">
          <a:extLst>
            <a:ext uri="{FF2B5EF4-FFF2-40B4-BE49-F238E27FC236}">
              <a16:creationId xmlns="" xmlns:a16="http://schemas.microsoft.com/office/drawing/2014/main" id="{9AF9FA0F-50E0-4715-A323-4B441EAA8A19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="" xmlns:a16="http://schemas.microsoft.com/office/drawing/2014/main" id="{6A3C512C-1530-43BB-A16E-F30A185EA90D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="" xmlns:a16="http://schemas.microsoft.com/office/drawing/2014/main" id="{C5E1FEBB-814B-4F55-B557-E3660DBABC99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="" xmlns:a16="http://schemas.microsoft.com/office/drawing/2014/main" id="{7591F696-11F1-4625-9C6A-07482D06927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="" xmlns:a16="http://schemas.microsoft.com/office/drawing/2014/main" id="{B6BA7BE1-ED6A-4AA2-8749-D60D13D47D19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="" xmlns:a16="http://schemas.microsoft.com/office/drawing/2014/main" id="{51BFE3DB-F8E9-4CFD-A3A5-8EAAB2A78EE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="" xmlns:a16="http://schemas.microsoft.com/office/drawing/2014/main" id="{B5FE5A8E-E2BF-4EFB-AEE1-CD247542D5FE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="" xmlns:a16="http://schemas.microsoft.com/office/drawing/2014/main" id="{645886CC-3338-4C4C-B40D-48D12CE6BDC7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="" xmlns:a16="http://schemas.microsoft.com/office/drawing/2014/main" id="{2CEF9282-C610-4D67-8DCD-72FBA8C764A7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="" xmlns:a16="http://schemas.microsoft.com/office/drawing/2014/main" id="{D2CF525C-F798-458E-A8FD-3A47E57DBA1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="" xmlns:a16="http://schemas.microsoft.com/office/drawing/2014/main" id="{E4439366-9A2B-48ED-89C3-85ABBB18D7F9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="" xmlns:a16="http://schemas.microsoft.com/office/drawing/2014/main" id="{3E26E430-FC7B-4130-881C-F774C14F5B75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="" xmlns:a16="http://schemas.microsoft.com/office/drawing/2014/main" id="{206B728B-ED57-4C4B-AF67-46B916F2D396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="" xmlns:a16="http://schemas.microsoft.com/office/drawing/2014/main" id="{4422CCFA-DF02-4C74-A0F9-8D262817B5AE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="" xmlns:a16="http://schemas.microsoft.com/office/drawing/2014/main" id="{20EEE0DC-B5E6-4C8B-8333-29102EFE7E69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="" xmlns:a16="http://schemas.microsoft.com/office/drawing/2014/main" id="{37CB5AE9-FC3A-4265-A2F3-34A8E5D10E9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="" xmlns:a16="http://schemas.microsoft.com/office/drawing/2014/main" id="{4EB560A8-A72C-48B0-A9C2-57B76FED4BB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="" xmlns:a16="http://schemas.microsoft.com/office/drawing/2014/main" id="{A5C7EA6C-8722-461D-9C5C-F50B9062C12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="" xmlns:a16="http://schemas.microsoft.com/office/drawing/2014/main" id="{4E00E128-E7B1-4171-89C3-F3EEE0CB184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="" xmlns:a16="http://schemas.microsoft.com/office/drawing/2014/main" id="{7F54047A-4D27-48A9-AE20-14043247DE4E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="" xmlns:a16="http://schemas.microsoft.com/office/drawing/2014/main" id="{CFABA2F7-7C3F-4E25-A22B-62040DEF4181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="" xmlns:a16="http://schemas.microsoft.com/office/drawing/2014/main" id="{61690651-B5FB-436A-BC86-7EEECAD1478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="" xmlns:a16="http://schemas.microsoft.com/office/drawing/2014/main" id="{8092DCBC-E4B3-46A6-931B-4BC4ADEE69D8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="" xmlns:a16="http://schemas.microsoft.com/office/drawing/2014/main" id="{98EC055E-3731-4626-9C39-5135B7D8E47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="" xmlns:a16="http://schemas.microsoft.com/office/drawing/2014/main" id="{EE8A9B2D-BC9D-47A5-A335-F4A952B44FC6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="" xmlns:a16="http://schemas.microsoft.com/office/drawing/2014/main" id="{88B1D7E7-077F-4D93-9B28-6D6933280A9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="" xmlns:a16="http://schemas.microsoft.com/office/drawing/2014/main" id="{33EF9004-10BF-40D1-B6A9-9769BB916BC1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707" name="Text Box 15">
          <a:extLst>
            <a:ext uri="{FF2B5EF4-FFF2-40B4-BE49-F238E27FC236}">
              <a16:creationId xmlns="" xmlns:a16="http://schemas.microsoft.com/office/drawing/2014/main" id="{1A2BF4EA-B1BF-4265-91C0-5FB1F30C4904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708" name="Text Box 15">
          <a:extLst>
            <a:ext uri="{FF2B5EF4-FFF2-40B4-BE49-F238E27FC236}">
              <a16:creationId xmlns="" xmlns:a16="http://schemas.microsoft.com/office/drawing/2014/main" id="{7B200F89-57FF-41B6-95F3-BBAE8A51D953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="" xmlns:a16="http://schemas.microsoft.com/office/drawing/2014/main" id="{54ED8E8A-6A3D-4B44-BD91-5063E8175A91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="" xmlns:a16="http://schemas.microsoft.com/office/drawing/2014/main" id="{890F540D-4B67-414F-AD2A-FD63452D09FB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="" xmlns:a16="http://schemas.microsoft.com/office/drawing/2014/main" id="{E025E832-1371-47C5-A91B-C0AE0DB44E86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="" xmlns:a16="http://schemas.microsoft.com/office/drawing/2014/main" id="{AB2A999B-CA62-47EE-B2B0-90786F9A972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="" xmlns:a16="http://schemas.microsoft.com/office/drawing/2014/main" id="{3AD4F04C-A7A6-4CF3-8950-4CBFA7325C9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="" xmlns:a16="http://schemas.microsoft.com/office/drawing/2014/main" id="{EB201224-1317-42D3-B5DB-28759BB21F00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="" xmlns:a16="http://schemas.microsoft.com/office/drawing/2014/main" id="{F804708C-D76D-4C29-A839-783FA1B0D245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="" xmlns:a16="http://schemas.microsoft.com/office/drawing/2014/main" id="{D9D94B83-BA2E-42C1-8674-F9F22C18C7EE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="" xmlns:a16="http://schemas.microsoft.com/office/drawing/2014/main" id="{F0260BE2-E66E-4162-9A19-884747EBD50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="" xmlns:a16="http://schemas.microsoft.com/office/drawing/2014/main" id="{0830995C-3A33-4248-A541-7C361F5118F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="" xmlns:a16="http://schemas.microsoft.com/office/drawing/2014/main" id="{01922276-D069-43BD-B707-3DB0808869B9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="" xmlns:a16="http://schemas.microsoft.com/office/drawing/2014/main" id="{7D639B1A-8D15-4C45-A364-52EC4E5EB37B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="" xmlns:a16="http://schemas.microsoft.com/office/drawing/2014/main" id="{50E51C97-F8D4-4EE2-8111-A030F4DB44AC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="" xmlns:a16="http://schemas.microsoft.com/office/drawing/2014/main" id="{E11453A9-0103-42BD-A30F-A74584CA08F5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="" xmlns:a16="http://schemas.microsoft.com/office/drawing/2014/main" id="{CDB4FFA8-921A-437B-9A0D-9F30A141B18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="" xmlns:a16="http://schemas.microsoft.com/office/drawing/2014/main" id="{486EE4B7-9B6A-45FE-9C18-41D8DCDA0F58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="" xmlns:a16="http://schemas.microsoft.com/office/drawing/2014/main" id="{7A75CE63-11CB-444C-AB73-15E25F6D16DB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="" xmlns:a16="http://schemas.microsoft.com/office/drawing/2014/main" id="{96DB6D5D-D8EF-4320-8380-0DA2DE757B2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="" xmlns:a16="http://schemas.microsoft.com/office/drawing/2014/main" id="{5601813F-87BC-4C59-A866-A711E8EAD9FD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="" xmlns:a16="http://schemas.microsoft.com/office/drawing/2014/main" id="{1AAE2BB0-B2AA-4F4D-BCD2-4D7E07BDD43E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="" xmlns:a16="http://schemas.microsoft.com/office/drawing/2014/main" id="{59D512F7-810B-44EA-B6CC-175900A4CEA9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="" xmlns:a16="http://schemas.microsoft.com/office/drawing/2014/main" id="{86CB5FB3-4150-4F15-A312-BCEDA7DB680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="" xmlns:a16="http://schemas.microsoft.com/office/drawing/2014/main" id="{264EF670-6129-4E0B-8DFA-ECA00AAB5177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="" xmlns:a16="http://schemas.microsoft.com/office/drawing/2014/main" id="{6982BD3E-1DFC-4B87-A78C-8289BF853A0B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="" xmlns:a16="http://schemas.microsoft.com/office/drawing/2014/main" id="{AB0421AE-18B2-45D5-979E-0B941C2BC4B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="" xmlns:a16="http://schemas.microsoft.com/office/drawing/2014/main" id="{19AF427D-202D-4DD0-8AA0-A3255D2C3C61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735" name="Text Box 15">
          <a:extLst>
            <a:ext uri="{FF2B5EF4-FFF2-40B4-BE49-F238E27FC236}">
              <a16:creationId xmlns="" xmlns:a16="http://schemas.microsoft.com/office/drawing/2014/main" id="{2C297E5B-D585-4B6A-9474-AF30719F0FAF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736" name="Text Box 15">
          <a:extLst>
            <a:ext uri="{FF2B5EF4-FFF2-40B4-BE49-F238E27FC236}">
              <a16:creationId xmlns="" xmlns:a16="http://schemas.microsoft.com/office/drawing/2014/main" id="{9729AA0F-35AB-4FA9-AD39-B794181878C1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="" xmlns:a16="http://schemas.microsoft.com/office/drawing/2014/main" id="{95644D64-2653-4932-8E70-F145E34B1E09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="" xmlns:a16="http://schemas.microsoft.com/office/drawing/2014/main" id="{0AB98F6D-964A-42D1-8CA7-0CD04DC35A6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="" xmlns:a16="http://schemas.microsoft.com/office/drawing/2014/main" id="{DB015C83-9A16-4BA0-A548-3973975EA537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="" xmlns:a16="http://schemas.microsoft.com/office/drawing/2014/main" id="{B767E41A-578D-4580-8B56-BBD16DC225EB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="" xmlns:a16="http://schemas.microsoft.com/office/drawing/2014/main" id="{4D76186C-3341-4976-BCEE-46A5C8C32ED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="" xmlns:a16="http://schemas.microsoft.com/office/drawing/2014/main" id="{4DCD5AD0-0680-47A7-905C-802CF1A85943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="" xmlns:a16="http://schemas.microsoft.com/office/drawing/2014/main" id="{433868AA-9AB9-4C0A-8535-EA7BECF0C71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="" xmlns:a16="http://schemas.microsoft.com/office/drawing/2014/main" id="{F919C1D3-7E21-4BE5-9A60-A1EBE845F29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="" xmlns:a16="http://schemas.microsoft.com/office/drawing/2014/main" id="{6E6A7C9C-5660-4387-9514-693C894D7A4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="" xmlns:a16="http://schemas.microsoft.com/office/drawing/2014/main" id="{38B4FF9B-7146-440F-8F44-D586623C53E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="" xmlns:a16="http://schemas.microsoft.com/office/drawing/2014/main" id="{55ED5CB9-A0B1-4672-A1EB-9CD829A29FC2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="" xmlns:a16="http://schemas.microsoft.com/office/drawing/2014/main" id="{D3F6AA24-8319-4F8C-87B8-43904D52509B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="" xmlns:a16="http://schemas.microsoft.com/office/drawing/2014/main" id="{0E621306-DF50-499D-84D1-B60542F5F9D1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="" xmlns:a16="http://schemas.microsoft.com/office/drawing/2014/main" id="{BF886677-B578-45C5-90AC-F1A3B789116F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="" xmlns:a16="http://schemas.microsoft.com/office/drawing/2014/main" id="{27D1FE2B-38E8-4EF9-807B-B5F4C1E1E229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="" xmlns:a16="http://schemas.microsoft.com/office/drawing/2014/main" id="{A2BF0233-0E98-4940-BEBE-F57F23FF982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="" xmlns:a16="http://schemas.microsoft.com/office/drawing/2014/main" id="{36E90FFB-090D-4C68-9C32-FC1B46A97F1E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="" xmlns:a16="http://schemas.microsoft.com/office/drawing/2014/main" id="{AF8FEFD3-FDEE-46BA-8C30-0D1844B0FA0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="" xmlns:a16="http://schemas.microsoft.com/office/drawing/2014/main" id="{40D03FBE-86FC-432E-B79F-080E8177CF54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="" xmlns:a16="http://schemas.microsoft.com/office/drawing/2014/main" id="{BE61A275-1547-464B-84EB-DF519DA3A825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="" xmlns:a16="http://schemas.microsoft.com/office/drawing/2014/main" id="{6061684A-7A06-43DA-8CEC-4D4FEFAB924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="" xmlns:a16="http://schemas.microsoft.com/office/drawing/2014/main" id="{E4F2A8AA-B5A3-4374-82AA-23E3F0DC9AF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="" xmlns:a16="http://schemas.microsoft.com/office/drawing/2014/main" id="{50FF99BF-6615-4EFA-98A7-E794065DCAB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="" xmlns:a16="http://schemas.microsoft.com/office/drawing/2014/main" id="{EB59506C-8560-4C2B-ABF4-0F6131B1B176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="" xmlns:a16="http://schemas.microsoft.com/office/drawing/2014/main" id="{0FB3B734-E584-4F24-B1BF-E109C3B79D5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="" xmlns:a16="http://schemas.microsoft.com/office/drawing/2014/main" id="{2E978935-DCAE-4741-89BC-CD1369EDB612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763" name="Text Box 15">
          <a:extLst>
            <a:ext uri="{FF2B5EF4-FFF2-40B4-BE49-F238E27FC236}">
              <a16:creationId xmlns="" xmlns:a16="http://schemas.microsoft.com/office/drawing/2014/main" id="{0731F416-D54F-4DD9-918B-08BF8CCEFE4C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764" name="Text Box 15">
          <a:extLst>
            <a:ext uri="{FF2B5EF4-FFF2-40B4-BE49-F238E27FC236}">
              <a16:creationId xmlns="" xmlns:a16="http://schemas.microsoft.com/office/drawing/2014/main" id="{0445DCD1-D751-41F4-9505-23845C52AC8C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="" xmlns:a16="http://schemas.microsoft.com/office/drawing/2014/main" id="{2474DA05-2C32-460E-A08A-1A478CC70388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="" xmlns:a16="http://schemas.microsoft.com/office/drawing/2014/main" id="{F3EF238E-D401-4CB1-98A2-74254F5F8F7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="" xmlns:a16="http://schemas.microsoft.com/office/drawing/2014/main" id="{07049DE9-F5F7-4686-BC45-00FA5DE1EDE6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="" xmlns:a16="http://schemas.microsoft.com/office/drawing/2014/main" id="{C64243A1-ECE1-4178-B7AD-35792737592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="" xmlns:a16="http://schemas.microsoft.com/office/drawing/2014/main" id="{27A2F8A6-3682-42A7-9B6D-077FF4259048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="" xmlns:a16="http://schemas.microsoft.com/office/drawing/2014/main" id="{48C8BA9A-951D-43F7-9122-FDDED31750ED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="" xmlns:a16="http://schemas.microsoft.com/office/drawing/2014/main" id="{E14EE6D1-4385-4289-82AD-20D54BE764B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="" xmlns:a16="http://schemas.microsoft.com/office/drawing/2014/main" id="{5C150987-5486-440F-8C57-28FF89DB716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="" xmlns:a16="http://schemas.microsoft.com/office/drawing/2014/main" id="{E9F0D315-CDE2-4F5C-9AE0-11F5643ADFA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="" xmlns:a16="http://schemas.microsoft.com/office/drawing/2014/main" id="{2A54365A-73BE-4215-9139-C870F87C033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="" xmlns:a16="http://schemas.microsoft.com/office/drawing/2014/main" id="{9FD0403C-765E-4372-A02D-9A229C93632C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="" xmlns:a16="http://schemas.microsoft.com/office/drawing/2014/main" id="{C38EDDFD-521F-4F78-AF17-07F65927BD25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="" xmlns:a16="http://schemas.microsoft.com/office/drawing/2014/main" id="{85FB2948-CCE5-40A6-8F3A-E1DCC4C4058A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="" xmlns:a16="http://schemas.microsoft.com/office/drawing/2014/main" id="{FF90932E-83FC-4CC4-A6D4-7B496CB90679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="" xmlns:a16="http://schemas.microsoft.com/office/drawing/2014/main" id="{F821BEA0-88B2-4049-BC64-AC3E41B74321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="" xmlns:a16="http://schemas.microsoft.com/office/drawing/2014/main" id="{985C99E5-6F9B-4CC9-B4EE-6D3F55B7461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="" xmlns:a16="http://schemas.microsoft.com/office/drawing/2014/main" id="{12FAD678-188A-4173-9151-42FC2C9FCDE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="" xmlns:a16="http://schemas.microsoft.com/office/drawing/2014/main" id="{47247F8D-31A8-47F3-87FD-171097575F1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="" xmlns:a16="http://schemas.microsoft.com/office/drawing/2014/main" id="{C7DF425C-29FA-47F8-8084-C1C48BB13157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="" xmlns:a16="http://schemas.microsoft.com/office/drawing/2014/main" id="{F26E485A-1715-4490-B293-338DD39BC49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="" xmlns:a16="http://schemas.microsoft.com/office/drawing/2014/main" id="{5E269719-C551-4D6C-9940-A658A2A61FF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="" xmlns:a16="http://schemas.microsoft.com/office/drawing/2014/main" id="{F912AA12-731A-493E-A35E-E46C31CE854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="" xmlns:a16="http://schemas.microsoft.com/office/drawing/2014/main" id="{DA93CC12-F832-46DE-95D5-3720045AA35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="" xmlns:a16="http://schemas.microsoft.com/office/drawing/2014/main" id="{B448A7B6-8DCB-4C8F-B5B2-12BE8B7EC344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="" xmlns:a16="http://schemas.microsoft.com/office/drawing/2014/main" id="{EF3ECE9C-AC98-47EA-A77C-DEB4B3E698A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="" xmlns:a16="http://schemas.microsoft.com/office/drawing/2014/main" id="{4990E2B2-831C-4ABD-B721-45F599EE1FD2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791" name="Text Box 15">
          <a:extLst>
            <a:ext uri="{FF2B5EF4-FFF2-40B4-BE49-F238E27FC236}">
              <a16:creationId xmlns="" xmlns:a16="http://schemas.microsoft.com/office/drawing/2014/main" id="{67149DE2-0C0B-4603-A5D9-F6A98C6DC46F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792" name="Text Box 15">
          <a:extLst>
            <a:ext uri="{FF2B5EF4-FFF2-40B4-BE49-F238E27FC236}">
              <a16:creationId xmlns="" xmlns:a16="http://schemas.microsoft.com/office/drawing/2014/main" id="{0D326D67-DBD8-4E91-AFF6-A37B78805EF0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="" xmlns:a16="http://schemas.microsoft.com/office/drawing/2014/main" id="{9C74D944-0A0C-42E8-B56E-CDA909897FD0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="" xmlns:a16="http://schemas.microsoft.com/office/drawing/2014/main" id="{30810DF0-8667-454C-B2CD-FC1509241898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95" name="Text Box 15">
          <a:extLst>
            <a:ext uri="{FF2B5EF4-FFF2-40B4-BE49-F238E27FC236}">
              <a16:creationId xmlns="" xmlns:a16="http://schemas.microsoft.com/office/drawing/2014/main" id="{CAA481A2-DBFB-4816-9801-F6ADCA51D6E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96" name="Text Box 15">
          <a:extLst>
            <a:ext uri="{FF2B5EF4-FFF2-40B4-BE49-F238E27FC236}">
              <a16:creationId xmlns="" xmlns:a16="http://schemas.microsoft.com/office/drawing/2014/main" id="{326D297F-F9D6-49B6-841F-91F7EB48B7D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="" xmlns:a16="http://schemas.microsoft.com/office/drawing/2014/main" id="{C822552A-037C-4337-B933-5D4B5183A76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="" xmlns:a16="http://schemas.microsoft.com/office/drawing/2014/main" id="{401F3D3D-C22A-49B8-9764-0C7C2BB35C25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799" name="Text Box 15">
          <a:extLst>
            <a:ext uri="{FF2B5EF4-FFF2-40B4-BE49-F238E27FC236}">
              <a16:creationId xmlns="" xmlns:a16="http://schemas.microsoft.com/office/drawing/2014/main" id="{5885D318-CEB8-48D5-B0E7-180041F7067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00" name="Text Box 15">
          <a:extLst>
            <a:ext uri="{FF2B5EF4-FFF2-40B4-BE49-F238E27FC236}">
              <a16:creationId xmlns="" xmlns:a16="http://schemas.microsoft.com/office/drawing/2014/main" id="{01BEB720-5CD1-4BBE-AA8A-94935F90DFF6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="" xmlns:a16="http://schemas.microsoft.com/office/drawing/2014/main" id="{0AE5B2FF-F4BB-45B5-9B6F-802DF4C9FB7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="" xmlns:a16="http://schemas.microsoft.com/office/drawing/2014/main" id="{8930E2B7-ACE5-45C1-B9FD-4CAE62F64D8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="" xmlns:a16="http://schemas.microsoft.com/office/drawing/2014/main" id="{8CCD01D0-601A-471B-ABF7-D89A9F9CD118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="" xmlns:a16="http://schemas.microsoft.com/office/drawing/2014/main" id="{75FE8394-46A0-46DC-A366-1C24F3CE4B9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="" xmlns:a16="http://schemas.microsoft.com/office/drawing/2014/main" id="{C58AA9D3-75BC-48F2-BAA4-0BFE6C6680CF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="" xmlns:a16="http://schemas.microsoft.com/office/drawing/2014/main" id="{F72C5EF5-2EE8-47F7-9006-0A6D9900C63C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="" xmlns:a16="http://schemas.microsoft.com/office/drawing/2014/main" id="{40842864-8C6E-463A-9A9E-904E42A26F2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="" xmlns:a16="http://schemas.microsoft.com/office/drawing/2014/main" id="{48E56541-C289-4F32-A12D-AF8E966E7C31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="" xmlns:a16="http://schemas.microsoft.com/office/drawing/2014/main" id="{C1D5319E-E5FF-4DEC-8E35-0ABB19000FA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="" xmlns:a16="http://schemas.microsoft.com/office/drawing/2014/main" id="{CA2E37C6-4E6C-48A7-9BE8-6B63DAEA606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="" xmlns:a16="http://schemas.microsoft.com/office/drawing/2014/main" id="{8ED15E71-35B0-46E7-84BE-739CE945A233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="" xmlns:a16="http://schemas.microsoft.com/office/drawing/2014/main" id="{C6A413EC-797B-4031-9338-04BD0E3C1F6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="" xmlns:a16="http://schemas.microsoft.com/office/drawing/2014/main" id="{DA7A4271-47EB-45D8-ABED-E0E64D8C7C4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="" xmlns:a16="http://schemas.microsoft.com/office/drawing/2014/main" id="{F749A0A8-58E2-4448-92F7-6D329D1F6D20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="" xmlns:a16="http://schemas.microsoft.com/office/drawing/2014/main" id="{65A6572E-F825-473C-8FCE-80294D2C2896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="" xmlns:a16="http://schemas.microsoft.com/office/drawing/2014/main" id="{57D5AAFB-742E-46DD-8E90-868FB244A936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="" xmlns:a16="http://schemas.microsoft.com/office/drawing/2014/main" id="{1E873BDB-4059-4F00-BC6F-92F33643465B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="" xmlns:a16="http://schemas.microsoft.com/office/drawing/2014/main" id="{B089529F-EDDB-4163-9B60-06DA59F35B5C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819" name="Text Box 15">
          <a:extLst>
            <a:ext uri="{FF2B5EF4-FFF2-40B4-BE49-F238E27FC236}">
              <a16:creationId xmlns="" xmlns:a16="http://schemas.microsoft.com/office/drawing/2014/main" id="{B4637BDB-8A27-463B-A6AB-209B80CA56D7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820" name="Text Box 15">
          <a:extLst>
            <a:ext uri="{FF2B5EF4-FFF2-40B4-BE49-F238E27FC236}">
              <a16:creationId xmlns="" xmlns:a16="http://schemas.microsoft.com/office/drawing/2014/main" id="{17694995-6D3D-45B3-98BA-C01302E7F646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="" xmlns:a16="http://schemas.microsoft.com/office/drawing/2014/main" id="{89BA7F6E-5EC7-4DFE-A921-3D7F00B20F15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="" xmlns:a16="http://schemas.microsoft.com/office/drawing/2014/main" id="{DFDB049B-CBC4-4535-959C-9180B4782AA1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="" xmlns:a16="http://schemas.microsoft.com/office/drawing/2014/main" id="{8A48A167-A8EA-4310-8CB2-A183772FB76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="" xmlns:a16="http://schemas.microsoft.com/office/drawing/2014/main" id="{C5D9A844-3925-4BD3-816B-BC814A1CB165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="" xmlns:a16="http://schemas.microsoft.com/office/drawing/2014/main" id="{E0DEF5B1-5D13-47EE-867F-4CC6E621DE4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="" xmlns:a16="http://schemas.microsoft.com/office/drawing/2014/main" id="{96C1E5C9-A29F-4E1E-8901-3E427DFF5A0C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="" xmlns:a16="http://schemas.microsoft.com/office/drawing/2014/main" id="{C422E74E-2B52-421F-AD0A-575F31A0530B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="" xmlns:a16="http://schemas.microsoft.com/office/drawing/2014/main" id="{3D2D1951-E32F-4C34-A39F-EB98513784AE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="" xmlns:a16="http://schemas.microsoft.com/office/drawing/2014/main" id="{5CADE008-A3DB-4CBF-9B7B-15023285BBE5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="" xmlns:a16="http://schemas.microsoft.com/office/drawing/2014/main" id="{9CFAE287-03FE-487B-98A0-F3F0B3619F6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="" xmlns:a16="http://schemas.microsoft.com/office/drawing/2014/main" id="{31B648AC-76FA-4D07-BDEE-13FD89DD341B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="" xmlns:a16="http://schemas.microsoft.com/office/drawing/2014/main" id="{A5C6E355-7692-4E38-8169-BADA50A3386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="" xmlns:a16="http://schemas.microsoft.com/office/drawing/2014/main" id="{DE67DEFF-04B5-40AD-B8B6-B570A7A5D95F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="" xmlns:a16="http://schemas.microsoft.com/office/drawing/2014/main" id="{7EFA06D5-54CD-4E68-9349-1709F2F614D4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="" xmlns:a16="http://schemas.microsoft.com/office/drawing/2014/main" id="{39177D9E-E29B-4021-BA5E-E912E3390B3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="" xmlns:a16="http://schemas.microsoft.com/office/drawing/2014/main" id="{511F88A5-0933-44F9-BA66-A4E32385CE9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="" xmlns:a16="http://schemas.microsoft.com/office/drawing/2014/main" id="{64A27BA1-53AF-4654-A66C-51A44C408681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="" xmlns:a16="http://schemas.microsoft.com/office/drawing/2014/main" id="{E0B37C99-1B4B-497B-965F-15F7E7272A7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="" xmlns:a16="http://schemas.microsoft.com/office/drawing/2014/main" id="{FD2B8BB8-FE5B-446B-ADFD-DBF8AC6DBAFA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="" xmlns:a16="http://schemas.microsoft.com/office/drawing/2014/main" id="{7E0EC9C0-DB95-4B6C-9AB3-7ECB2CD1955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="" xmlns:a16="http://schemas.microsoft.com/office/drawing/2014/main" id="{8B9BCB8C-46F2-4A3B-986F-83F52B4C3AB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="" xmlns:a16="http://schemas.microsoft.com/office/drawing/2014/main" id="{8DEAF2B3-6003-4B11-9311-FBB7084C1F6C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="" xmlns:a16="http://schemas.microsoft.com/office/drawing/2014/main" id="{0EE23F79-46AA-4AE1-A79C-A051DC21CD7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="" xmlns:a16="http://schemas.microsoft.com/office/drawing/2014/main" id="{ECD7BB74-F9B7-4DCE-9EF7-C24DF0CA0110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="" xmlns:a16="http://schemas.microsoft.com/office/drawing/2014/main" id="{A2B2D7ED-6A84-4061-8A7C-1D885EAC808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="" xmlns:a16="http://schemas.microsoft.com/office/drawing/2014/main" id="{FCF68ED6-7C9B-4857-BFD2-CEB688D9B9FF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847" name="Text Box 15">
          <a:extLst>
            <a:ext uri="{FF2B5EF4-FFF2-40B4-BE49-F238E27FC236}">
              <a16:creationId xmlns="" xmlns:a16="http://schemas.microsoft.com/office/drawing/2014/main" id="{5BD5CA98-39F8-4975-8636-360AD4C2A8DB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848" name="Text Box 15">
          <a:extLst>
            <a:ext uri="{FF2B5EF4-FFF2-40B4-BE49-F238E27FC236}">
              <a16:creationId xmlns="" xmlns:a16="http://schemas.microsoft.com/office/drawing/2014/main" id="{70E75CF9-CB6D-4187-8A40-67EA8F4712E5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="" xmlns:a16="http://schemas.microsoft.com/office/drawing/2014/main" id="{654C7B5A-661F-49C2-8AFB-A416AD73A687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="" xmlns:a16="http://schemas.microsoft.com/office/drawing/2014/main" id="{49C4557B-B790-45CD-8C1A-890144B9D49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51" name="Text Box 15">
          <a:extLst>
            <a:ext uri="{FF2B5EF4-FFF2-40B4-BE49-F238E27FC236}">
              <a16:creationId xmlns="" xmlns:a16="http://schemas.microsoft.com/office/drawing/2014/main" id="{7E2046F3-E0DB-4CE7-886D-A3B615741794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52" name="Text Box 15">
          <a:extLst>
            <a:ext uri="{FF2B5EF4-FFF2-40B4-BE49-F238E27FC236}">
              <a16:creationId xmlns="" xmlns:a16="http://schemas.microsoft.com/office/drawing/2014/main" id="{9F0F3977-8A72-4721-8BA7-EF4B7A7C39E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="" xmlns:a16="http://schemas.microsoft.com/office/drawing/2014/main" id="{F4B72A6F-A495-42E1-8CCC-A85E98B4F4AA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="" xmlns:a16="http://schemas.microsoft.com/office/drawing/2014/main" id="{7B3603CA-037B-4CC4-9DD6-BFEC7BF6B1BD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55" name="Text Box 15">
          <a:extLst>
            <a:ext uri="{FF2B5EF4-FFF2-40B4-BE49-F238E27FC236}">
              <a16:creationId xmlns="" xmlns:a16="http://schemas.microsoft.com/office/drawing/2014/main" id="{80204669-2DF7-4295-A80F-CAC05A503CB8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56" name="Text Box 15">
          <a:extLst>
            <a:ext uri="{FF2B5EF4-FFF2-40B4-BE49-F238E27FC236}">
              <a16:creationId xmlns="" xmlns:a16="http://schemas.microsoft.com/office/drawing/2014/main" id="{B9C070B8-83DE-4740-9AB4-4B213B5D5E59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57" name="Text Box 15">
          <a:extLst>
            <a:ext uri="{FF2B5EF4-FFF2-40B4-BE49-F238E27FC236}">
              <a16:creationId xmlns="" xmlns:a16="http://schemas.microsoft.com/office/drawing/2014/main" id="{EA14E285-5298-42E2-919D-26E471B9F1CD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58" name="Text Box 15">
          <a:extLst>
            <a:ext uri="{FF2B5EF4-FFF2-40B4-BE49-F238E27FC236}">
              <a16:creationId xmlns="" xmlns:a16="http://schemas.microsoft.com/office/drawing/2014/main" id="{A06A095D-F7FF-483B-9808-E084FA4B503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59" name="Text Box 15">
          <a:extLst>
            <a:ext uri="{FF2B5EF4-FFF2-40B4-BE49-F238E27FC236}">
              <a16:creationId xmlns="" xmlns:a16="http://schemas.microsoft.com/office/drawing/2014/main" id="{F8B2A9ED-426A-4AEB-BA4E-A59721914C21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60" name="Text Box 15">
          <a:extLst>
            <a:ext uri="{FF2B5EF4-FFF2-40B4-BE49-F238E27FC236}">
              <a16:creationId xmlns="" xmlns:a16="http://schemas.microsoft.com/office/drawing/2014/main" id="{EF98CB00-C478-43E3-8493-309497A8FA7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61" name="Text Box 15">
          <a:extLst>
            <a:ext uri="{FF2B5EF4-FFF2-40B4-BE49-F238E27FC236}">
              <a16:creationId xmlns="" xmlns:a16="http://schemas.microsoft.com/office/drawing/2014/main" id="{B5F8C273-CBD7-406B-A14F-6913BED40C26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62" name="Text Box 15">
          <a:extLst>
            <a:ext uri="{FF2B5EF4-FFF2-40B4-BE49-F238E27FC236}">
              <a16:creationId xmlns="" xmlns:a16="http://schemas.microsoft.com/office/drawing/2014/main" id="{869A23CB-3C21-4104-A49F-50CFD5D10139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63" name="Text Box 15">
          <a:extLst>
            <a:ext uri="{FF2B5EF4-FFF2-40B4-BE49-F238E27FC236}">
              <a16:creationId xmlns="" xmlns:a16="http://schemas.microsoft.com/office/drawing/2014/main" id="{8E99ABEC-1143-417D-8917-17E19D7577C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64" name="Text Box 15">
          <a:extLst>
            <a:ext uri="{FF2B5EF4-FFF2-40B4-BE49-F238E27FC236}">
              <a16:creationId xmlns="" xmlns:a16="http://schemas.microsoft.com/office/drawing/2014/main" id="{4D2FF360-B941-492E-A560-B73A92A7118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65" name="Text Box 15">
          <a:extLst>
            <a:ext uri="{FF2B5EF4-FFF2-40B4-BE49-F238E27FC236}">
              <a16:creationId xmlns="" xmlns:a16="http://schemas.microsoft.com/office/drawing/2014/main" id="{E84CD3CA-42B4-4AD5-9BB9-AA5AEF66CAB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66" name="Text Box 15">
          <a:extLst>
            <a:ext uri="{FF2B5EF4-FFF2-40B4-BE49-F238E27FC236}">
              <a16:creationId xmlns="" xmlns:a16="http://schemas.microsoft.com/office/drawing/2014/main" id="{32A37CC6-0F74-47E4-BD94-8103705102E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257</xdr:row>
      <xdr:rowOff>0</xdr:rowOff>
    </xdr:from>
    <xdr:ext cx="95250" cy="164523"/>
    <xdr:sp macro="" textlink="">
      <xdr:nvSpPr>
        <xdr:cNvPr id="867" name="Text Box 15">
          <a:extLst>
            <a:ext uri="{FF2B5EF4-FFF2-40B4-BE49-F238E27FC236}">
              <a16:creationId xmlns="" xmlns:a16="http://schemas.microsoft.com/office/drawing/2014/main" id="{F9F33948-BBBE-4EB5-9B0E-15CABCEC1BD2}"/>
            </a:ext>
          </a:extLst>
        </xdr:cNvPr>
        <xdr:cNvSpPr txBox="1">
          <a:spLocks noChangeArrowheads="1"/>
        </xdr:cNvSpPr>
      </xdr:nvSpPr>
      <xdr:spPr bwMode="auto">
        <a:xfrm>
          <a:off x="1744980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68" name="Text Box 15">
          <a:extLst>
            <a:ext uri="{FF2B5EF4-FFF2-40B4-BE49-F238E27FC236}">
              <a16:creationId xmlns="" xmlns:a16="http://schemas.microsoft.com/office/drawing/2014/main" id="{D3425D9E-A51E-47F2-908B-F2EF2780E35F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69" name="Text Box 15">
          <a:extLst>
            <a:ext uri="{FF2B5EF4-FFF2-40B4-BE49-F238E27FC236}">
              <a16:creationId xmlns="" xmlns:a16="http://schemas.microsoft.com/office/drawing/2014/main" id="{B6F3E2F6-D6A6-4E67-B528-0DC3C2C92F16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70" name="Text Box 15">
          <a:extLst>
            <a:ext uri="{FF2B5EF4-FFF2-40B4-BE49-F238E27FC236}">
              <a16:creationId xmlns="" xmlns:a16="http://schemas.microsoft.com/office/drawing/2014/main" id="{245D6B27-F668-4432-A73A-37EF4380A132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71" name="Text Box 15">
          <a:extLst>
            <a:ext uri="{FF2B5EF4-FFF2-40B4-BE49-F238E27FC236}">
              <a16:creationId xmlns="" xmlns:a16="http://schemas.microsoft.com/office/drawing/2014/main" id="{163DB780-25DD-4D19-A833-57D695702039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72" name="Text Box 15">
          <a:extLst>
            <a:ext uri="{FF2B5EF4-FFF2-40B4-BE49-F238E27FC236}">
              <a16:creationId xmlns="" xmlns:a16="http://schemas.microsoft.com/office/drawing/2014/main" id="{4FCF9159-2753-4D75-A1F1-FD2DADF7FA85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257</xdr:row>
      <xdr:rowOff>0</xdr:rowOff>
    </xdr:from>
    <xdr:ext cx="95250" cy="164523"/>
    <xdr:sp macro="" textlink="">
      <xdr:nvSpPr>
        <xdr:cNvPr id="873" name="Text Box 15">
          <a:extLst>
            <a:ext uri="{FF2B5EF4-FFF2-40B4-BE49-F238E27FC236}">
              <a16:creationId xmlns="" xmlns:a16="http://schemas.microsoft.com/office/drawing/2014/main" id="{E860CD1D-7881-44C4-9B3B-59E14BB5CCE3}"/>
            </a:ext>
          </a:extLst>
        </xdr:cNvPr>
        <xdr:cNvSpPr txBox="1">
          <a:spLocks noChangeArrowheads="1"/>
        </xdr:cNvSpPr>
      </xdr:nvSpPr>
      <xdr:spPr bwMode="auto">
        <a:xfrm>
          <a:off x="169735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257</xdr:row>
      <xdr:rowOff>0</xdr:rowOff>
    </xdr:from>
    <xdr:ext cx="95250" cy="164523"/>
    <xdr:sp macro="" textlink="">
      <xdr:nvSpPr>
        <xdr:cNvPr id="874" name="Text Box 15">
          <a:extLst>
            <a:ext uri="{FF2B5EF4-FFF2-40B4-BE49-F238E27FC236}">
              <a16:creationId xmlns="" xmlns:a16="http://schemas.microsoft.com/office/drawing/2014/main" id="{FDB053F9-1942-4A85-BACD-2C16646E936B}"/>
            </a:ext>
          </a:extLst>
        </xdr:cNvPr>
        <xdr:cNvSpPr txBox="1">
          <a:spLocks noChangeArrowheads="1"/>
        </xdr:cNvSpPr>
      </xdr:nvSpPr>
      <xdr:spPr bwMode="auto">
        <a:xfrm>
          <a:off x="1716405" y="574624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875" name="Text Box 15">
          <a:extLst>
            <a:ext uri="{FF2B5EF4-FFF2-40B4-BE49-F238E27FC236}">
              <a16:creationId xmlns="" xmlns:a16="http://schemas.microsoft.com/office/drawing/2014/main" id="{E06DDDFA-7617-4DE3-AE82-2D44011D0C82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257</xdr:row>
      <xdr:rowOff>0</xdr:rowOff>
    </xdr:from>
    <xdr:ext cx="95250" cy="316923"/>
    <xdr:sp macro="" textlink="">
      <xdr:nvSpPr>
        <xdr:cNvPr id="876" name="Text Box 15">
          <a:extLst>
            <a:ext uri="{FF2B5EF4-FFF2-40B4-BE49-F238E27FC236}">
              <a16:creationId xmlns="" xmlns:a16="http://schemas.microsoft.com/office/drawing/2014/main" id="{3AD9132B-8E7C-4A40-9EC7-6FED2D6D2005}"/>
            </a:ext>
          </a:extLst>
        </xdr:cNvPr>
        <xdr:cNvSpPr txBox="1">
          <a:spLocks noChangeArrowheads="1"/>
        </xdr:cNvSpPr>
      </xdr:nvSpPr>
      <xdr:spPr bwMode="auto">
        <a:xfrm>
          <a:off x="1706880" y="574624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877" name="Text Box 8">
          <a:extLst>
            <a:ext uri="{FF2B5EF4-FFF2-40B4-BE49-F238E27FC236}">
              <a16:creationId xmlns="" xmlns:a16="http://schemas.microsoft.com/office/drawing/2014/main" id="{8334791B-0359-4A80-8490-7C01492D0A72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878" name="Text Box 9">
          <a:extLst>
            <a:ext uri="{FF2B5EF4-FFF2-40B4-BE49-F238E27FC236}">
              <a16:creationId xmlns="" xmlns:a16="http://schemas.microsoft.com/office/drawing/2014/main" id="{3A2059AF-5037-4345-A44B-2D6C2F547FAE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879" name="Text Box 8">
          <a:extLst>
            <a:ext uri="{FF2B5EF4-FFF2-40B4-BE49-F238E27FC236}">
              <a16:creationId xmlns="" xmlns:a16="http://schemas.microsoft.com/office/drawing/2014/main" id="{7989EA5F-2C01-4EF0-B7E1-08DE7DB2F9F3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880" name="Text Box 9">
          <a:extLst>
            <a:ext uri="{FF2B5EF4-FFF2-40B4-BE49-F238E27FC236}">
              <a16:creationId xmlns="" xmlns:a16="http://schemas.microsoft.com/office/drawing/2014/main" id="{B37B17D3-5D4F-4B28-B357-1979FCE4669C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881" name="Text Box 8">
          <a:extLst>
            <a:ext uri="{FF2B5EF4-FFF2-40B4-BE49-F238E27FC236}">
              <a16:creationId xmlns="" xmlns:a16="http://schemas.microsoft.com/office/drawing/2014/main" id="{713C6E00-46AE-4214-A8D8-93547787C307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882" name="Text Box 9">
          <a:extLst>
            <a:ext uri="{FF2B5EF4-FFF2-40B4-BE49-F238E27FC236}">
              <a16:creationId xmlns="" xmlns:a16="http://schemas.microsoft.com/office/drawing/2014/main" id="{B05D896D-919C-4A6B-B677-CAD1950A88C6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883" name="Text Box 8">
          <a:extLst>
            <a:ext uri="{FF2B5EF4-FFF2-40B4-BE49-F238E27FC236}">
              <a16:creationId xmlns="" xmlns:a16="http://schemas.microsoft.com/office/drawing/2014/main" id="{DFB4A9CC-D061-4213-B231-FBB0696136DC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884" name="Text Box 9">
          <a:extLst>
            <a:ext uri="{FF2B5EF4-FFF2-40B4-BE49-F238E27FC236}">
              <a16:creationId xmlns="" xmlns:a16="http://schemas.microsoft.com/office/drawing/2014/main" id="{CA951F47-500F-4696-8745-E85C250CE008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885" name="Text Box 8">
          <a:extLst>
            <a:ext uri="{FF2B5EF4-FFF2-40B4-BE49-F238E27FC236}">
              <a16:creationId xmlns="" xmlns:a16="http://schemas.microsoft.com/office/drawing/2014/main" id="{2D8B862C-F357-4B0F-AC11-DDBE84E98F14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886" name="Text Box 9">
          <a:extLst>
            <a:ext uri="{FF2B5EF4-FFF2-40B4-BE49-F238E27FC236}">
              <a16:creationId xmlns="" xmlns:a16="http://schemas.microsoft.com/office/drawing/2014/main" id="{5FDDF9C0-A9E7-4CBF-B036-1650C7CA2EBC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887" name="Text Box 8">
          <a:extLst>
            <a:ext uri="{FF2B5EF4-FFF2-40B4-BE49-F238E27FC236}">
              <a16:creationId xmlns="" xmlns:a16="http://schemas.microsoft.com/office/drawing/2014/main" id="{13887D8A-75D1-4018-A2C4-EA5EA7F96C3B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888" name="Text Box 9">
          <a:extLst>
            <a:ext uri="{FF2B5EF4-FFF2-40B4-BE49-F238E27FC236}">
              <a16:creationId xmlns="" xmlns:a16="http://schemas.microsoft.com/office/drawing/2014/main" id="{1BEE2ED6-8C91-466D-9F9D-701FE51DDDBA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889" name="Text Box 8">
          <a:extLst>
            <a:ext uri="{FF2B5EF4-FFF2-40B4-BE49-F238E27FC236}">
              <a16:creationId xmlns="" xmlns:a16="http://schemas.microsoft.com/office/drawing/2014/main" id="{1E11B3C6-B0CD-4BE8-8148-40EB875E899A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890" name="Text Box 9">
          <a:extLst>
            <a:ext uri="{FF2B5EF4-FFF2-40B4-BE49-F238E27FC236}">
              <a16:creationId xmlns="" xmlns:a16="http://schemas.microsoft.com/office/drawing/2014/main" id="{D3BAC613-43A9-4D09-99A3-B78BD9DBB1BD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891" name="Text Box 8">
          <a:extLst>
            <a:ext uri="{FF2B5EF4-FFF2-40B4-BE49-F238E27FC236}">
              <a16:creationId xmlns="" xmlns:a16="http://schemas.microsoft.com/office/drawing/2014/main" id="{835EB165-2A0E-4AF3-B1A9-A8810AAB5D7A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892" name="Text Box 9">
          <a:extLst>
            <a:ext uri="{FF2B5EF4-FFF2-40B4-BE49-F238E27FC236}">
              <a16:creationId xmlns="" xmlns:a16="http://schemas.microsoft.com/office/drawing/2014/main" id="{2C27750E-606F-45E1-BE8D-A70A960C8819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893" name="Text Box 8">
          <a:extLst>
            <a:ext uri="{FF2B5EF4-FFF2-40B4-BE49-F238E27FC236}">
              <a16:creationId xmlns="" xmlns:a16="http://schemas.microsoft.com/office/drawing/2014/main" id="{DF323153-F8D0-4E5D-9201-17F07AFD93C0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894" name="Text Box 9">
          <a:extLst>
            <a:ext uri="{FF2B5EF4-FFF2-40B4-BE49-F238E27FC236}">
              <a16:creationId xmlns="" xmlns:a16="http://schemas.microsoft.com/office/drawing/2014/main" id="{A60D5D3C-7BAF-4245-85E8-3E04148FA8D6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895" name="Text Box 8">
          <a:extLst>
            <a:ext uri="{FF2B5EF4-FFF2-40B4-BE49-F238E27FC236}">
              <a16:creationId xmlns="" xmlns:a16="http://schemas.microsoft.com/office/drawing/2014/main" id="{1A4382B4-4AB8-461C-8255-27BC70534D46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896" name="Text Box 9">
          <a:extLst>
            <a:ext uri="{FF2B5EF4-FFF2-40B4-BE49-F238E27FC236}">
              <a16:creationId xmlns="" xmlns:a16="http://schemas.microsoft.com/office/drawing/2014/main" id="{224A4C0D-314D-4436-A8FD-395A3231180D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897" name="Text Box 8">
          <a:extLst>
            <a:ext uri="{FF2B5EF4-FFF2-40B4-BE49-F238E27FC236}">
              <a16:creationId xmlns="" xmlns:a16="http://schemas.microsoft.com/office/drawing/2014/main" id="{BB176B35-8049-4E65-B48A-770F2A878C28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898" name="Text Box 9">
          <a:extLst>
            <a:ext uri="{FF2B5EF4-FFF2-40B4-BE49-F238E27FC236}">
              <a16:creationId xmlns="" xmlns:a16="http://schemas.microsoft.com/office/drawing/2014/main" id="{3F6A9830-021A-4EFB-9B5C-BBC1E582835B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899" name="Text Box 8">
          <a:extLst>
            <a:ext uri="{FF2B5EF4-FFF2-40B4-BE49-F238E27FC236}">
              <a16:creationId xmlns="" xmlns:a16="http://schemas.microsoft.com/office/drawing/2014/main" id="{45D02D17-0C0F-4616-8018-0D97D6B35117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900" name="Text Box 9">
          <a:extLst>
            <a:ext uri="{FF2B5EF4-FFF2-40B4-BE49-F238E27FC236}">
              <a16:creationId xmlns="" xmlns:a16="http://schemas.microsoft.com/office/drawing/2014/main" id="{15081C2D-67F3-4F1D-8002-6853BCC3A694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304</xdr:row>
      <xdr:rowOff>7161</xdr:rowOff>
    </xdr:to>
    <xdr:sp macro="" textlink="">
      <xdr:nvSpPr>
        <xdr:cNvPr id="901" name="Text Box 8">
          <a:extLst>
            <a:ext uri="{FF2B5EF4-FFF2-40B4-BE49-F238E27FC236}">
              <a16:creationId xmlns="" xmlns:a16="http://schemas.microsoft.com/office/drawing/2014/main" id="{47338132-BD6B-4E22-91E5-9A89616E1905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9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304</xdr:row>
      <xdr:rowOff>7161</xdr:rowOff>
    </xdr:to>
    <xdr:sp macro="" textlink="">
      <xdr:nvSpPr>
        <xdr:cNvPr id="902" name="Text Box 9">
          <a:extLst>
            <a:ext uri="{FF2B5EF4-FFF2-40B4-BE49-F238E27FC236}">
              <a16:creationId xmlns="" xmlns:a16="http://schemas.microsoft.com/office/drawing/2014/main" id="{2B4E8BBB-699B-43B4-A278-75E84C4A5B39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9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304</xdr:row>
      <xdr:rowOff>1265</xdr:rowOff>
    </xdr:to>
    <xdr:sp macro="" textlink="">
      <xdr:nvSpPr>
        <xdr:cNvPr id="903" name="Text Box 8">
          <a:extLst>
            <a:ext uri="{FF2B5EF4-FFF2-40B4-BE49-F238E27FC236}">
              <a16:creationId xmlns="" xmlns:a16="http://schemas.microsoft.com/office/drawing/2014/main" id="{B7407210-2180-4EE4-92F9-4513FB30F544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304</xdr:row>
      <xdr:rowOff>1265</xdr:rowOff>
    </xdr:to>
    <xdr:sp macro="" textlink="">
      <xdr:nvSpPr>
        <xdr:cNvPr id="904" name="Text Box 9">
          <a:extLst>
            <a:ext uri="{FF2B5EF4-FFF2-40B4-BE49-F238E27FC236}">
              <a16:creationId xmlns="" xmlns:a16="http://schemas.microsoft.com/office/drawing/2014/main" id="{3A963222-9E0C-4332-93F3-8B1F7BB68903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05" name="Text Box 8">
          <a:extLst>
            <a:ext uri="{FF2B5EF4-FFF2-40B4-BE49-F238E27FC236}">
              <a16:creationId xmlns="" xmlns:a16="http://schemas.microsoft.com/office/drawing/2014/main" id="{0681A5A0-6B73-4F7B-B34D-DF8A4EE770BA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06" name="Text Box 9">
          <a:extLst>
            <a:ext uri="{FF2B5EF4-FFF2-40B4-BE49-F238E27FC236}">
              <a16:creationId xmlns="" xmlns:a16="http://schemas.microsoft.com/office/drawing/2014/main" id="{3671C3FF-D4CD-4631-B1E0-2EF80159C5BD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07" name="Text Box 8">
          <a:extLst>
            <a:ext uri="{FF2B5EF4-FFF2-40B4-BE49-F238E27FC236}">
              <a16:creationId xmlns="" xmlns:a16="http://schemas.microsoft.com/office/drawing/2014/main" id="{AC4579AC-A054-4139-8310-B2FF8F1B71B0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08" name="Text Box 9">
          <a:extLst>
            <a:ext uri="{FF2B5EF4-FFF2-40B4-BE49-F238E27FC236}">
              <a16:creationId xmlns="" xmlns:a16="http://schemas.microsoft.com/office/drawing/2014/main" id="{56554C9C-6819-4950-A615-D95914BBE1D3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909" name="Text Box 8">
          <a:extLst>
            <a:ext uri="{FF2B5EF4-FFF2-40B4-BE49-F238E27FC236}">
              <a16:creationId xmlns="" xmlns:a16="http://schemas.microsoft.com/office/drawing/2014/main" id="{B0F9FB28-5CFB-4F60-BE00-645562C4ECF5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910" name="Text Box 9">
          <a:extLst>
            <a:ext uri="{FF2B5EF4-FFF2-40B4-BE49-F238E27FC236}">
              <a16:creationId xmlns="" xmlns:a16="http://schemas.microsoft.com/office/drawing/2014/main" id="{1F96BE8A-572F-484C-83BE-171B08723865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911" name="Text Box 8">
          <a:extLst>
            <a:ext uri="{FF2B5EF4-FFF2-40B4-BE49-F238E27FC236}">
              <a16:creationId xmlns="" xmlns:a16="http://schemas.microsoft.com/office/drawing/2014/main" id="{ACD4EA4A-A84C-4CDC-90FA-E35F290E2DDC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912" name="Text Box 9">
          <a:extLst>
            <a:ext uri="{FF2B5EF4-FFF2-40B4-BE49-F238E27FC236}">
              <a16:creationId xmlns="" xmlns:a16="http://schemas.microsoft.com/office/drawing/2014/main" id="{FC6DB1B2-A550-4278-ADCC-0C94A1AFCC7A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13" name="Text Box 8">
          <a:extLst>
            <a:ext uri="{FF2B5EF4-FFF2-40B4-BE49-F238E27FC236}">
              <a16:creationId xmlns="" xmlns:a16="http://schemas.microsoft.com/office/drawing/2014/main" id="{ED5E5F67-34DE-41A3-8BAF-0353DC8CD07A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14" name="Text Box 9">
          <a:extLst>
            <a:ext uri="{FF2B5EF4-FFF2-40B4-BE49-F238E27FC236}">
              <a16:creationId xmlns="" xmlns:a16="http://schemas.microsoft.com/office/drawing/2014/main" id="{AA027A17-43BD-4192-AB64-5C85DDEE8CE9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15" name="Text Box 8">
          <a:extLst>
            <a:ext uri="{FF2B5EF4-FFF2-40B4-BE49-F238E27FC236}">
              <a16:creationId xmlns="" xmlns:a16="http://schemas.microsoft.com/office/drawing/2014/main" id="{6A392788-468A-450F-A673-38528025A454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16" name="Text Box 9">
          <a:extLst>
            <a:ext uri="{FF2B5EF4-FFF2-40B4-BE49-F238E27FC236}">
              <a16:creationId xmlns="" xmlns:a16="http://schemas.microsoft.com/office/drawing/2014/main" id="{94A953A1-52D0-4514-8178-A80E4EAFD9A0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17" name="Text Box 8">
          <a:extLst>
            <a:ext uri="{FF2B5EF4-FFF2-40B4-BE49-F238E27FC236}">
              <a16:creationId xmlns="" xmlns:a16="http://schemas.microsoft.com/office/drawing/2014/main" id="{A4325FA7-3146-482B-BDD9-DD39E77F5A0A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18" name="Text Box 9">
          <a:extLst>
            <a:ext uri="{FF2B5EF4-FFF2-40B4-BE49-F238E27FC236}">
              <a16:creationId xmlns="" xmlns:a16="http://schemas.microsoft.com/office/drawing/2014/main" id="{E0BE7A83-EE7F-4808-8B16-AC03EA6A6F46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19" name="Text Box 8">
          <a:extLst>
            <a:ext uri="{FF2B5EF4-FFF2-40B4-BE49-F238E27FC236}">
              <a16:creationId xmlns="" xmlns:a16="http://schemas.microsoft.com/office/drawing/2014/main" id="{625740BE-2D9F-4390-9303-BBA78476408C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20" name="Text Box 9">
          <a:extLst>
            <a:ext uri="{FF2B5EF4-FFF2-40B4-BE49-F238E27FC236}">
              <a16:creationId xmlns="" xmlns:a16="http://schemas.microsoft.com/office/drawing/2014/main" id="{8EC11FF0-E8F8-4A30-B4E8-E716D40ECB23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921" name="Text Box 8">
          <a:extLst>
            <a:ext uri="{FF2B5EF4-FFF2-40B4-BE49-F238E27FC236}">
              <a16:creationId xmlns="" xmlns:a16="http://schemas.microsoft.com/office/drawing/2014/main" id="{A508C469-0B1E-4B29-B448-B3FB580D2E33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922" name="Text Box 9">
          <a:extLst>
            <a:ext uri="{FF2B5EF4-FFF2-40B4-BE49-F238E27FC236}">
              <a16:creationId xmlns="" xmlns:a16="http://schemas.microsoft.com/office/drawing/2014/main" id="{1F9CC0CF-4FD3-491A-A215-51F93D6B343B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923" name="Text Box 8">
          <a:extLst>
            <a:ext uri="{FF2B5EF4-FFF2-40B4-BE49-F238E27FC236}">
              <a16:creationId xmlns="" xmlns:a16="http://schemas.microsoft.com/office/drawing/2014/main" id="{BD5C596E-3CE8-4F44-B495-31ED38269AFE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924" name="Text Box 9">
          <a:extLst>
            <a:ext uri="{FF2B5EF4-FFF2-40B4-BE49-F238E27FC236}">
              <a16:creationId xmlns="" xmlns:a16="http://schemas.microsoft.com/office/drawing/2014/main" id="{71C43779-14BA-47FD-85B0-1EF73F10B0EA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25" name="Text Box 8">
          <a:extLst>
            <a:ext uri="{FF2B5EF4-FFF2-40B4-BE49-F238E27FC236}">
              <a16:creationId xmlns="" xmlns:a16="http://schemas.microsoft.com/office/drawing/2014/main" id="{D3A39872-1547-4923-96FA-33BAE4272D5C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26" name="Text Box 9">
          <a:extLst>
            <a:ext uri="{FF2B5EF4-FFF2-40B4-BE49-F238E27FC236}">
              <a16:creationId xmlns="" xmlns:a16="http://schemas.microsoft.com/office/drawing/2014/main" id="{51F210A0-5675-4A62-9905-569D8FDE7E09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27" name="Text Box 8">
          <a:extLst>
            <a:ext uri="{FF2B5EF4-FFF2-40B4-BE49-F238E27FC236}">
              <a16:creationId xmlns="" xmlns:a16="http://schemas.microsoft.com/office/drawing/2014/main" id="{2BC6D670-AC00-4245-82AC-949C9B9AFCBD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28" name="Text Box 9">
          <a:extLst>
            <a:ext uri="{FF2B5EF4-FFF2-40B4-BE49-F238E27FC236}">
              <a16:creationId xmlns="" xmlns:a16="http://schemas.microsoft.com/office/drawing/2014/main" id="{B07FC1BB-1EF1-4A0D-B180-23F0D195EA84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29" name="Text Box 8">
          <a:extLst>
            <a:ext uri="{FF2B5EF4-FFF2-40B4-BE49-F238E27FC236}">
              <a16:creationId xmlns="" xmlns:a16="http://schemas.microsoft.com/office/drawing/2014/main" id="{A0FB2D83-8445-4879-8047-7E176072DFC5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30" name="Text Box 9">
          <a:extLst>
            <a:ext uri="{FF2B5EF4-FFF2-40B4-BE49-F238E27FC236}">
              <a16:creationId xmlns="" xmlns:a16="http://schemas.microsoft.com/office/drawing/2014/main" id="{C6C3A849-9FAB-4164-9330-636455E742AD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31" name="Text Box 8">
          <a:extLst>
            <a:ext uri="{FF2B5EF4-FFF2-40B4-BE49-F238E27FC236}">
              <a16:creationId xmlns="" xmlns:a16="http://schemas.microsoft.com/office/drawing/2014/main" id="{42F4611E-1C6B-49D6-AB28-61E5BBB20C87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32" name="Text Box 9">
          <a:extLst>
            <a:ext uri="{FF2B5EF4-FFF2-40B4-BE49-F238E27FC236}">
              <a16:creationId xmlns="" xmlns:a16="http://schemas.microsoft.com/office/drawing/2014/main" id="{C9A10F73-3E02-4DFE-B21B-DA7CE644FBBC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933" name="Text Box 8">
          <a:extLst>
            <a:ext uri="{FF2B5EF4-FFF2-40B4-BE49-F238E27FC236}">
              <a16:creationId xmlns="" xmlns:a16="http://schemas.microsoft.com/office/drawing/2014/main" id="{833A7AD6-1291-4F40-B7B9-665C17EB0D39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934" name="Text Box 9">
          <a:extLst>
            <a:ext uri="{FF2B5EF4-FFF2-40B4-BE49-F238E27FC236}">
              <a16:creationId xmlns="" xmlns:a16="http://schemas.microsoft.com/office/drawing/2014/main" id="{E4C1271C-4328-42B6-9F7E-08A4F9147E98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935" name="Text Box 8">
          <a:extLst>
            <a:ext uri="{FF2B5EF4-FFF2-40B4-BE49-F238E27FC236}">
              <a16:creationId xmlns="" xmlns:a16="http://schemas.microsoft.com/office/drawing/2014/main" id="{B5843DA7-7528-4EB2-985D-6014DDE5B00B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936" name="Text Box 9">
          <a:extLst>
            <a:ext uri="{FF2B5EF4-FFF2-40B4-BE49-F238E27FC236}">
              <a16:creationId xmlns="" xmlns:a16="http://schemas.microsoft.com/office/drawing/2014/main" id="{EA20278E-DBC0-4018-B253-888B13194858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304</xdr:row>
      <xdr:rowOff>7161</xdr:rowOff>
    </xdr:to>
    <xdr:sp macro="" textlink="">
      <xdr:nvSpPr>
        <xdr:cNvPr id="937" name="Text Box 8">
          <a:extLst>
            <a:ext uri="{FF2B5EF4-FFF2-40B4-BE49-F238E27FC236}">
              <a16:creationId xmlns="" xmlns:a16="http://schemas.microsoft.com/office/drawing/2014/main" id="{D52A3BF2-4774-4AA6-8CBF-F70DB1739424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9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304</xdr:row>
      <xdr:rowOff>7161</xdr:rowOff>
    </xdr:to>
    <xdr:sp macro="" textlink="">
      <xdr:nvSpPr>
        <xdr:cNvPr id="938" name="Text Box 9">
          <a:extLst>
            <a:ext uri="{FF2B5EF4-FFF2-40B4-BE49-F238E27FC236}">
              <a16:creationId xmlns="" xmlns:a16="http://schemas.microsoft.com/office/drawing/2014/main" id="{361BE997-CB88-482F-9C71-AAFC361F581F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9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304</xdr:row>
      <xdr:rowOff>1265</xdr:rowOff>
    </xdr:to>
    <xdr:sp macro="" textlink="">
      <xdr:nvSpPr>
        <xdr:cNvPr id="939" name="Text Box 8">
          <a:extLst>
            <a:ext uri="{FF2B5EF4-FFF2-40B4-BE49-F238E27FC236}">
              <a16:creationId xmlns="" xmlns:a16="http://schemas.microsoft.com/office/drawing/2014/main" id="{A8C05DBE-3ED0-45A4-88A7-0E0932520F93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304</xdr:row>
      <xdr:rowOff>1265</xdr:rowOff>
    </xdr:to>
    <xdr:sp macro="" textlink="">
      <xdr:nvSpPr>
        <xdr:cNvPr id="940" name="Text Box 9">
          <a:extLst>
            <a:ext uri="{FF2B5EF4-FFF2-40B4-BE49-F238E27FC236}">
              <a16:creationId xmlns="" xmlns:a16="http://schemas.microsoft.com/office/drawing/2014/main" id="{1CA6E6DD-EE7A-4F48-BF76-164B15CCAC5C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41" name="Text Box 8">
          <a:extLst>
            <a:ext uri="{FF2B5EF4-FFF2-40B4-BE49-F238E27FC236}">
              <a16:creationId xmlns="" xmlns:a16="http://schemas.microsoft.com/office/drawing/2014/main" id="{418D40BB-17EA-4D1E-83B1-B0F58E5BD4F9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152127</xdr:rowOff>
    </xdr:to>
    <xdr:sp macro="" textlink="">
      <xdr:nvSpPr>
        <xdr:cNvPr id="942" name="Text Box 9">
          <a:extLst>
            <a:ext uri="{FF2B5EF4-FFF2-40B4-BE49-F238E27FC236}">
              <a16:creationId xmlns="" xmlns:a16="http://schemas.microsoft.com/office/drawing/2014/main" id="{CFC03E2D-CC86-41D4-929D-ED85AF706CB9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6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43" name="Text Box 8">
          <a:extLst>
            <a:ext uri="{FF2B5EF4-FFF2-40B4-BE49-F238E27FC236}">
              <a16:creationId xmlns="" xmlns:a16="http://schemas.microsoft.com/office/drawing/2014/main" id="{E30D2C9D-3160-4620-8A7B-3E9DF0099053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139287</xdr:rowOff>
    </xdr:to>
    <xdr:sp macro="" textlink="">
      <xdr:nvSpPr>
        <xdr:cNvPr id="944" name="Text Box 9">
          <a:extLst>
            <a:ext uri="{FF2B5EF4-FFF2-40B4-BE49-F238E27FC236}">
              <a16:creationId xmlns="" xmlns:a16="http://schemas.microsoft.com/office/drawing/2014/main" id="{226DEE6C-9736-462F-B8CE-A50367F042D3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5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945" name="Text Box 8">
          <a:extLst>
            <a:ext uri="{FF2B5EF4-FFF2-40B4-BE49-F238E27FC236}">
              <a16:creationId xmlns="" xmlns:a16="http://schemas.microsoft.com/office/drawing/2014/main" id="{BD4757C4-79BA-4114-90CD-28EA938B3027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129762</xdr:rowOff>
    </xdr:to>
    <xdr:sp macro="" textlink="">
      <xdr:nvSpPr>
        <xdr:cNvPr id="946" name="Text Box 9">
          <a:extLst>
            <a:ext uri="{FF2B5EF4-FFF2-40B4-BE49-F238E27FC236}">
              <a16:creationId xmlns="" xmlns:a16="http://schemas.microsoft.com/office/drawing/2014/main" id="{AF40C012-E762-4D21-AD59-6F9EBFAE55D8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4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947" name="Text Box 8">
          <a:extLst>
            <a:ext uri="{FF2B5EF4-FFF2-40B4-BE49-F238E27FC236}">
              <a16:creationId xmlns="" xmlns:a16="http://schemas.microsoft.com/office/drawing/2014/main" id="{13E8AD08-D89B-4E5B-AF6D-6E9EA470E8D9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259</xdr:row>
      <xdr:rowOff>0</xdr:rowOff>
    </xdr:from>
    <xdr:to>
      <xdr:col>1</xdr:col>
      <xdr:colOff>1304925</xdr:colOff>
      <xdr:row>303</xdr:row>
      <xdr:rowOff>120237</xdr:rowOff>
    </xdr:to>
    <xdr:sp macro="" textlink="">
      <xdr:nvSpPr>
        <xdr:cNvPr id="948" name="Text Box 9">
          <a:extLst>
            <a:ext uri="{FF2B5EF4-FFF2-40B4-BE49-F238E27FC236}">
              <a16:creationId xmlns="" xmlns:a16="http://schemas.microsoft.com/office/drawing/2014/main" id="{40D8525D-FA38-4392-8D2E-DBF1186A4C24}"/>
            </a:ext>
          </a:extLst>
        </xdr:cNvPr>
        <xdr:cNvSpPr txBox="1">
          <a:spLocks noChangeArrowheads="1"/>
        </xdr:cNvSpPr>
      </xdr:nvSpPr>
      <xdr:spPr bwMode="auto">
        <a:xfrm>
          <a:off x="1716405" y="57751980"/>
          <a:ext cx="0" cy="203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441973</xdr:colOff>
      <xdr:row>0</xdr:row>
      <xdr:rowOff>45732</xdr:rowOff>
    </xdr:from>
    <xdr:to>
      <xdr:col>3</xdr:col>
      <xdr:colOff>4849</xdr:colOff>
      <xdr:row>15</xdr:row>
      <xdr:rowOff>76200</xdr:rowOff>
    </xdr:to>
    <xdr:pic>
      <xdr:nvPicPr>
        <xdr:cNvPr id="949" name="Imagen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73" y="45732"/>
          <a:ext cx="4336352" cy="2545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441973</xdr:colOff>
      <xdr:row>0</xdr:row>
      <xdr:rowOff>45732</xdr:rowOff>
    </xdr:from>
    <xdr:to>
      <xdr:col>3</xdr:col>
      <xdr:colOff>442545</xdr:colOff>
      <xdr:row>14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73" y="45732"/>
          <a:ext cx="4336352" cy="2545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a.montas/AppData/Local/Microsoft/Windows/Temporary%20Internet%20Files/Content.Outlook/2H869UQ5/FORMATO%20INAPA/BARRIO+MARIA+TRINIDAD+SANCHEZ%20(2)-INAPA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048AA\PROYECTO%20AQN-W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scarHerrera/Documents/backup%20pc/Documents/GUIA-DE-ANALISIS-DE-COSTOS-CODIA-201511.11.15-2%20.PRUD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CARPETA%202015/MEYVER/ANALISIS%20DE%20COSTOS%20SIMO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>
        <row r="11">
          <cell r="I11">
            <v>1863.7719999999999</v>
          </cell>
        </row>
      </sheetData>
      <sheetData sheetId="1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Insumos"/>
      <sheetName val="Mano de Obra"/>
      <sheetName val="Analisis "/>
      <sheetName val="Hoja1"/>
      <sheetName val="Analisis H.A. "/>
      <sheetName val="Mezcla"/>
      <sheetName val="Subcontratos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/>
      <sheetData sheetId="1"/>
      <sheetData sheetId="2">
        <row r="7">
          <cell r="D7">
            <v>2300</v>
          </cell>
        </row>
        <row r="32">
          <cell r="D32">
            <v>6500</v>
          </cell>
        </row>
        <row r="36">
          <cell r="D36">
            <v>40</v>
          </cell>
        </row>
      </sheetData>
      <sheetData sheetId="3">
        <row r="6">
          <cell r="E6">
            <v>497.95</v>
          </cell>
        </row>
        <row r="12">
          <cell r="E12">
            <v>1495</v>
          </cell>
        </row>
        <row r="204">
          <cell r="D204">
            <v>392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7"/>
  <sheetViews>
    <sheetView topLeftCell="A267" zoomScale="105" zoomScaleNormal="99" workbookViewId="0">
      <selection activeCell="G197" sqref="G197"/>
    </sheetView>
  </sheetViews>
  <sheetFormatPr baseColWidth="10" defaultColWidth="11.5703125" defaultRowHeight="12.75"/>
  <cols>
    <col min="1" max="1" width="7.28515625" style="108" customWidth="1"/>
    <col min="2" max="2" width="51" style="108" customWidth="1"/>
    <col min="3" max="4" width="11.5703125" style="108"/>
    <col min="5" max="5" width="13.42578125" style="108" customWidth="1"/>
    <col min="6" max="6" width="21.7109375" style="108" customWidth="1"/>
    <col min="7" max="16384" width="11.5703125" style="108"/>
  </cols>
  <sheetData>
    <row r="2" spans="1:6">
      <c r="A2" s="104"/>
      <c r="B2" s="71"/>
      <c r="C2" s="105"/>
      <c r="D2" s="106"/>
      <c r="E2" s="105"/>
      <c r="F2" s="107"/>
    </row>
    <row r="3" spans="1:6">
      <c r="A3" s="104"/>
      <c r="B3" s="71"/>
      <c r="C3" s="105"/>
      <c r="D3" s="106"/>
      <c r="E3" s="105"/>
      <c r="F3" s="107"/>
    </row>
    <row r="4" spans="1:6">
      <c r="A4" s="104"/>
      <c r="B4" s="71" t="s">
        <v>240</v>
      </c>
      <c r="C4" s="105"/>
      <c r="D4" s="106"/>
      <c r="E4" s="105"/>
      <c r="F4" s="107"/>
    </row>
    <row r="5" spans="1:6">
      <c r="A5" s="104"/>
      <c r="B5" s="71"/>
      <c r="C5" s="105"/>
      <c r="D5" s="106"/>
      <c r="E5" s="105"/>
      <c r="F5" s="107"/>
    </row>
    <row r="6" spans="1:6">
      <c r="A6" s="104"/>
      <c r="B6" s="71"/>
      <c r="C6" s="105"/>
      <c r="D6" s="106"/>
      <c r="E6" s="105"/>
      <c r="F6" s="107"/>
    </row>
    <row r="7" spans="1:6">
      <c r="A7" s="104"/>
      <c r="B7" s="71"/>
      <c r="C7" s="105"/>
      <c r="D7" s="106"/>
      <c r="E7" s="105"/>
      <c r="F7" s="107"/>
    </row>
    <row r="8" spans="1:6">
      <c r="A8" s="104"/>
      <c r="B8" s="71"/>
      <c r="C8" s="105"/>
      <c r="D8" s="106"/>
      <c r="E8" s="105"/>
      <c r="F8" s="107"/>
    </row>
    <row r="9" spans="1:6">
      <c r="A9" s="104"/>
      <c r="B9" s="71"/>
      <c r="C9" s="105"/>
      <c r="D9" s="106"/>
      <c r="E9" s="105"/>
      <c r="F9" s="107"/>
    </row>
    <row r="10" spans="1:6">
      <c r="A10" s="104"/>
      <c r="B10" s="71"/>
      <c r="C10" s="105"/>
      <c r="D10" s="106"/>
      <c r="E10" s="105"/>
      <c r="F10" s="107"/>
    </row>
    <row r="11" spans="1:6">
      <c r="A11" s="104"/>
      <c r="B11" s="71"/>
      <c r="C11" s="105"/>
      <c r="D11" s="106"/>
      <c r="E11" s="105"/>
      <c r="F11" s="107"/>
    </row>
    <row r="12" spans="1:6">
      <c r="A12" s="104"/>
      <c r="B12" s="71"/>
      <c r="C12" s="105"/>
      <c r="D12" s="106"/>
      <c r="E12" s="105"/>
      <c r="F12" s="107"/>
    </row>
    <row r="13" spans="1:6">
      <c r="A13" s="104"/>
      <c r="B13" s="71"/>
      <c r="C13" s="105"/>
      <c r="D13" s="106"/>
      <c r="E13" s="105"/>
      <c r="F13" s="107"/>
    </row>
    <row r="14" spans="1:6">
      <c r="A14" s="104"/>
      <c r="B14" s="71"/>
      <c r="C14" s="105"/>
      <c r="D14" s="106"/>
      <c r="E14" s="105"/>
      <c r="F14" s="107"/>
    </row>
    <row r="15" spans="1:6">
      <c r="A15" s="104"/>
      <c r="B15" s="71"/>
      <c r="C15" s="105"/>
      <c r="D15" s="106"/>
      <c r="E15" s="105"/>
      <c r="F15" s="107"/>
    </row>
    <row r="16" spans="1:6">
      <c r="A16" s="104"/>
      <c r="B16" s="71"/>
      <c r="C16" s="105"/>
      <c r="D16" s="106"/>
      <c r="E16" s="105"/>
      <c r="F16" s="107"/>
    </row>
    <row r="17" spans="1:6">
      <c r="A17" s="402"/>
      <c r="B17" s="402"/>
      <c r="C17" s="402"/>
      <c r="D17" s="402"/>
      <c r="E17" s="402"/>
      <c r="F17" s="402"/>
    </row>
    <row r="18" spans="1:6">
      <c r="A18" s="402"/>
      <c r="B18" s="402"/>
      <c r="C18" s="402"/>
      <c r="D18" s="402"/>
      <c r="E18" s="402"/>
      <c r="F18" s="402"/>
    </row>
    <row r="19" spans="1:6" ht="18">
      <c r="A19" s="403" t="s">
        <v>248</v>
      </c>
      <c r="B19" s="403"/>
      <c r="C19" s="403"/>
      <c r="D19" s="403"/>
      <c r="E19" s="403"/>
      <c r="F19" s="403"/>
    </row>
    <row r="20" spans="1:6" ht="18">
      <c r="A20" s="403" t="s">
        <v>241</v>
      </c>
      <c r="B20" s="403"/>
      <c r="C20" s="403"/>
      <c r="D20" s="403"/>
      <c r="E20" s="403"/>
      <c r="F20" s="403"/>
    </row>
    <row r="21" spans="1:6">
      <c r="A21" s="109"/>
      <c r="B21" s="110"/>
      <c r="C21" s="110"/>
      <c r="D21" s="110"/>
      <c r="E21" s="111"/>
      <c r="F21" s="112"/>
    </row>
    <row r="22" spans="1:6">
      <c r="A22" s="404" t="s">
        <v>242</v>
      </c>
      <c r="B22" s="405"/>
      <c r="C22" s="405"/>
      <c r="D22" s="405"/>
      <c r="E22" s="405"/>
      <c r="F22" s="405"/>
    </row>
    <row r="23" spans="1:6">
      <c r="A23" s="312" t="s">
        <v>243</v>
      </c>
      <c r="B23" s="110"/>
      <c r="C23" s="110"/>
      <c r="D23" s="113" t="s">
        <v>0</v>
      </c>
      <c r="E23" s="110"/>
      <c r="F23" s="114"/>
    </row>
    <row r="24" spans="1:6">
      <c r="A24" s="312" t="s">
        <v>244</v>
      </c>
      <c r="B24" s="110"/>
      <c r="C24" s="110"/>
      <c r="D24" s="113"/>
      <c r="E24" s="110"/>
      <c r="F24" s="114"/>
    </row>
    <row r="25" spans="1:6">
      <c r="A25" s="312" t="s">
        <v>245</v>
      </c>
      <c r="B25" s="110"/>
      <c r="C25" s="110"/>
      <c r="D25" s="113"/>
      <c r="E25" s="110"/>
      <c r="F25" s="114"/>
    </row>
    <row r="26" spans="1:6">
      <c r="A26" s="115" t="s">
        <v>1</v>
      </c>
      <c r="B26" s="116" t="s">
        <v>2</v>
      </c>
      <c r="C26" s="117" t="s">
        <v>3</v>
      </c>
      <c r="D26" s="118" t="s">
        <v>4</v>
      </c>
      <c r="E26" s="117" t="s">
        <v>5</v>
      </c>
      <c r="F26" s="119" t="s">
        <v>6</v>
      </c>
    </row>
    <row r="27" spans="1:6">
      <c r="A27" s="120"/>
      <c r="B27" s="121"/>
      <c r="C27" s="122"/>
      <c r="D27" s="123"/>
      <c r="E27" s="122"/>
      <c r="F27" s="124"/>
    </row>
    <row r="28" spans="1:6">
      <c r="A28" s="18"/>
      <c r="B28" s="53"/>
      <c r="C28" s="125"/>
      <c r="D28" s="23"/>
      <c r="E28" s="126"/>
      <c r="F28" s="127"/>
    </row>
    <row r="29" spans="1:6">
      <c r="A29" s="53" t="s">
        <v>7</v>
      </c>
      <c r="B29" s="103" t="s">
        <v>61</v>
      </c>
      <c r="C29" s="51"/>
      <c r="D29" s="51"/>
      <c r="E29" s="128"/>
      <c r="F29" s="128"/>
    </row>
    <row r="30" spans="1:6">
      <c r="A30" s="30"/>
      <c r="B30" s="103"/>
      <c r="C30" s="51"/>
      <c r="D30" s="51"/>
      <c r="E30" s="128"/>
      <c r="F30" s="128"/>
    </row>
    <row r="31" spans="1:6">
      <c r="A31" s="18">
        <v>1</v>
      </c>
      <c r="B31" s="70" t="s">
        <v>8</v>
      </c>
      <c r="C31" s="51">
        <v>8106.39</v>
      </c>
      <c r="D31" s="40" t="s">
        <v>9</v>
      </c>
      <c r="E31" s="126">
        <f>+Análisis!F34</f>
        <v>26.699999629921578</v>
      </c>
      <c r="F31" s="51">
        <f>ROUND(C31*E31,2)</f>
        <v>216440.61</v>
      </c>
    </row>
    <row r="32" spans="1:6">
      <c r="A32" s="18"/>
      <c r="B32" s="70"/>
      <c r="C32" s="51"/>
      <c r="D32" s="40"/>
      <c r="E32" s="126"/>
      <c r="F32" s="51"/>
    </row>
    <row r="33" spans="1:6">
      <c r="A33" s="95">
        <v>2</v>
      </c>
      <c r="B33" s="102" t="s">
        <v>224</v>
      </c>
      <c r="C33" s="79"/>
      <c r="D33" s="91"/>
      <c r="E33" s="79"/>
      <c r="F33" s="80"/>
    </row>
    <row r="34" spans="1:6">
      <c r="A34" s="90">
        <v>2.1</v>
      </c>
      <c r="B34" s="129" t="s">
        <v>130</v>
      </c>
      <c r="C34" s="76">
        <v>8422.2800000000007</v>
      </c>
      <c r="D34" s="40" t="s">
        <v>9</v>
      </c>
      <c r="E34" s="77">
        <f>+Análisis!F38</f>
        <v>67.8</v>
      </c>
      <c r="F34" s="75">
        <f>+ROUND(C34*E34,2)</f>
        <v>571030.57999999996</v>
      </c>
    </row>
    <row r="35" spans="1:6">
      <c r="A35" s="98">
        <v>2.2000000000000002</v>
      </c>
      <c r="B35" s="130" t="s">
        <v>131</v>
      </c>
      <c r="C35" s="76">
        <v>3579.47</v>
      </c>
      <c r="D35" s="40" t="s">
        <v>12</v>
      </c>
      <c r="E35" s="77">
        <f>+Análisis!F45</f>
        <v>54.000000000000007</v>
      </c>
      <c r="F35" s="75">
        <f>+ROUND(C35*E35,2)</f>
        <v>193291.38</v>
      </c>
    </row>
    <row r="36" spans="1:6" ht="25.5">
      <c r="A36" s="90">
        <v>2.2999999999999998</v>
      </c>
      <c r="B36" s="129" t="s">
        <v>221</v>
      </c>
      <c r="C36" s="7">
        <v>241.61</v>
      </c>
      <c r="D36" s="40" t="s">
        <v>10</v>
      </c>
      <c r="E36" s="77">
        <f>+Análisis!F47</f>
        <v>260</v>
      </c>
      <c r="F36" s="75">
        <f>+ROUND(C36*E36,2)</f>
        <v>62818.6</v>
      </c>
    </row>
    <row r="37" spans="1:6">
      <c r="A37" s="90"/>
      <c r="B37" s="129"/>
      <c r="C37" s="92"/>
      <c r="D37" s="93"/>
      <c r="E37" s="94"/>
      <c r="F37" s="80"/>
    </row>
    <row r="38" spans="1:6">
      <c r="A38" s="55">
        <v>3</v>
      </c>
      <c r="B38" s="103" t="s">
        <v>24</v>
      </c>
      <c r="C38" s="51"/>
      <c r="D38" s="40"/>
      <c r="E38" s="126"/>
      <c r="F38" s="51"/>
    </row>
    <row r="39" spans="1:6">
      <c r="A39" s="18">
        <v>3.1</v>
      </c>
      <c r="B39" s="70" t="s">
        <v>25</v>
      </c>
      <c r="C39" s="51">
        <v>6890.43</v>
      </c>
      <c r="D39" s="40" t="s">
        <v>10</v>
      </c>
      <c r="E39" s="126">
        <f>+Análisis!F52</f>
        <v>225</v>
      </c>
      <c r="F39" s="51">
        <f t="shared" ref="F39:F86" si="0">ROUND(C39*E39,2)</f>
        <v>1550346.75</v>
      </c>
    </row>
    <row r="40" spans="1:6">
      <c r="A40" s="18">
        <v>3.2</v>
      </c>
      <c r="B40" s="70" t="s">
        <v>11</v>
      </c>
      <c r="C40" s="51">
        <v>689.04</v>
      </c>
      <c r="D40" s="40" t="s">
        <v>10</v>
      </c>
      <c r="E40" s="126">
        <f>+Análisis!F57</f>
        <v>1092</v>
      </c>
      <c r="F40" s="51">
        <f t="shared" si="0"/>
        <v>752431.68</v>
      </c>
    </row>
    <row r="41" spans="1:6" ht="25.5">
      <c r="A41" s="18">
        <v>3.3</v>
      </c>
      <c r="B41" s="19" t="s">
        <v>91</v>
      </c>
      <c r="C41" s="49">
        <v>2800.63</v>
      </c>
      <c r="D41" s="46" t="s">
        <v>10</v>
      </c>
      <c r="E41" s="50">
        <f>+Análisis!F62</f>
        <v>990</v>
      </c>
      <c r="F41" s="49">
        <f t="shared" si="0"/>
        <v>2772623.7</v>
      </c>
    </row>
    <row r="42" spans="1:6" ht="25.5">
      <c r="A42" s="18">
        <v>3.4</v>
      </c>
      <c r="B42" s="131" t="s">
        <v>234</v>
      </c>
      <c r="C42" s="72">
        <v>5834.66</v>
      </c>
      <c r="D42" s="73" t="s">
        <v>10</v>
      </c>
      <c r="E42" s="74">
        <v>183.13</v>
      </c>
      <c r="F42" s="44">
        <f t="shared" si="0"/>
        <v>1068501.29</v>
      </c>
    </row>
    <row r="43" spans="1:6" ht="25.5">
      <c r="A43" s="18">
        <v>3.5</v>
      </c>
      <c r="B43" s="131" t="s">
        <v>220</v>
      </c>
      <c r="C43" s="49">
        <v>4067.57</v>
      </c>
      <c r="D43" s="46" t="s">
        <v>10</v>
      </c>
      <c r="E43" s="50">
        <f>+E36</f>
        <v>260</v>
      </c>
      <c r="F43" s="49">
        <f t="shared" si="0"/>
        <v>1057568.2</v>
      </c>
    </row>
    <row r="44" spans="1:6">
      <c r="A44" s="18"/>
      <c r="B44" s="70"/>
      <c r="C44" s="51"/>
      <c r="D44" s="40"/>
      <c r="E44" s="126"/>
      <c r="F44" s="51">
        <f t="shared" si="0"/>
        <v>0</v>
      </c>
    </row>
    <row r="45" spans="1:6">
      <c r="A45" s="55">
        <v>4</v>
      </c>
      <c r="B45" s="103" t="s">
        <v>26</v>
      </c>
      <c r="C45" s="51"/>
      <c r="D45" s="40"/>
      <c r="E45" s="126"/>
      <c r="F45" s="51">
        <f t="shared" si="0"/>
        <v>0</v>
      </c>
    </row>
    <row r="46" spans="1:6">
      <c r="A46" s="18">
        <v>4.0999999999999996</v>
      </c>
      <c r="B46" s="37" t="s">
        <v>31</v>
      </c>
      <c r="C46" s="127">
        <v>550.51</v>
      </c>
      <c r="D46" s="211" t="s">
        <v>9</v>
      </c>
      <c r="E46" s="245">
        <v>864</v>
      </c>
      <c r="F46" s="127">
        <f t="shared" si="0"/>
        <v>475640.64</v>
      </c>
    </row>
    <row r="47" spans="1:6">
      <c r="A47" s="18">
        <v>4.2</v>
      </c>
      <c r="B47" s="37" t="s">
        <v>60</v>
      </c>
      <c r="C47" s="51">
        <v>4396.92</v>
      </c>
      <c r="D47" s="45" t="s">
        <v>9</v>
      </c>
      <c r="E47" s="7">
        <f>554.54*1.1</f>
        <v>609.99400000000003</v>
      </c>
      <c r="F47" s="51">
        <f t="shared" si="0"/>
        <v>2682094.8199999998</v>
      </c>
    </row>
    <row r="48" spans="1:6">
      <c r="A48" s="18">
        <v>4.3</v>
      </c>
      <c r="B48" s="37" t="s">
        <v>59</v>
      </c>
      <c r="C48" s="51">
        <v>3326.42</v>
      </c>
      <c r="D48" s="45" t="s">
        <v>9</v>
      </c>
      <c r="E48" s="7">
        <f>337.13*1.1</f>
        <v>370.84300000000002</v>
      </c>
      <c r="F48" s="51">
        <f t="shared" si="0"/>
        <v>1233579.57</v>
      </c>
    </row>
    <row r="49" spans="1:6">
      <c r="A49" s="18"/>
      <c r="B49" s="37"/>
      <c r="C49" s="7"/>
      <c r="D49" s="45"/>
      <c r="E49" s="7"/>
      <c r="F49" s="51">
        <f t="shared" si="0"/>
        <v>0</v>
      </c>
    </row>
    <row r="50" spans="1:6">
      <c r="A50" s="55">
        <v>5</v>
      </c>
      <c r="B50" s="103" t="s">
        <v>27</v>
      </c>
      <c r="C50" s="51"/>
      <c r="D50" s="40"/>
      <c r="E50" s="126"/>
      <c r="F50" s="51">
        <f t="shared" si="0"/>
        <v>0</v>
      </c>
    </row>
    <row r="51" spans="1:6">
      <c r="A51" s="18">
        <v>5.0999999999999996</v>
      </c>
      <c r="B51" s="37" t="s">
        <v>64</v>
      </c>
      <c r="C51" s="51">
        <v>534.48</v>
      </c>
      <c r="D51" s="45" t="s">
        <v>9</v>
      </c>
      <c r="E51" s="7">
        <f>39.3*1.1</f>
        <v>43.23</v>
      </c>
      <c r="F51" s="51">
        <f t="shared" si="0"/>
        <v>23105.57</v>
      </c>
    </row>
    <row r="52" spans="1:6">
      <c r="A52" s="18">
        <v>5.2</v>
      </c>
      <c r="B52" s="37" t="s">
        <v>65</v>
      </c>
      <c r="C52" s="51">
        <v>4310.71</v>
      </c>
      <c r="D52" s="45" t="s">
        <v>9</v>
      </c>
      <c r="E52" s="7">
        <f>32.27*1.1</f>
        <v>35.497000000000007</v>
      </c>
      <c r="F52" s="51">
        <f t="shared" si="0"/>
        <v>153017.26999999999</v>
      </c>
    </row>
    <row r="53" spans="1:6">
      <c r="A53" s="18">
        <v>5.3</v>
      </c>
      <c r="B53" s="37" t="s">
        <v>63</v>
      </c>
      <c r="C53" s="51">
        <v>3261.2</v>
      </c>
      <c r="D53" s="45" t="s">
        <v>9</v>
      </c>
      <c r="E53" s="7">
        <f>27.98*1.1</f>
        <v>30.778000000000002</v>
      </c>
      <c r="F53" s="51">
        <f t="shared" si="0"/>
        <v>100373.21</v>
      </c>
    </row>
    <row r="54" spans="1:6">
      <c r="A54" s="18"/>
      <c r="B54" s="70"/>
      <c r="C54" s="51"/>
      <c r="D54" s="40"/>
      <c r="E54" s="126"/>
      <c r="F54" s="51">
        <f t="shared" si="0"/>
        <v>0</v>
      </c>
    </row>
    <row r="55" spans="1:6" ht="25.5">
      <c r="A55" s="54">
        <v>6</v>
      </c>
      <c r="B55" s="132" t="s">
        <v>28</v>
      </c>
      <c r="C55" s="133"/>
      <c r="D55" s="134"/>
      <c r="E55" s="135"/>
      <c r="F55" s="133">
        <f t="shared" si="0"/>
        <v>0</v>
      </c>
    </row>
    <row r="56" spans="1:6" ht="25.5">
      <c r="A56" s="14">
        <v>6.1</v>
      </c>
      <c r="B56" s="136" t="s">
        <v>133</v>
      </c>
      <c r="C56" s="133">
        <v>2</v>
      </c>
      <c r="D56" s="134" t="s">
        <v>4</v>
      </c>
      <c r="E56" s="135">
        <f>3950.73*1.1</f>
        <v>4345.8030000000008</v>
      </c>
      <c r="F56" s="133">
        <f t="shared" si="0"/>
        <v>8691.61</v>
      </c>
    </row>
    <row r="57" spans="1:6" ht="25.5">
      <c r="A57" s="18">
        <v>6.2</v>
      </c>
      <c r="B57" s="70" t="s">
        <v>145</v>
      </c>
      <c r="C57" s="51">
        <v>1</v>
      </c>
      <c r="D57" s="40" t="s">
        <v>4</v>
      </c>
      <c r="E57" s="126">
        <f>3717.09*1.1</f>
        <v>4088.7990000000004</v>
      </c>
      <c r="F57" s="51">
        <f t="shared" si="0"/>
        <v>4088.8</v>
      </c>
    </row>
    <row r="58" spans="1:6" ht="25.5">
      <c r="A58" s="14">
        <v>6.3</v>
      </c>
      <c r="B58" s="70" t="s">
        <v>132</v>
      </c>
      <c r="C58" s="51">
        <v>1</v>
      </c>
      <c r="D58" s="40" t="s">
        <v>4</v>
      </c>
      <c r="E58" s="126">
        <f>3431.53*1.1</f>
        <v>3774.6830000000004</v>
      </c>
      <c r="F58" s="51">
        <f t="shared" si="0"/>
        <v>3774.68</v>
      </c>
    </row>
    <row r="59" spans="1:6" ht="25.5">
      <c r="A59" s="18">
        <v>6.4</v>
      </c>
      <c r="B59" s="70" t="s">
        <v>94</v>
      </c>
      <c r="C59" s="51">
        <v>1</v>
      </c>
      <c r="D59" s="40" t="s">
        <v>4</v>
      </c>
      <c r="E59" s="126">
        <f>2443.85*1.1</f>
        <v>2688.2350000000001</v>
      </c>
      <c r="F59" s="51">
        <f t="shared" si="0"/>
        <v>2688.24</v>
      </c>
    </row>
    <row r="60" spans="1:6" ht="25.5">
      <c r="A60" s="14">
        <v>6.5</v>
      </c>
      <c r="B60" s="70" t="s">
        <v>95</v>
      </c>
      <c r="C60" s="51">
        <v>3</v>
      </c>
      <c r="D60" s="40" t="s">
        <v>4</v>
      </c>
      <c r="E60" s="126">
        <f>2119.35*1.14</f>
        <v>2416.0589999999997</v>
      </c>
      <c r="F60" s="51">
        <f t="shared" si="0"/>
        <v>7248.18</v>
      </c>
    </row>
    <row r="61" spans="1:6" ht="25.5">
      <c r="A61" s="18">
        <v>6.6</v>
      </c>
      <c r="B61" s="137" t="s">
        <v>193</v>
      </c>
      <c r="C61" s="138">
        <v>9</v>
      </c>
      <c r="D61" s="139" t="s">
        <v>4</v>
      </c>
      <c r="E61" s="140">
        <f>1320.04*1.15</f>
        <v>1518.0459999999998</v>
      </c>
      <c r="F61" s="138">
        <f t="shared" si="0"/>
        <v>13662.41</v>
      </c>
    </row>
    <row r="62" spans="1:6" ht="25.5">
      <c r="A62" s="14">
        <v>6.7</v>
      </c>
      <c r="B62" s="70" t="s">
        <v>148</v>
      </c>
      <c r="C62" s="51">
        <v>6</v>
      </c>
      <c r="D62" s="40" t="s">
        <v>4</v>
      </c>
      <c r="E62" s="126">
        <f>2054.45*1.17</f>
        <v>2403.7064999999998</v>
      </c>
      <c r="F62" s="51">
        <f t="shared" si="0"/>
        <v>14422.24</v>
      </c>
    </row>
    <row r="63" spans="1:6" ht="25.5">
      <c r="A63" s="18">
        <v>6.8</v>
      </c>
      <c r="B63" s="70" t="s">
        <v>149</v>
      </c>
      <c r="C63" s="51">
        <v>5</v>
      </c>
      <c r="D63" s="40" t="s">
        <v>4</v>
      </c>
      <c r="E63" s="126">
        <f>1203.14*1.15</f>
        <v>1383.6110000000001</v>
      </c>
      <c r="F63" s="51">
        <f t="shared" si="0"/>
        <v>6918.06</v>
      </c>
    </row>
    <row r="64" spans="1:6" ht="25.5">
      <c r="A64" s="14">
        <v>6.9</v>
      </c>
      <c r="B64" s="70" t="s">
        <v>150</v>
      </c>
      <c r="C64" s="51">
        <v>2</v>
      </c>
      <c r="D64" s="40" t="s">
        <v>4</v>
      </c>
      <c r="E64" s="126">
        <f>2423.34*1.16</f>
        <v>2811.0744</v>
      </c>
      <c r="F64" s="51">
        <f t="shared" si="0"/>
        <v>5622.15</v>
      </c>
    </row>
    <row r="65" spans="1:6" ht="25.5">
      <c r="A65" s="57">
        <v>6.1</v>
      </c>
      <c r="B65" s="70" t="s">
        <v>192</v>
      </c>
      <c r="C65" s="51">
        <v>1</v>
      </c>
      <c r="D65" s="40" t="s">
        <v>4</v>
      </c>
      <c r="E65" s="126">
        <f>3222.65*1.12</f>
        <v>3609.3680000000004</v>
      </c>
      <c r="F65" s="51">
        <f t="shared" si="0"/>
        <v>3609.37</v>
      </c>
    </row>
    <row r="66" spans="1:6" ht="25.5">
      <c r="A66" s="14">
        <v>6.11</v>
      </c>
      <c r="B66" s="70" t="s">
        <v>96</v>
      </c>
      <c r="C66" s="51">
        <v>7</v>
      </c>
      <c r="D66" s="40" t="s">
        <v>4</v>
      </c>
      <c r="E66" s="126">
        <f>1508.25*1.11</f>
        <v>1674.1575000000003</v>
      </c>
      <c r="F66" s="51">
        <f t="shared" si="0"/>
        <v>11719.1</v>
      </c>
    </row>
    <row r="67" spans="1:6" ht="25.5">
      <c r="A67" s="57">
        <v>6.12</v>
      </c>
      <c r="B67" s="70" t="s">
        <v>97</v>
      </c>
      <c r="C67" s="51">
        <v>2</v>
      </c>
      <c r="D67" s="40" t="s">
        <v>4</v>
      </c>
      <c r="E67" s="126">
        <f>1872.73*1.14</f>
        <v>2134.9121999999998</v>
      </c>
      <c r="F67" s="51">
        <f t="shared" si="0"/>
        <v>4269.82</v>
      </c>
    </row>
    <row r="68" spans="1:6" ht="25.5">
      <c r="A68" s="14">
        <v>6.13</v>
      </c>
      <c r="B68" s="141" t="s">
        <v>147</v>
      </c>
      <c r="C68" s="49">
        <v>1.41</v>
      </c>
      <c r="D68" s="46" t="s">
        <v>10</v>
      </c>
      <c r="E68" s="50">
        <f>12651.41*1.2</f>
        <v>15181.691999999999</v>
      </c>
      <c r="F68" s="49">
        <f t="shared" si="0"/>
        <v>21406.19</v>
      </c>
    </row>
    <row r="69" spans="1:6">
      <c r="A69" s="18"/>
      <c r="B69" s="70"/>
      <c r="C69" s="51"/>
      <c r="D69" s="40"/>
      <c r="E69" s="126"/>
      <c r="F69" s="51">
        <f t="shared" si="0"/>
        <v>0</v>
      </c>
    </row>
    <row r="70" spans="1:6">
      <c r="A70" s="55">
        <v>7</v>
      </c>
      <c r="B70" s="103" t="s">
        <v>76</v>
      </c>
      <c r="C70" s="51"/>
      <c r="D70" s="40"/>
      <c r="E70" s="126"/>
      <c r="F70" s="51">
        <f t="shared" si="0"/>
        <v>0</v>
      </c>
    </row>
    <row r="71" spans="1:6">
      <c r="A71" s="18">
        <v>7.1</v>
      </c>
      <c r="B71" s="70" t="s">
        <v>136</v>
      </c>
      <c r="C71" s="51">
        <v>5</v>
      </c>
      <c r="D71" s="40" t="s">
        <v>4</v>
      </c>
      <c r="E71" s="126">
        <f>+Análisis!F83</f>
        <v>2390.48</v>
      </c>
      <c r="F71" s="51">
        <f t="shared" si="0"/>
        <v>11952.4</v>
      </c>
    </row>
    <row r="72" spans="1:6">
      <c r="A72" s="18">
        <v>7.2</v>
      </c>
      <c r="B72" s="70" t="s">
        <v>137</v>
      </c>
      <c r="C72" s="51">
        <v>24</v>
      </c>
      <c r="D72" s="40" t="s">
        <v>4</v>
      </c>
      <c r="E72" s="126">
        <f>+Análisis!F89</f>
        <v>1566.25</v>
      </c>
      <c r="F72" s="51">
        <f t="shared" si="0"/>
        <v>37590</v>
      </c>
    </row>
    <row r="73" spans="1:6">
      <c r="A73" s="18">
        <v>7.3</v>
      </c>
      <c r="B73" s="70" t="s">
        <v>138</v>
      </c>
      <c r="C73" s="49">
        <v>33</v>
      </c>
      <c r="D73" s="46" t="s">
        <v>4</v>
      </c>
      <c r="E73" s="50">
        <f>+Análisis!F94</f>
        <v>1384.48</v>
      </c>
      <c r="F73" s="49">
        <f t="shared" si="0"/>
        <v>45687.839999999997</v>
      </c>
    </row>
    <row r="74" spans="1:6">
      <c r="A74" s="18"/>
      <c r="B74" s="70"/>
      <c r="C74" s="51"/>
      <c r="D74" s="40"/>
      <c r="E74" s="126"/>
      <c r="F74" s="51">
        <f t="shared" si="0"/>
        <v>0</v>
      </c>
    </row>
    <row r="75" spans="1:6" ht="25.5">
      <c r="A75" s="55">
        <v>8</v>
      </c>
      <c r="B75" s="103" t="s">
        <v>34</v>
      </c>
      <c r="C75" s="51"/>
      <c r="D75" s="40"/>
      <c r="E75" s="126"/>
      <c r="F75" s="51">
        <f t="shared" si="0"/>
        <v>0</v>
      </c>
    </row>
    <row r="76" spans="1:6" ht="63.75">
      <c r="A76" s="18">
        <v>8.1</v>
      </c>
      <c r="B76" s="19" t="s">
        <v>184</v>
      </c>
      <c r="C76" s="6">
        <v>1</v>
      </c>
      <c r="D76" s="23" t="s">
        <v>4</v>
      </c>
      <c r="E76" s="6">
        <f>46696.74*1.1</f>
        <v>51366.414000000004</v>
      </c>
      <c r="F76" s="51">
        <f t="shared" si="0"/>
        <v>51366.41</v>
      </c>
    </row>
    <row r="77" spans="1:6" ht="63.75">
      <c r="A77" s="18">
        <v>8.1999999999999993</v>
      </c>
      <c r="B77" s="19" t="s">
        <v>185</v>
      </c>
      <c r="C77" s="6">
        <v>5</v>
      </c>
      <c r="D77" s="23" t="s">
        <v>4</v>
      </c>
      <c r="E77" s="6">
        <f>34444.57*1.1</f>
        <v>37889.027000000002</v>
      </c>
      <c r="F77" s="51">
        <f t="shared" si="0"/>
        <v>189445.14</v>
      </c>
    </row>
    <row r="78" spans="1:6" ht="63.75">
      <c r="A78" s="18">
        <v>8.3000000000000007</v>
      </c>
      <c r="B78" s="19" t="s">
        <v>186</v>
      </c>
      <c r="C78" s="6">
        <v>3</v>
      </c>
      <c r="D78" s="23" t="s">
        <v>4</v>
      </c>
      <c r="E78" s="6">
        <f>27844.6*1.1</f>
        <v>30629.06</v>
      </c>
      <c r="F78" s="51">
        <f t="shared" si="0"/>
        <v>91887.18</v>
      </c>
    </row>
    <row r="79" spans="1:6">
      <c r="A79" s="18">
        <v>8.4</v>
      </c>
      <c r="B79" s="141" t="s">
        <v>62</v>
      </c>
      <c r="C79" s="51">
        <v>9</v>
      </c>
      <c r="D79" s="40" t="s">
        <v>4</v>
      </c>
      <c r="E79" s="126">
        <f>3190.1*1.1</f>
        <v>3509.11</v>
      </c>
      <c r="F79" s="51">
        <f t="shared" si="0"/>
        <v>31581.99</v>
      </c>
    </row>
    <row r="80" spans="1:6">
      <c r="A80" s="18"/>
      <c r="B80" s="70"/>
      <c r="C80" s="51"/>
      <c r="D80" s="40"/>
      <c r="E80" s="126"/>
      <c r="F80" s="51">
        <f t="shared" si="0"/>
        <v>0</v>
      </c>
    </row>
    <row r="81" spans="1:6" ht="25.5">
      <c r="A81" s="55">
        <v>9</v>
      </c>
      <c r="B81" s="103" t="s">
        <v>35</v>
      </c>
      <c r="C81" s="51"/>
      <c r="D81" s="40"/>
      <c r="E81" s="126"/>
      <c r="F81" s="51">
        <f t="shared" si="0"/>
        <v>0</v>
      </c>
    </row>
    <row r="82" spans="1:6">
      <c r="A82" s="18">
        <v>9.1</v>
      </c>
      <c r="B82" s="37" t="s">
        <v>36</v>
      </c>
      <c r="C82" s="6">
        <v>2</v>
      </c>
      <c r="D82" s="23" t="s">
        <v>4</v>
      </c>
      <c r="E82" s="6">
        <v>11625.63</v>
      </c>
      <c r="F82" s="51">
        <f t="shared" si="0"/>
        <v>23251.26</v>
      </c>
    </row>
    <row r="83" spans="1:6">
      <c r="A83" s="18">
        <v>9.1999999999999993</v>
      </c>
      <c r="B83" s="37" t="s">
        <v>194</v>
      </c>
      <c r="C83" s="6">
        <v>2</v>
      </c>
      <c r="D83" s="23" t="s">
        <v>4</v>
      </c>
      <c r="E83" s="6">
        <v>33046.839999999997</v>
      </c>
      <c r="F83" s="51">
        <f t="shared" si="0"/>
        <v>66093.679999999993</v>
      </c>
    </row>
    <row r="84" spans="1:6">
      <c r="A84" s="18">
        <v>9.3000000000000007</v>
      </c>
      <c r="B84" s="37" t="s">
        <v>187</v>
      </c>
      <c r="C84" s="6">
        <v>2</v>
      </c>
      <c r="D84" s="23" t="s">
        <v>4</v>
      </c>
      <c r="E84" s="6">
        <v>17262.14</v>
      </c>
      <c r="F84" s="51">
        <f t="shared" si="0"/>
        <v>34524.28</v>
      </c>
    </row>
    <row r="85" spans="1:6">
      <c r="A85" s="18">
        <v>9.4</v>
      </c>
      <c r="B85" s="70" t="s">
        <v>29</v>
      </c>
      <c r="C85" s="51">
        <v>2</v>
      </c>
      <c r="D85" s="40" t="s">
        <v>4</v>
      </c>
      <c r="E85" s="126">
        <v>3190.1</v>
      </c>
      <c r="F85" s="51">
        <f t="shared" si="0"/>
        <v>6380.2</v>
      </c>
    </row>
    <row r="86" spans="1:6">
      <c r="A86" s="142"/>
      <c r="B86" s="143"/>
      <c r="C86" s="144"/>
      <c r="D86" s="93"/>
      <c r="E86" s="145"/>
      <c r="F86" s="51">
        <f t="shared" si="0"/>
        <v>0</v>
      </c>
    </row>
    <row r="87" spans="1:6" ht="25.5">
      <c r="A87" s="30">
        <v>10</v>
      </c>
      <c r="B87" s="31" t="s">
        <v>190</v>
      </c>
      <c r="C87" s="32"/>
      <c r="D87" s="33"/>
      <c r="E87" s="32"/>
      <c r="F87" s="34"/>
    </row>
    <row r="88" spans="1:6">
      <c r="A88" s="18">
        <v>10.1</v>
      </c>
      <c r="B88" s="19" t="s">
        <v>8</v>
      </c>
      <c r="C88" s="20">
        <v>2</v>
      </c>
      <c r="D88" s="21" t="s">
        <v>4</v>
      </c>
      <c r="E88" s="20">
        <v>300</v>
      </c>
      <c r="F88" s="22">
        <f>ROUND(E88*C88,2)</f>
        <v>600</v>
      </c>
    </row>
    <row r="89" spans="1:6" ht="25.5">
      <c r="A89" s="35">
        <v>10.199999999999999</v>
      </c>
      <c r="B89" s="19" t="s">
        <v>116</v>
      </c>
      <c r="C89" s="20">
        <v>12</v>
      </c>
      <c r="D89" s="21" t="s">
        <v>9</v>
      </c>
      <c r="E89" s="20">
        <f>1624.92*1.2</f>
        <v>1949.904</v>
      </c>
      <c r="F89" s="36">
        <f>ROUND(E89*C89,2)</f>
        <v>23398.85</v>
      </c>
    </row>
    <row r="90" spans="1:6" ht="25.5">
      <c r="A90" s="18">
        <v>10.3</v>
      </c>
      <c r="B90" s="16" t="s">
        <v>118</v>
      </c>
      <c r="C90" s="24">
        <v>8</v>
      </c>
      <c r="D90" s="38" t="s">
        <v>4</v>
      </c>
      <c r="E90" s="24">
        <v>1168.2</v>
      </c>
      <c r="F90" s="17">
        <f>ROUND(E90*C90,2)</f>
        <v>9345.6</v>
      </c>
    </row>
    <row r="91" spans="1:6">
      <c r="A91" s="35">
        <v>10.4</v>
      </c>
      <c r="B91" s="70" t="s">
        <v>78</v>
      </c>
      <c r="C91" s="6">
        <v>4</v>
      </c>
      <c r="D91" s="23" t="s">
        <v>4</v>
      </c>
      <c r="E91" s="6">
        <f>1226.61*1.15</f>
        <v>1410.6014999999998</v>
      </c>
      <c r="F91" s="22">
        <f>ROUND(E91*C91,2)</f>
        <v>5642.41</v>
      </c>
    </row>
    <row r="92" spans="1:6">
      <c r="A92" s="18">
        <v>10.5</v>
      </c>
      <c r="B92" s="37" t="s">
        <v>231</v>
      </c>
      <c r="C92" s="6">
        <v>4</v>
      </c>
      <c r="D92" s="23" t="s">
        <v>4</v>
      </c>
      <c r="E92" s="6">
        <v>700</v>
      </c>
      <c r="F92" s="22">
        <f>ROUND(E92*C92,2)</f>
        <v>2800</v>
      </c>
    </row>
    <row r="93" spans="1:6" ht="51">
      <c r="A93" s="35">
        <v>10.6</v>
      </c>
      <c r="B93" s="146" t="s">
        <v>134</v>
      </c>
      <c r="C93" s="42">
        <v>16</v>
      </c>
      <c r="D93" s="43" t="s">
        <v>33</v>
      </c>
      <c r="E93" s="42">
        <f>2256.95*1.4</f>
        <v>3159.7299999999996</v>
      </c>
      <c r="F93" s="44">
        <f>ROUND(C93*E93,2)</f>
        <v>50555.68</v>
      </c>
    </row>
    <row r="94" spans="1:6">
      <c r="A94" s="18">
        <v>10.7</v>
      </c>
      <c r="B94" s="37" t="s">
        <v>106</v>
      </c>
      <c r="C94" s="6">
        <v>2.87</v>
      </c>
      <c r="D94" s="23" t="s">
        <v>12</v>
      </c>
      <c r="E94" s="6">
        <v>112.3</v>
      </c>
      <c r="F94" s="22">
        <f>ROUND(E94*C94,2)</f>
        <v>322.3</v>
      </c>
    </row>
    <row r="95" spans="1:6">
      <c r="A95" s="35">
        <v>10.8</v>
      </c>
      <c r="B95" s="19" t="s">
        <v>30</v>
      </c>
      <c r="C95" s="6">
        <v>2</v>
      </c>
      <c r="D95" s="23" t="s">
        <v>4</v>
      </c>
      <c r="E95" s="128">
        <f>7624.1*1.1</f>
        <v>8386.51</v>
      </c>
      <c r="F95" s="22">
        <f>ROUND(E95*C95,2)</f>
        <v>16773.02</v>
      </c>
    </row>
    <row r="96" spans="1:6">
      <c r="A96" s="18"/>
      <c r="B96" s="19"/>
      <c r="C96" s="6"/>
      <c r="D96" s="23"/>
      <c r="E96" s="128"/>
      <c r="F96" s="22"/>
    </row>
    <row r="97" spans="1:6" ht="38.25">
      <c r="A97" s="53">
        <v>11</v>
      </c>
      <c r="B97" s="31" t="s">
        <v>100</v>
      </c>
      <c r="C97" s="47"/>
      <c r="D97" s="48"/>
      <c r="E97" s="47"/>
      <c r="F97" s="22"/>
    </row>
    <row r="98" spans="1:6">
      <c r="A98" s="18">
        <v>11.1</v>
      </c>
      <c r="B98" s="19" t="s">
        <v>8</v>
      </c>
      <c r="C98" s="20">
        <v>2</v>
      </c>
      <c r="D98" s="21" t="s">
        <v>4</v>
      </c>
      <c r="E98" s="20">
        <v>300</v>
      </c>
      <c r="F98" s="22">
        <f>ROUND(E98*C98,2)</f>
        <v>600</v>
      </c>
    </row>
    <row r="99" spans="1:6" ht="25.5">
      <c r="A99" s="18">
        <v>11.2</v>
      </c>
      <c r="B99" s="19" t="s">
        <v>107</v>
      </c>
      <c r="C99" s="20">
        <v>12.8</v>
      </c>
      <c r="D99" s="21" t="s">
        <v>9</v>
      </c>
      <c r="E99" s="20">
        <f>2304.62*1.12</f>
        <v>2581.1744000000003</v>
      </c>
      <c r="F99" s="36">
        <f>ROUND(E99*C99,2)</f>
        <v>33039.03</v>
      </c>
    </row>
    <row r="100" spans="1:6" ht="25.5">
      <c r="A100" s="18">
        <v>11.3</v>
      </c>
      <c r="B100" s="19" t="s">
        <v>117</v>
      </c>
      <c r="C100" s="6">
        <v>8</v>
      </c>
      <c r="D100" s="23" t="s">
        <v>4</v>
      </c>
      <c r="E100" s="6">
        <v>1882.1</v>
      </c>
      <c r="F100" s="22">
        <f>ROUND(E100*C100,2)</f>
        <v>15056.8</v>
      </c>
    </row>
    <row r="101" spans="1:6">
      <c r="A101" s="18">
        <v>11.4</v>
      </c>
      <c r="B101" s="70" t="s">
        <v>77</v>
      </c>
      <c r="C101" s="6">
        <v>4</v>
      </c>
      <c r="D101" s="23" t="s">
        <v>4</v>
      </c>
      <c r="E101" s="6">
        <f>1356.41*1.2</f>
        <v>1627.692</v>
      </c>
      <c r="F101" s="22">
        <f>ROUND(E101*C101,2)</f>
        <v>6510.77</v>
      </c>
    </row>
    <row r="102" spans="1:6">
      <c r="A102" s="18">
        <v>11.5</v>
      </c>
      <c r="B102" s="37" t="s">
        <v>99</v>
      </c>
      <c r="C102" s="6">
        <v>4</v>
      </c>
      <c r="D102" s="23" t="s">
        <v>4</v>
      </c>
      <c r="E102" s="6">
        <f>10633.95*1.1</f>
        <v>11697.345000000001</v>
      </c>
      <c r="F102" s="22">
        <f>ROUND(E102*C102,2)</f>
        <v>46789.38</v>
      </c>
    </row>
    <row r="103" spans="1:6" ht="51">
      <c r="A103" s="18">
        <v>11.6</v>
      </c>
      <c r="B103" s="146" t="s">
        <v>134</v>
      </c>
      <c r="C103" s="42">
        <v>16</v>
      </c>
      <c r="D103" s="43" t="s">
        <v>33</v>
      </c>
      <c r="E103" s="42">
        <f>+E93</f>
        <v>3159.7299999999996</v>
      </c>
      <c r="F103" s="44">
        <f>ROUND(C103*E103,2)</f>
        <v>50555.68</v>
      </c>
    </row>
    <row r="104" spans="1:6">
      <c r="A104" s="18">
        <v>11.7</v>
      </c>
      <c r="B104" s="37" t="s">
        <v>106</v>
      </c>
      <c r="C104" s="6">
        <v>3.83</v>
      </c>
      <c r="D104" s="23" t="s">
        <v>12</v>
      </c>
      <c r="E104" s="6">
        <v>112.3</v>
      </c>
      <c r="F104" s="22">
        <f>ROUND(E104*C104,2)</f>
        <v>430.11</v>
      </c>
    </row>
    <row r="105" spans="1:6">
      <c r="A105" s="18">
        <v>11.8</v>
      </c>
      <c r="B105" s="19" t="s">
        <v>30</v>
      </c>
      <c r="C105" s="6">
        <v>2</v>
      </c>
      <c r="D105" s="23" t="s">
        <v>4</v>
      </c>
      <c r="E105" s="6">
        <f>8535.08*1.1</f>
        <v>9388.5880000000016</v>
      </c>
      <c r="F105" s="22">
        <f>ROUND(E105*C105,2)</f>
        <v>18777.18</v>
      </c>
    </row>
    <row r="106" spans="1:6">
      <c r="A106" s="147"/>
      <c r="B106" s="70"/>
      <c r="C106" s="148"/>
      <c r="D106" s="45"/>
      <c r="E106" s="7"/>
      <c r="F106" s="149"/>
    </row>
    <row r="107" spans="1:6">
      <c r="A107" s="150">
        <v>12</v>
      </c>
      <c r="B107" s="151" t="s">
        <v>90</v>
      </c>
      <c r="C107" s="148"/>
      <c r="D107" s="45"/>
      <c r="E107" s="7"/>
      <c r="F107" s="149"/>
    </row>
    <row r="108" spans="1:6">
      <c r="A108" s="58">
        <f t="shared" ref="A108:A116" si="1">+A107+0.1</f>
        <v>12.1</v>
      </c>
      <c r="B108" s="37" t="s">
        <v>215</v>
      </c>
      <c r="C108" s="42">
        <v>293</v>
      </c>
      <c r="D108" s="21" t="s">
        <v>4</v>
      </c>
      <c r="E108" s="67">
        <v>241.2</v>
      </c>
      <c r="F108" s="152">
        <f>ROUND(C108*E108,2)</f>
        <v>70671.600000000006</v>
      </c>
    </row>
    <row r="109" spans="1:6">
      <c r="A109" s="58">
        <f t="shared" si="1"/>
        <v>12.2</v>
      </c>
      <c r="B109" s="37" t="s">
        <v>82</v>
      </c>
      <c r="C109" s="42">
        <v>1758</v>
      </c>
      <c r="D109" s="66" t="s">
        <v>9</v>
      </c>
      <c r="E109" s="67">
        <v>31.2</v>
      </c>
      <c r="F109" s="68">
        <f t="shared" ref="F109:F120" si="2">C109*E109</f>
        <v>54849.599999999999</v>
      </c>
    </row>
    <row r="110" spans="1:6">
      <c r="A110" s="96">
        <f t="shared" si="1"/>
        <v>12.299999999999999</v>
      </c>
      <c r="B110" s="19" t="s">
        <v>79</v>
      </c>
      <c r="C110" s="42">
        <v>293</v>
      </c>
      <c r="D110" s="66" t="s">
        <v>4</v>
      </c>
      <c r="E110" s="68">
        <v>53.1</v>
      </c>
      <c r="F110" s="68">
        <f t="shared" si="2"/>
        <v>15558.300000000001</v>
      </c>
    </row>
    <row r="111" spans="1:6">
      <c r="A111" s="58">
        <f t="shared" si="1"/>
        <v>12.399999999999999</v>
      </c>
      <c r="B111" s="19" t="s">
        <v>83</v>
      </c>
      <c r="C111" s="42">
        <v>586</v>
      </c>
      <c r="D111" s="66" t="s">
        <v>4</v>
      </c>
      <c r="E111" s="68">
        <v>53.1</v>
      </c>
      <c r="F111" s="68">
        <f t="shared" si="2"/>
        <v>31116.600000000002</v>
      </c>
    </row>
    <row r="112" spans="1:6">
      <c r="A112" s="58">
        <f t="shared" si="1"/>
        <v>12.499999999999998</v>
      </c>
      <c r="B112" s="148" t="s">
        <v>84</v>
      </c>
      <c r="C112" s="153">
        <v>293</v>
      </c>
      <c r="D112" s="45" t="s">
        <v>4</v>
      </c>
      <c r="E112" s="154">
        <v>297</v>
      </c>
      <c r="F112" s="154">
        <f t="shared" si="2"/>
        <v>87021</v>
      </c>
    </row>
    <row r="113" spans="1:6">
      <c r="A113" s="96">
        <f t="shared" si="1"/>
        <v>12.599999999999998</v>
      </c>
      <c r="B113" s="37" t="s">
        <v>85</v>
      </c>
      <c r="C113" s="42">
        <v>293</v>
      </c>
      <c r="D113" s="66" t="s">
        <v>4</v>
      </c>
      <c r="E113" s="68">
        <v>1256</v>
      </c>
      <c r="F113" s="68">
        <f t="shared" si="2"/>
        <v>368008</v>
      </c>
    </row>
    <row r="114" spans="1:6">
      <c r="A114" s="58">
        <f t="shared" si="1"/>
        <v>12.699999999999998</v>
      </c>
      <c r="B114" s="70" t="s">
        <v>86</v>
      </c>
      <c r="C114" s="153">
        <v>293</v>
      </c>
      <c r="D114" s="45" t="s">
        <v>9</v>
      </c>
      <c r="E114" s="154">
        <v>28</v>
      </c>
      <c r="F114" s="154">
        <f t="shared" si="2"/>
        <v>8204</v>
      </c>
    </row>
    <row r="115" spans="1:6">
      <c r="A115" s="58">
        <f t="shared" si="1"/>
        <v>12.799999999999997</v>
      </c>
      <c r="B115" s="37" t="s">
        <v>87</v>
      </c>
      <c r="C115" s="153">
        <v>293</v>
      </c>
      <c r="D115" s="45" t="s">
        <v>4</v>
      </c>
      <c r="E115" s="154">
        <v>280</v>
      </c>
      <c r="F115" s="154">
        <f t="shared" si="2"/>
        <v>82040</v>
      </c>
    </row>
    <row r="116" spans="1:6">
      <c r="A116" s="58">
        <f t="shared" si="1"/>
        <v>12.899999999999997</v>
      </c>
      <c r="B116" s="148" t="s">
        <v>232</v>
      </c>
      <c r="C116" s="153">
        <v>293</v>
      </c>
      <c r="D116" s="45" t="s">
        <v>4</v>
      </c>
      <c r="E116" s="154">
        <v>100</v>
      </c>
      <c r="F116" s="154">
        <f t="shared" si="2"/>
        <v>29300</v>
      </c>
    </row>
    <row r="117" spans="1:6">
      <c r="A117" s="147">
        <v>12.1</v>
      </c>
      <c r="B117" s="148" t="s">
        <v>80</v>
      </c>
      <c r="C117" s="153">
        <v>293</v>
      </c>
      <c r="D117" s="45" t="s">
        <v>4</v>
      </c>
      <c r="E117" s="154">
        <v>15</v>
      </c>
      <c r="F117" s="154">
        <f t="shared" si="2"/>
        <v>4395</v>
      </c>
    </row>
    <row r="118" spans="1:6">
      <c r="A118" s="147">
        <v>12.11</v>
      </c>
      <c r="B118" s="148" t="s">
        <v>88</v>
      </c>
      <c r="C118" s="153">
        <v>293</v>
      </c>
      <c r="D118" s="45" t="s">
        <v>4</v>
      </c>
      <c r="E118" s="154">
        <v>2.95</v>
      </c>
      <c r="F118" s="154">
        <f t="shared" si="2"/>
        <v>864.35</v>
      </c>
    </row>
    <row r="119" spans="1:6">
      <c r="A119" s="147">
        <v>12.12</v>
      </c>
      <c r="B119" s="155" t="s">
        <v>89</v>
      </c>
      <c r="C119" s="153">
        <v>580.14</v>
      </c>
      <c r="D119" s="45" t="s">
        <v>10</v>
      </c>
      <c r="E119" s="154">
        <v>390</v>
      </c>
      <c r="F119" s="154">
        <f t="shared" si="2"/>
        <v>226254.6</v>
      </c>
    </row>
    <row r="120" spans="1:6">
      <c r="A120" s="147">
        <v>12.13</v>
      </c>
      <c r="B120" s="148" t="s">
        <v>81</v>
      </c>
      <c r="C120" s="153">
        <v>293</v>
      </c>
      <c r="D120" s="45" t="s">
        <v>4</v>
      </c>
      <c r="E120" s="154">
        <v>550</v>
      </c>
      <c r="F120" s="154">
        <f t="shared" si="2"/>
        <v>161150</v>
      </c>
    </row>
    <row r="121" spans="1:6">
      <c r="A121" s="147"/>
      <c r="B121" s="148"/>
      <c r="C121" s="153"/>
      <c r="D121" s="45"/>
      <c r="E121" s="154"/>
      <c r="F121" s="154"/>
    </row>
    <row r="122" spans="1:6" ht="51">
      <c r="A122" s="69">
        <v>13</v>
      </c>
      <c r="B122" s="156" t="s">
        <v>188</v>
      </c>
      <c r="C122" s="157"/>
      <c r="D122" s="158"/>
      <c r="E122" s="125"/>
      <c r="F122" s="159">
        <f>ROUND(E122*C122,2)</f>
        <v>0</v>
      </c>
    </row>
    <row r="123" spans="1:6">
      <c r="A123" s="160">
        <v>13.1</v>
      </c>
      <c r="B123" s="131" t="s">
        <v>189</v>
      </c>
      <c r="C123" s="157">
        <v>1</v>
      </c>
      <c r="D123" s="158" t="s">
        <v>4</v>
      </c>
      <c r="E123" s="125">
        <f>144946.75*1.1</f>
        <v>159441.42500000002</v>
      </c>
      <c r="F123" s="159">
        <f>ROUND(E123*C123,2)</f>
        <v>159441.43</v>
      </c>
    </row>
    <row r="124" spans="1:6">
      <c r="A124" s="55"/>
      <c r="B124" s="161"/>
      <c r="C124" s="162"/>
      <c r="D124" s="23"/>
      <c r="E124" s="6"/>
      <c r="F124" s="163"/>
    </row>
    <row r="125" spans="1:6">
      <c r="A125" s="164">
        <v>14</v>
      </c>
      <c r="B125" s="31" t="s">
        <v>32</v>
      </c>
      <c r="C125" s="165"/>
      <c r="D125" s="158"/>
      <c r="E125" s="166"/>
      <c r="F125" s="152">
        <f>ROUND(C125*E125,2)</f>
        <v>0</v>
      </c>
    </row>
    <row r="126" spans="1:6">
      <c r="A126" s="167">
        <v>14.1</v>
      </c>
      <c r="B126" s="168" t="s">
        <v>64</v>
      </c>
      <c r="C126" s="138">
        <v>534.48</v>
      </c>
      <c r="D126" s="169" t="s">
        <v>9</v>
      </c>
      <c r="E126" s="170">
        <v>16.760000000000002</v>
      </c>
      <c r="F126" s="138">
        <f>ROUND(C126*E126,2)</f>
        <v>8957.8799999999992</v>
      </c>
    </row>
    <row r="127" spans="1:6">
      <c r="A127" s="14">
        <v>14.2</v>
      </c>
      <c r="B127" s="171" t="s">
        <v>135</v>
      </c>
      <c r="C127" s="133">
        <v>4310.71</v>
      </c>
      <c r="D127" s="172" t="s">
        <v>9</v>
      </c>
      <c r="E127" s="173">
        <v>10.01</v>
      </c>
      <c r="F127" s="133">
        <f>ROUND(C127*E127,2)</f>
        <v>43150.21</v>
      </c>
    </row>
    <row r="128" spans="1:6">
      <c r="A128" s="160">
        <v>14.3</v>
      </c>
      <c r="B128" s="171" t="s">
        <v>63</v>
      </c>
      <c r="C128" s="133">
        <v>3261.2</v>
      </c>
      <c r="D128" s="172" t="s">
        <v>9</v>
      </c>
      <c r="E128" s="173">
        <v>7.64</v>
      </c>
      <c r="F128" s="133">
        <f>ROUND(C128*E128,2)</f>
        <v>24915.57</v>
      </c>
    </row>
    <row r="129" spans="1:6">
      <c r="A129" s="174"/>
      <c r="B129" s="171"/>
      <c r="C129" s="133"/>
      <c r="D129" s="172"/>
      <c r="E129" s="173"/>
      <c r="F129" s="133"/>
    </row>
    <row r="130" spans="1:6">
      <c r="A130" s="18">
        <v>15</v>
      </c>
      <c r="B130" s="19" t="s">
        <v>182</v>
      </c>
      <c r="C130" s="81">
        <v>8106.39</v>
      </c>
      <c r="D130" s="46" t="s">
        <v>9</v>
      </c>
      <c r="E130" s="82">
        <v>18.25</v>
      </c>
      <c r="F130" s="83">
        <f>ROUND(C130*E130,2)</f>
        <v>147941.62</v>
      </c>
    </row>
    <row r="131" spans="1:6">
      <c r="A131" s="35">
        <v>16</v>
      </c>
      <c r="B131" s="19" t="s">
        <v>183</v>
      </c>
      <c r="C131" s="81">
        <v>8106.39</v>
      </c>
      <c r="D131" s="46" t="s">
        <v>9</v>
      </c>
      <c r="E131" s="82">
        <v>45</v>
      </c>
      <c r="F131" s="83">
        <f>ROUND(C131*E131,2)</f>
        <v>364787.55</v>
      </c>
    </row>
    <row r="132" spans="1:6">
      <c r="A132" s="18">
        <v>17</v>
      </c>
      <c r="B132" s="37" t="s">
        <v>216</v>
      </c>
      <c r="C132" s="81">
        <v>8106.39</v>
      </c>
      <c r="D132" s="46" t="s">
        <v>9</v>
      </c>
      <c r="E132" s="82">
        <v>25</v>
      </c>
      <c r="F132" s="83">
        <f>ROUND(C132*E132,2)</f>
        <v>202659.75</v>
      </c>
    </row>
    <row r="133" spans="1:6">
      <c r="A133" s="175"/>
      <c r="B133" s="176" t="s">
        <v>47</v>
      </c>
      <c r="C133" s="177"/>
      <c r="D133" s="178"/>
      <c r="E133" s="177"/>
      <c r="F133" s="179">
        <f>SUM(F31:F132)</f>
        <v>15983228.970000001</v>
      </c>
    </row>
    <row r="134" spans="1:6">
      <c r="A134" s="180"/>
      <c r="B134" s="151"/>
      <c r="C134" s="181"/>
      <c r="D134" s="182"/>
      <c r="E134" s="181"/>
      <c r="F134" s="183"/>
    </row>
    <row r="135" spans="1:6" ht="25.5">
      <c r="A135" s="62" t="s">
        <v>14</v>
      </c>
      <c r="B135" s="31" t="s">
        <v>73</v>
      </c>
      <c r="C135" s="184"/>
      <c r="D135" s="185"/>
      <c r="E135" s="186"/>
      <c r="F135" s="186"/>
    </row>
    <row r="136" spans="1:6">
      <c r="A136" s="187"/>
      <c r="B136" s="31"/>
      <c r="C136" s="184"/>
      <c r="D136" s="185"/>
      <c r="E136" s="188"/>
      <c r="F136" s="186"/>
    </row>
    <row r="137" spans="1:6">
      <c r="A137" s="189">
        <v>1</v>
      </c>
      <c r="B137" s="161" t="s">
        <v>139</v>
      </c>
      <c r="C137" s="125"/>
      <c r="D137" s="23"/>
      <c r="E137" s="184"/>
      <c r="F137" s="190"/>
    </row>
    <row r="138" spans="1:6">
      <c r="A138" s="191">
        <v>1.1000000000000001</v>
      </c>
      <c r="B138" s="37" t="s">
        <v>48</v>
      </c>
      <c r="C138" s="125">
        <v>3</v>
      </c>
      <c r="D138" s="23" t="s">
        <v>92</v>
      </c>
      <c r="E138" s="125">
        <v>16000</v>
      </c>
      <c r="F138" s="192">
        <f>C138*E138</f>
        <v>48000</v>
      </c>
    </row>
    <row r="139" spans="1:6">
      <c r="A139" s="191">
        <v>1.2</v>
      </c>
      <c r="B139" s="148" t="s">
        <v>38</v>
      </c>
      <c r="C139" s="125">
        <v>1</v>
      </c>
      <c r="D139" s="23" t="s">
        <v>4</v>
      </c>
      <c r="E139" s="125">
        <v>75000</v>
      </c>
      <c r="F139" s="192">
        <f>C139*E139</f>
        <v>75000</v>
      </c>
    </row>
    <row r="140" spans="1:6">
      <c r="A140" s="193"/>
      <c r="B140" s="194"/>
      <c r="C140" s="195"/>
      <c r="D140" s="38"/>
      <c r="E140" s="195"/>
      <c r="F140" s="196"/>
    </row>
    <row r="141" spans="1:6">
      <c r="A141" s="197">
        <v>2</v>
      </c>
      <c r="B141" s="198" t="s">
        <v>49</v>
      </c>
      <c r="C141" s="199"/>
      <c r="D141" s="200"/>
      <c r="E141" s="199"/>
      <c r="F141" s="201"/>
    </row>
    <row r="142" spans="1:6">
      <c r="A142" s="202">
        <v>2.1</v>
      </c>
      <c r="B142" s="136" t="s">
        <v>25</v>
      </c>
      <c r="C142" s="199">
        <v>103.65</v>
      </c>
      <c r="D142" s="200" t="s">
        <v>10</v>
      </c>
      <c r="E142" s="199">
        <v>425</v>
      </c>
      <c r="F142" s="192">
        <f>C142*E142</f>
        <v>44051.25</v>
      </c>
    </row>
    <row r="143" spans="1:6" ht="25.5">
      <c r="A143" s="97">
        <v>2.2000000000000002</v>
      </c>
      <c r="B143" s="131" t="s">
        <v>234</v>
      </c>
      <c r="C143" s="199">
        <v>58.88</v>
      </c>
      <c r="D143" s="200" t="s">
        <v>10</v>
      </c>
      <c r="E143" s="199">
        <f>+E42</f>
        <v>183.13</v>
      </c>
      <c r="F143" s="192">
        <f>C143*E143</f>
        <v>10782.6944</v>
      </c>
    </row>
    <row r="144" spans="1:6" ht="25.5">
      <c r="A144" s="97">
        <v>2.2999999999999998</v>
      </c>
      <c r="B144" s="70" t="s">
        <v>220</v>
      </c>
      <c r="C144" s="59">
        <v>53.72</v>
      </c>
      <c r="D144" s="15" t="s">
        <v>10</v>
      </c>
      <c r="E144" s="59">
        <f>+Análisis!F47</f>
        <v>260</v>
      </c>
      <c r="F144" s="60">
        <f>C144*E144</f>
        <v>13967.199999999999</v>
      </c>
    </row>
    <row r="145" spans="1:6">
      <c r="A145" s="203"/>
      <c r="B145" s="204"/>
      <c r="C145" s="205"/>
      <c r="D145" s="206"/>
      <c r="E145" s="205"/>
      <c r="F145" s="207"/>
    </row>
    <row r="146" spans="1:6">
      <c r="A146" s="55">
        <v>3</v>
      </c>
      <c r="B146" s="31" t="s">
        <v>112</v>
      </c>
      <c r="C146" s="125"/>
      <c r="D146" s="23"/>
      <c r="E146" s="125"/>
      <c r="F146" s="192">
        <f t="shared" ref="F146:F155" si="3">C146*E146</f>
        <v>0</v>
      </c>
    </row>
    <row r="147" spans="1:6">
      <c r="A147" s="35">
        <f t="shared" ref="A147:A155" si="4">+A146+0.1</f>
        <v>3.1</v>
      </c>
      <c r="B147" s="70" t="s">
        <v>101</v>
      </c>
      <c r="C147" s="208">
        <v>36.54</v>
      </c>
      <c r="D147" s="21" t="s">
        <v>10</v>
      </c>
      <c r="E147" s="208">
        <f>+Análisis!F110</f>
        <v>12176.75</v>
      </c>
      <c r="F147" s="60">
        <f t="shared" si="3"/>
        <v>444938.44500000001</v>
      </c>
    </row>
    <row r="148" spans="1:6">
      <c r="A148" s="35">
        <f t="shared" si="4"/>
        <v>3.2</v>
      </c>
      <c r="B148" s="70" t="s">
        <v>103</v>
      </c>
      <c r="C148" s="208">
        <v>39.99</v>
      </c>
      <c r="D148" s="21" t="s">
        <v>10</v>
      </c>
      <c r="E148" s="208">
        <f>+Análisis!F124</f>
        <v>30376.407466666667</v>
      </c>
      <c r="F148" s="208">
        <f t="shared" si="3"/>
        <v>1214752.5345920001</v>
      </c>
    </row>
    <row r="149" spans="1:6">
      <c r="A149" s="35">
        <f t="shared" si="4"/>
        <v>3.3000000000000003</v>
      </c>
      <c r="B149" s="70" t="s">
        <v>104</v>
      </c>
      <c r="C149" s="208">
        <v>3.02</v>
      </c>
      <c r="D149" s="21" t="s">
        <v>10</v>
      </c>
      <c r="E149" s="208">
        <f>+Análisis!F137</f>
        <v>26358.059999999998</v>
      </c>
      <c r="F149" s="208">
        <f t="shared" si="3"/>
        <v>79601.341199999995</v>
      </c>
    </row>
    <row r="150" spans="1:6">
      <c r="A150" s="35">
        <f t="shared" si="4"/>
        <v>3.4000000000000004</v>
      </c>
      <c r="B150" s="70" t="s">
        <v>102</v>
      </c>
      <c r="C150" s="208">
        <v>3.01</v>
      </c>
      <c r="D150" s="21" t="s">
        <v>10</v>
      </c>
      <c r="E150" s="208">
        <f>+Análisis!F150</f>
        <v>20589.786666666667</v>
      </c>
      <c r="F150" s="208">
        <f t="shared" si="3"/>
        <v>61975.25786666666</v>
      </c>
    </row>
    <row r="151" spans="1:6">
      <c r="A151" s="35">
        <f t="shared" si="4"/>
        <v>3.5000000000000004</v>
      </c>
      <c r="B151" s="70" t="s">
        <v>109</v>
      </c>
      <c r="C151" s="208">
        <v>10.73</v>
      </c>
      <c r="D151" s="21" t="s">
        <v>10</v>
      </c>
      <c r="E151" s="208">
        <v>17688.849999999999</v>
      </c>
      <c r="F151" s="208">
        <f t="shared" si="3"/>
        <v>189801.36049999998</v>
      </c>
    </row>
    <row r="152" spans="1:6">
      <c r="A152" s="35">
        <f t="shared" si="4"/>
        <v>3.6000000000000005</v>
      </c>
      <c r="B152" s="70" t="s">
        <v>119</v>
      </c>
      <c r="C152" s="208">
        <v>36.57</v>
      </c>
      <c r="D152" s="21" t="s">
        <v>10</v>
      </c>
      <c r="E152" s="208">
        <f>19287.09*1.16</f>
        <v>22373.024399999998</v>
      </c>
      <c r="F152" s="208">
        <f t="shared" si="3"/>
        <v>818181.502308</v>
      </c>
    </row>
    <row r="153" spans="1:6">
      <c r="A153" s="35">
        <f t="shared" si="4"/>
        <v>3.7000000000000006</v>
      </c>
      <c r="B153" s="70" t="s">
        <v>120</v>
      </c>
      <c r="C153" s="208">
        <v>5.13</v>
      </c>
      <c r="D153" s="21" t="s">
        <v>10</v>
      </c>
      <c r="E153" s="208">
        <f>+Análisis!F176</f>
        <v>18957.076666666664</v>
      </c>
      <c r="F153" s="208">
        <f t="shared" si="3"/>
        <v>97249.803299999985</v>
      </c>
    </row>
    <row r="154" spans="1:6">
      <c r="A154" s="35">
        <f t="shared" si="4"/>
        <v>3.8000000000000007</v>
      </c>
      <c r="B154" s="70" t="s">
        <v>110</v>
      </c>
      <c r="C154" s="208">
        <v>13.07</v>
      </c>
      <c r="D154" s="21" t="s">
        <v>10</v>
      </c>
      <c r="E154" s="208">
        <f>+Análisis!F188</f>
        <v>19807.830000000002</v>
      </c>
      <c r="F154" s="208">
        <f t="shared" si="3"/>
        <v>258888.33810000002</v>
      </c>
    </row>
    <row r="155" spans="1:6">
      <c r="A155" s="35">
        <f t="shared" si="4"/>
        <v>3.9000000000000008</v>
      </c>
      <c r="B155" s="70" t="s">
        <v>111</v>
      </c>
      <c r="C155" s="208">
        <v>5.38</v>
      </c>
      <c r="D155" s="21" t="s">
        <v>10</v>
      </c>
      <c r="E155" s="208">
        <v>19567</v>
      </c>
      <c r="F155" s="208">
        <f t="shared" si="3"/>
        <v>105270.45999999999</v>
      </c>
    </row>
    <row r="156" spans="1:6">
      <c r="A156" s="18"/>
      <c r="B156" s="70"/>
      <c r="C156" s="125"/>
      <c r="D156" s="23"/>
      <c r="E156" s="125"/>
      <c r="F156" s="125"/>
    </row>
    <row r="157" spans="1:6">
      <c r="A157" s="189">
        <v>4</v>
      </c>
      <c r="B157" s="161" t="s">
        <v>39</v>
      </c>
      <c r="C157" s="125"/>
      <c r="D157" s="23"/>
      <c r="E157" s="125"/>
      <c r="F157" s="209"/>
    </row>
    <row r="158" spans="1:6">
      <c r="A158" s="191">
        <v>4.0999999999999996</v>
      </c>
      <c r="B158" s="37" t="s">
        <v>113</v>
      </c>
      <c r="C158" s="125">
        <v>53.53</v>
      </c>
      <c r="D158" s="23" t="s">
        <v>12</v>
      </c>
      <c r="E158" s="125">
        <v>521.05999999999995</v>
      </c>
      <c r="F158" s="125">
        <f t="shared" ref="F158:F163" si="5">C158*E158</f>
        <v>27892.341799999998</v>
      </c>
    </row>
    <row r="159" spans="1:6">
      <c r="A159" s="191">
        <v>4.2</v>
      </c>
      <c r="B159" s="70" t="s">
        <v>41</v>
      </c>
      <c r="C159" s="125">
        <v>121.64</v>
      </c>
      <c r="D159" s="23" t="s">
        <v>12</v>
      </c>
      <c r="E159" s="125">
        <v>315.92</v>
      </c>
      <c r="F159" s="125">
        <f t="shared" si="5"/>
        <v>38428.508800000003</v>
      </c>
    </row>
    <row r="160" spans="1:6">
      <c r="A160" s="191">
        <v>4.3</v>
      </c>
      <c r="B160" s="37" t="s">
        <v>42</v>
      </c>
      <c r="C160" s="125">
        <v>54.14</v>
      </c>
      <c r="D160" s="23" t="s">
        <v>12</v>
      </c>
      <c r="E160">
        <v>469.19</v>
      </c>
      <c r="F160" s="125">
        <f t="shared" si="5"/>
        <v>25401.946599999999</v>
      </c>
    </row>
    <row r="161" spans="1:6">
      <c r="A161" s="191">
        <v>4.4000000000000004</v>
      </c>
      <c r="B161" s="37" t="s">
        <v>40</v>
      </c>
      <c r="C161" s="125">
        <v>908.15</v>
      </c>
      <c r="D161" s="23" t="s">
        <v>12</v>
      </c>
      <c r="E161" s="125">
        <v>274.88</v>
      </c>
      <c r="F161" s="125">
        <f t="shared" si="5"/>
        <v>249632.272</v>
      </c>
    </row>
    <row r="162" spans="1:6">
      <c r="A162" s="191">
        <v>4.5999999999999996</v>
      </c>
      <c r="B162" s="37" t="s">
        <v>50</v>
      </c>
      <c r="C162" s="125">
        <v>1508.98</v>
      </c>
      <c r="D162" s="23" t="s">
        <v>9</v>
      </c>
      <c r="E162" s="125">
        <v>84.04</v>
      </c>
      <c r="F162" s="125">
        <f t="shared" si="5"/>
        <v>126814.67920000001</v>
      </c>
    </row>
    <row r="163" spans="1:6">
      <c r="A163" s="191">
        <v>4.7</v>
      </c>
      <c r="B163" s="37" t="s">
        <v>51</v>
      </c>
      <c r="C163" s="125">
        <v>908.15</v>
      </c>
      <c r="D163" s="23" t="s">
        <v>9</v>
      </c>
      <c r="E163" s="125">
        <v>145.66</v>
      </c>
      <c r="F163" s="125">
        <f t="shared" si="5"/>
        <v>132281.12899999999</v>
      </c>
    </row>
    <row r="164" spans="1:6">
      <c r="A164" s="191"/>
      <c r="B164" s="37"/>
      <c r="C164" s="125"/>
      <c r="D164" s="23"/>
      <c r="E164" s="125"/>
      <c r="F164" s="125"/>
    </row>
    <row r="165" spans="1:6">
      <c r="A165" s="210">
        <v>4.8</v>
      </c>
      <c r="B165" s="70" t="s">
        <v>105</v>
      </c>
      <c r="C165" s="125">
        <v>33.049999999999997</v>
      </c>
      <c r="D165" s="23" t="s">
        <v>9</v>
      </c>
      <c r="E165" s="125">
        <v>864.7</v>
      </c>
      <c r="F165" s="125">
        <f>C165*E165</f>
        <v>28578.334999999999</v>
      </c>
    </row>
    <row r="166" spans="1:6">
      <c r="A166" s="191"/>
      <c r="B166" s="211"/>
      <c r="C166" s="125"/>
      <c r="D166" s="23"/>
      <c r="E166" s="125"/>
      <c r="F166" s="209"/>
    </row>
    <row r="167" spans="1:6" ht="25.5">
      <c r="A167" s="64">
        <v>6</v>
      </c>
      <c r="B167" s="31" t="s">
        <v>195</v>
      </c>
      <c r="C167" s="208"/>
      <c r="D167" s="21"/>
      <c r="E167" s="208"/>
      <c r="F167" s="212"/>
    </row>
    <row r="168" spans="1:6" ht="25.5">
      <c r="A168" s="35">
        <v>6.1</v>
      </c>
      <c r="B168" s="19" t="s">
        <v>123</v>
      </c>
      <c r="C168" s="125">
        <v>55</v>
      </c>
      <c r="D168" s="23" t="s">
        <v>9</v>
      </c>
      <c r="E168" s="125">
        <f>2929.86*1.5</f>
        <v>4394.79</v>
      </c>
      <c r="F168" s="125">
        <f t="shared" ref="F168:F181" si="6">C168*E168</f>
        <v>241713.45</v>
      </c>
    </row>
    <row r="169" spans="1:6" ht="25.5">
      <c r="A169" s="35">
        <v>6.2</v>
      </c>
      <c r="B169" s="19" t="s">
        <v>227</v>
      </c>
      <c r="C169" s="125">
        <v>15</v>
      </c>
      <c r="D169" s="23" t="s">
        <v>9</v>
      </c>
      <c r="E169" s="125">
        <f>+E168</f>
        <v>4394.79</v>
      </c>
      <c r="F169" s="125">
        <f t="shared" si="6"/>
        <v>65921.850000000006</v>
      </c>
    </row>
    <row r="170" spans="1:6" ht="25.5">
      <c r="A170" s="35">
        <v>6.3</v>
      </c>
      <c r="B170" s="19" t="s">
        <v>228</v>
      </c>
      <c r="C170" s="125">
        <v>52.11</v>
      </c>
      <c r="D170" s="23" t="s">
        <v>9</v>
      </c>
      <c r="E170" s="125">
        <f>1205.43*1.12</f>
        <v>1350.0816000000002</v>
      </c>
      <c r="F170" s="125">
        <f t="shared" si="6"/>
        <v>70352.752176000009</v>
      </c>
    </row>
    <row r="171" spans="1:6" ht="25.5">
      <c r="A171" s="35">
        <v>6.4</v>
      </c>
      <c r="B171" s="19" t="s">
        <v>108</v>
      </c>
      <c r="C171" s="125">
        <v>1.5</v>
      </c>
      <c r="D171" s="23" t="s">
        <v>9</v>
      </c>
      <c r="E171" s="125">
        <v>2304.62</v>
      </c>
      <c r="F171" s="125">
        <f t="shared" si="6"/>
        <v>3456.93</v>
      </c>
    </row>
    <row r="172" spans="1:6" ht="25.5">
      <c r="A172" s="35">
        <v>6.5</v>
      </c>
      <c r="B172" s="19" t="s">
        <v>219</v>
      </c>
      <c r="C172" s="125">
        <v>5</v>
      </c>
      <c r="D172" s="23" t="s">
        <v>4</v>
      </c>
      <c r="E172" s="125">
        <f>4283.4*1.16</f>
        <v>4968.7439999999997</v>
      </c>
      <c r="F172" s="192">
        <f t="shared" si="6"/>
        <v>24843.719999999998</v>
      </c>
    </row>
    <row r="173" spans="1:6" ht="25.5">
      <c r="A173" s="35">
        <v>6.6</v>
      </c>
      <c r="B173" s="19" t="s">
        <v>125</v>
      </c>
      <c r="C173" s="125">
        <v>4</v>
      </c>
      <c r="D173" s="23" t="s">
        <v>4</v>
      </c>
      <c r="E173" s="125">
        <v>3634.4</v>
      </c>
      <c r="F173" s="125">
        <f t="shared" si="6"/>
        <v>14537.6</v>
      </c>
    </row>
    <row r="174" spans="1:6" ht="25.5">
      <c r="A174" s="35">
        <v>6.7</v>
      </c>
      <c r="B174" s="19" t="s">
        <v>144</v>
      </c>
      <c r="C174" s="125">
        <v>2</v>
      </c>
      <c r="D174" s="23" t="s">
        <v>4</v>
      </c>
      <c r="E174" s="125">
        <v>1882.1</v>
      </c>
      <c r="F174" s="125">
        <f t="shared" si="6"/>
        <v>3764.2</v>
      </c>
    </row>
    <row r="175" spans="1:6" ht="25.5">
      <c r="A175" s="56">
        <v>6.8</v>
      </c>
      <c r="B175" s="19" t="s">
        <v>145</v>
      </c>
      <c r="C175" s="125">
        <v>1</v>
      </c>
      <c r="D175" s="23" t="s">
        <v>4</v>
      </c>
      <c r="E175" s="125">
        <v>3400.76</v>
      </c>
      <c r="F175" s="125">
        <f t="shared" si="6"/>
        <v>3400.76</v>
      </c>
    </row>
    <row r="176" spans="1:6">
      <c r="A176" s="35">
        <v>6.9</v>
      </c>
      <c r="B176" s="70" t="s">
        <v>136</v>
      </c>
      <c r="C176" s="125">
        <v>11</v>
      </c>
      <c r="D176" s="23" t="s">
        <v>4</v>
      </c>
      <c r="E176" s="125">
        <f>2180.64*1.14</f>
        <v>2485.9295999999995</v>
      </c>
      <c r="F176" s="125">
        <f t="shared" si="6"/>
        <v>27345.225599999994</v>
      </c>
    </row>
    <row r="177" spans="1:6">
      <c r="A177" s="61">
        <v>6.1</v>
      </c>
      <c r="B177" s="70" t="s">
        <v>217</v>
      </c>
      <c r="C177" s="125">
        <v>2</v>
      </c>
      <c r="D177" s="23" t="s">
        <v>4</v>
      </c>
      <c r="E177" s="125">
        <v>1356.41</v>
      </c>
      <c r="F177" s="125">
        <f t="shared" si="6"/>
        <v>2712.82</v>
      </c>
    </row>
    <row r="178" spans="1:6">
      <c r="A178" s="61">
        <v>6.11</v>
      </c>
      <c r="B178" s="37" t="s">
        <v>218</v>
      </c>
      <c r="C178" s="125">
        <v>3</v>
      </c>
      <c r="D178" s="23" t="s">
        <v>4</v>
      </c>
      <c r="E178" s="125">
        <v>2275.2399999999998</v>
      </c>
      <c r="F178" s="125">
        <f t="shared" si="6"/>
        <v>6825.7199999999993</v>
      </c>
    </row>
    <row r="179" spans="1:6">
      <c r="A179" s="100">
        <v>6.12</v>
      </c>
      <c r="B179" s="168" t="s">
        <v>52</v>
      </c>
      <c r="C179" s="195">
        <v>28</v>
      </c>
      <c r="D179" s="38" t="s">
        <v>4</v>
      </c>
      <c r="E179" s="195">
        <v>50</v>
      </c>
      <c r="F179" s="195">
        <f t="shared" si="6"/>
        <v>1400</v>
      </c>
    </row>
    <row r="180" spans="1:6">
      <c r="A180" s="61">
        <v>6.13</v>
      </c>
      <c r="B180" s="37" t="s">
        <v>229</v>
      </c>
      <c r="C180" s="125">
        <v>1.02</v>
      </c>
      <c r="D180" s="23" t="s">
        <v>10</v>
      </c>
      <c r="E180" s="125">
        <f>12651.41*1.4</f>
        <v>17711.973999999998</v>
      </c>
      <c r="F180" s="125">
        <f t="shared" si="6"/>
        <v>18066.213479999999</v>
      </c>
    </row>
    <row r="181" spans="1:6">
      <c r="A181" s="61">
        <v>6.14</v>
      </c>
      <c r="B181" s="70" t="s">
        <v>46</v>
      </c>
      <c r="C181" s="125">
        <v>1</v>
      </c>
      <c r="D181" s="23" t="s">
        <v>4</v>
      </c>
      <c r="E181" s="125">
        <f>46737.59*1.3</f>
        <v>60758.866999999998</v>
      </c>
      <c r="F181" s="125">
        <f t="shared" si="6"/>
        <v>60758.866999999998</v>
      </c>
    </row>
    <row r="182" spans="1:6">
      <c r="A182" s="61"/>
      <c r="B182" s="70"/>
      <c r="C182" s="125"/>
      <c r="D182" s="23"/>
      <c r="E182" s="125"/>
      <c r="F182" s="125"/>
    </row>
    <row r="183" spans="1:6">
      <c r="A183" s="35">
        <v>7</v>
      </c>
      <c r="B183" s="70" t="s">
        <v>122</v>
      </c>
      <c r="C183" s="125">
        <v>1768</v>
      </c>
      <c r="D183" s="23" t="s">
        <v>115</v>
      </c>
      <c r="E183" s="125">
        <v>76</v>
      </c>
      <c r="F183" s="125">
        <f>C183*E183</f>
        <v>134368</v>
      </c>
    </row>
    <row r="184" spans="1:6">
      <c r="A184" s="63">
        <v>8</v>
      </c>
      <c r="B184" s="37" t="s">
        <v>146</v>
      </c>
      <c r="C184" s="125">
        <v>1</v>
      </c>
      <c r="D184" s="23" t="s">
        <v>4</v>
      </c>
      <c r="E184" s="125">
        <v>9000</v>
      </c>
      <c r="F184" s="125">
        <f>C184*E184</f>
        <v>9000</v>
      </c>
    </row>
    <row r="185" spans="1:6">
      <c r="A185" s="63">
        <v>9</v>
      </c>
      <c r="B185" s="148" t="s">
        <v>121</v>
      </c>
      <c r="C185" s="125">
        <v>1</v>
      </c>
      <c r="D185" s="23" t="s">
        <v>4</v>
      </c>
      <c r="E185" s="125">
        <v>4570</v>
      </c>
      <c r="F185" s="125">
        <f>C185*E185</f>
        <v>4570</v>
      </c>
    </row>
    <row r="186" spans="1:6">
      <c r="A186" s="56"/>
      <c r="B186" s="211"/>
      <c r="C186" s="125"/>
      <c r="D186" s="23"/>
      <c r="E186" s="125"/>
      <c r="F186" s="125"/>
    </row>
    <row r="187" spans="1:6">
      <c r="A187" s="64">
        <v>10</v>
      </c>
      <c r="B187" s="161" t="s">
        <v>53</v>
      </c>
      <c r="C187" s="125"/>
      <c r="D187" s="23"/>
      <c r="E187" s="125"/>
      <c r="F187" s="209"/>
    </row>
    <row r="188" spans="1:6">
      <c r="A188" s="56">
        <v>10.1</v>
      </c>
      <c r="B188" s="37" t="s">
        <v>114</v>
      </c>
      <c r="C188" s="125">
        <v>2.2400000000000002</v>
      </c>
      <c r="D188" s="23" t="s">
        <v>44</v>
      </c>
      <c r="E188" s="125">
        <v>2187</v>
      </c>
      <c r="F188" s="125">
        <f>C188*E188</f>
        <v>4898.88</v>
      </c>
    </row>
    <row r="189" spans="1:6">
      <c r="A189" s="56"/>
      <c r="B189" s="37"/>
      <c r="C189" s="125"/>
      <c r="D189" s="23"/>
      <c r="E189" s="125"/>
      <c r="F189" s="125"/>
    </row>
    <row r="190" spans="1:6">
      <c r="A190" s="64">
        <v>11</v>
      </c>
      <c r="B190" s="103" t="s">
        <v>124</v>
      </c>
      <c r="C190" s="125"/>
      <c r="D190" s="23"/>
      <c r="E190" s="125"/>
      <c r="F190" s="125">
        <f>C190*E190</f>
        <v>0</v>
      </c>
    </row>
    <row r="191" spans="1:6">
      <c r="A191" s="35">
        <v>11.1</v>
      </c>
      <c r="B191" s="70" t="s">
        <v>25</v>
      </c>
      <c r="C191" s="125">
        <v>54.36</v>
      </c>
      <c r="D191" s="23" t="s">
        <v>10</v>
      </c>
      <c r="E191" s="125">
        <v>425</v>
      </c>
      <c r="F191" s="125">
        <f>C191*E191</f>
        <v>23103</v>
      </c>
    </row>
    <row r="192" spans="1:6">
      <c r="A192" s="35">
        <v>11.2</v>
      </c>
      <c r="B192" s="70" t="s">
        <v>75</v>
      </c>
      <c r="C192" s="125">
        <v>50.48</v>
      </c>
      <c r="D192" s="23" t="s">
        <v>10</v>
      </c>
      <c r="E192" s="125">
        <f>+E143</f>
        <v>183.13</v>
      </c>
      <c r="F192" s="125">
        <f>C192*E192</f>
        <v>9244.402399999999</v>
      </c>
    </row>
    <row r="193" spans="1:6">
      <c r="A193" s="35"/>
      <c r="B193" s="70"/>
      <c r="C193" s="125"/>
      <c r="D193" s="23"/>
      <c r="E193" s="125"/>
      <c r="F193" s="125"/>
    </row>
    <row r="194" spans="1:6">
      <c r="A194" s="35"/>
      <c r="B194" s="70"/>
      <c r="C194" s="125"/>
      <c r="D194" s="23"/>
      <c r="E194" s="125"/>
      <c r="F194" s="125"/>
    </row>
    <row r="195" spans="1:6">
      <c r="A195" s="55">
        <v>12</v>
      </c>
      <c r="B195" s="103" t="s">
        <v>37</v>
      </c>
      <c r="C195" s="125"/>
      <c r="D195" s="23"/>
      <c r="E195" s="125"/>
      <c r="F195" s="125">
        <f>C195*E195</f>
        <v>0</v>
      </c>
    </row>
    <row r="196" spans="1:6">
      <c r="A196" s="35">
        <v>12.1</v>
      </c>
      <c r="B196" s="70" t="s">
        <v>230</v>
      </c>
      <c r="C196" s="125">
        <v>1</v>
      </c>
      <c r="D196" s="23" t="s">
        <v>4</v>
      </c>
      <c r="E196" s="125">
        <v>20000</v>
      </c>
      <c r="F196" s="125">
        <f>C196*E196</f>
        <v>20000</v>
      </c>
    </row>
    <row r="197" spans="1:6" ht="38.25">
      <c r="A197" s="35">
        <v>12.2</v>
      </c>
      <c r="B197" s="70" t="s">
        <v>226</v>
      </c>
      <c r="C197" s="125">
        <v>672</v>
      </c>
      <c r="D197" s="213" t="s">
        <v>225</v>
      </c>
      <c r="E197" s="125">
        <v>1400</v>
      </c>
      <c r="F197" s="125">
        <f>C197*E197</f>
        <v>940800</v>
      </c>
    </row>
    <row r="198" spans="1:6">
      <c r="A198" s="39"/>
      <c r="B198" s="25"/>
      <c r="C198" s="26"/>
      <c r="D198" s="27"/>
      <c r="E198" s="28"/>
      <c r="F198" s="26"/>
    </row>
    <row r="199" spans="1:6">
      <c r="A199" s="63">
        <v>13</v>
      </c>
      <c r="B199" s="37" t="s">
        <v>54</v>
      </c>
      <c r="C199" s="125">
        <v>34</v>
      </c>
      <c r="D199" s="23" t="s">
        <v>9</v>
      </c>
      <c r="E199" s="125">
        <v>4207.93</v>
      </c>
      <c r="F199" s="125">
        <f>C199*E199</f>
        <v>143069.62</v>
      </c>
    </row>
    <row r="200" spans="1:6">
      <c r="A200" s="63">
        <v>14</v>
      </c>
      <c r="B200" s="37" t="s">
        <v>55</v>
      </c>
      <c r="C200" s="125">
        <v>7</v>
      </c>
      <c r="D200" s="23" t="s">
        <v>4</v>
      </c>
      <c r="E200" s="125">
        <v>1011.7</v>
      </c>
      <c r="F200" s="125">
        <f>C200*E200</f>
        <v>7081.9000000000005</v>
      </c>
    </row>
    <row r="201" spans="1:6">
      <c r="A201" s="63">
        <v>15</v>
      </c>
      <c r="B201" s="37" t="s">
        <v>56</v>
      </c>
      <c r="C201" s="125">
        <v>5</v>
      </c>
      <c r="D201" s="23" t="s">
        <v>4</v>
      </c>
      <c r="E201" s="125">
        <v>7642.09</v>
      </c>
      <c r="F201" s="125">
        <f>C201*E201</f>
        <v>38210.449999999997</v>
      </c>
    </row>
    <row r="202" spans="1:6">
      <c r="A202" s="56"/>
      <c r="B202" s="37"/>
      <c r="C202" s="125"/>
      <c r="D202" s="23"/>
      <c r="E202" s="125"/>
      <c r="F202" s="125"/>
    </row>
    <row r="203" spans="1:6">
      <c r="A203" s="63">
        <v>16</v>
      </c>
      <c r="B203" s="37" t="s">
        <v>57</v>
      </c>
      <c r="C203" s="125">
        <v>1</v>
      </c>
      <c r="D203" s="23" t="s">
        <v>4</v>
      </c>
      <c r="E203" s="125">
        <v>26654.51</v>
      </c>
      <c r="F203" s="125">
        <f>C203*E203</f>
        <v>26654.51</v>
      </c>
    </row>
    <row r="204" spans="1:6">
      <c r="A204" s="63">
        <v>17</v>
      </c>
      <c r="B204" s="37" t="s">
        <v>58</v>
      </c>
      <c r="C204" s="125">
        <v>1</v>
      </c>
      <c r="D204" s="23" t="s">
        <v>4</v>
      </c>
      <c r="E204" s="125">
        <v>5500</v>
      </c>
      <c r="F204" s="125">
        <f>C204*E204</f>
        <v>5500</v>
      </c>
    </row>
    <row r="205" spans="1:6">
      <c r="A205" s="63">
        <v>18</v>
      </c>
      <c r="B205" s="37" t="s">
        <v>43</v>
      </c>
      <c r="C205" s="125">
        <v>1</v>
      </c>
      <c r="D205" s="23" t="s">
        <v>4</v>
      </c>
      <c r="E205" s="125">
        <v>3500</v>
      </c>
      <c r="F205" s="125">
        <f>C205*E205</f>
        <v>3500</v>
      </c>
    </row>
    <row r="206" spans="1:6">
      <c r="A206" s="63">
        <v>19</v>
      </c>
      <c r="B206" s="37" t="s">
        <v>45</v>
      </c>
      <c r="C206" s="125">
        <v>1</v>
      </c>
      <c r="D206" s="23" t="s">
        <v>4</v>
      </c>
      <c r="E206" s="125">
        <v>8000</v>
      </c>
      <c r="F206" s="125">
        <f>C206*E206</f>
        <v>8000</v>
      </c>
    </row>
    <row r="207" spans="1:6">
      <c r="A207" s="65"/>
      <c r="B207" s="214" t="s">
        <v>239</v>
      </c>
      <c r="C207" s="177"/>
      <c r="D207" s="178"/>
      <c r="E207" s="177"/>
      <c r="F207" s="215">
        <f>SUM(F137:F206)</f>
        <v>6014590.2703226646</v>
      </c>
    </row>
    <row r="208" spans="1:6">
      <c r="A208" s="216"/>
      <c r="B208" s="141"/>
      <c r="C208" s="78"/>
      <c r="D208" s="8"/>
      <c r="E208" s="166"/>
      <c r="F208" s="44"/>
    </row>
    <row r="209" spans="1:6">
      <c r="A209" s="217"/>
      <c r="B209" s="218"/>
      <c r="C209" s="219"/>
      <c r="D209" s="220"/>
      <c r="E209" s="221"/>
      <c r="F209" s="222"/>
    </row>
    <row r="210" spans="1:6">
      <c r="A210" s="223" t="s">
        <v>15</v>
      </c>
      <c r="B210" s="224" t="s">
        <v>13</v>
      </c>
      <c r="C210" s="225"/>
      <c r="D210" s="226"/>
      <c r="E210" s="227"/>
      <c r="F210" s="228"/>
    </row>
    <row r="211" spans="1:6">
      <c r="A211" s="150"/>
      <c r="B211" s="218"/>
      <c r="C211" s="229"/>
      <c r="D211" s="230"/>
      <c r="E211" s="231"/>
      <c r="F211" s="232"/>
    </row>
    <row r="212" spans="1:6">
      <c r="A212" s="222">
        <v>1.1000000000000001</v>
      </c>
      <c r="B212" s="218" t="s">
        <v>152</v>
      </c>
      <c r="C212" s="229"/>
      <c r="D212" s="230"/>
      <c r="E212" s="231"/>
      <c r="F212" s="232"/>
    </row>
    <row r="213" spans="1:6">
      <c r="A213" s="233" t="s">
        <v>151</v>
      </c>
      <c r="B213" s="146" t="s">
        <v>153</v>
      </c>
      <c r="C213" s="125">
        <v>1250</v>
      </c>
      <c r="D213" s="40" t="s">
        <v>10</v>
      </c>
      <c r="E213" s="234">
        <v>65</v>
      </c>
      <c r="F213" s="149">
        <f t="shared" ref="F213:F227" si="7">ROUND(E213*C213,2)</f>
        <v>81250</v>
      </c>
    </row>
    <row r="214" spans="1:6" ht="25.5">
      <c r="A214" s="98" t="s">
        <v>154</v>
      </c>
      <c r="B214" s="146" t="s">
        <v>222</v>
      </c>
      <c r="C214" s="125">
        <v>315</v>
      </c>
      <c r="D214" s="40" t="s">
        <v>10</v>
      </c>
      <c r="E214" s="234">
        <f>+E144</f>
        <v>260</v>
      </c>
      <c r="F214" s="149">
        <f t="shared" si="7"/>
        <v>81900</v>
      </c>
    </row>
    <row r="215" spans="1:6">
      <c r="A215" s="150"/>
      <c r="B215" s="218"/>
      <c r="C215" s="125">
        <v>0</v>
      </c>
      <c r="D215" s="230"/>
      <c r="E215" s="231"/>
      <c r="F215" s="149">
        <f t="shared" si="7"/>
        <v>0</v>
      </c>
    </row>
    <row r="216" spans="1:6">
      <c r="A216" s="222">
        <v>1.2</v>
      </c>
      <c r="B216" s="235" t="s">
        <v>155</v>
      </c>
      <c r="C216" s="125">
        <v>0</v>
      </c>
      <c r="D216" s="40"/>
      <c r="E216" s="234"/>
      <c r="F216" s="149">
        <f t="shared" si="7"/>
        <v>0</v>
      </c>
    </row>
    <row r="217" spans="1:6">
      <c r="A217" s="233" t="s">
        <v>159</v>
      </c>
      <c r="B217" s="148" t="s">
        <v>156</v>
      </c>
      <c r="C217" s="125">
        <v>1000</v>
      </c>
      <c r="D217" s="40" t="s">
        <v>12</v>
      </c>
      <c r="E217" s="234">
        <f>+Análisis!F202</f>
        <v>1150</v>
      </c>
      <c r="F217" s="149">
        <f t="shared" si="7"/>
        <v>1150000</v>
      </c>
    </row>
    <row r="218" spans="1:6">
      <c r="A218" s="233" t="s">
        <v>167</v>
      </c>
      <c r="B218" s="146" t="s">
        <v>157</v>
      </c>
      <c r="C218" s="125">
        <v>1250</v>
      </c>
      <c r="D218" s="40" t="s">
        <v>9</v>
      </c>
      <c r="E218" s="234">
        <f>+Análisis!F214</f>
        <v>1075</v>
      </c>
      <c r="F218" s="149">
        <f t="shared" si="7"/>
        <v>1343750</v>
      </c>
    </row>
    <row r="219" spans="1:6">
      <c r="A219" s="233"/>
      <c r="B219" s="146"/>
      <c r="C219" s="125">
        <v>0</v>
      </c>
      <c r="D219" s="40"/>
      <c r="E219" s="234"/>
      <c r="F219" s="149">
        <f t="shared" si="7"/>
        <v>0</v>
      </c>
    </row>
    <row r="220" spans="1:6">
      <c r="A220" s="222">
        <v>1.3</v>
      </c>
      <c r="B220" s="235" t="s">
        <v>158</v>
      </c>
      <c r="C220" s="125">
        <v>0</v>
      </c>
      <c r="D220" s="220"/>
      <c r="E220" s="236"/>
      <c r="F220" s="149">
        <f t="shared" si="7"/>
        <v>0</v>
      </c>
    </row>
    <row r="221" spans="1:6">
      <c r="A221" s="233" t="s">
        <v>197</v>
      </c>
      <c r="B221" s="235" t="s">
        <v>160</v>
      </c>
      <c r="C221" s="125">
        <v>0</v>
      </c>
      <c r="D221" s="220"/>
      <c r="E221" s="236"/>
      <c r="F221" s="149">
        <f t="shared" si="7"/>
        <v>0</v>
      </c>
    </row>
    <row r="222" spans="1:6">
      <c r="A222" s="233" t="s">
        <v>198</v>
      </c>
      <c r="B222" s="146" t="s">
        <v>161</v>
      </c>
      <c r="C222" s="125">
        <v>200</v>
      </c>
      <c r="D222" s="40" t="s">
        <v>9</v>
      </c>
      <c r="E222" s="234">
        <v>32.06</v>
      </c>
      <c r="F222" s="149">
        <f t="shared" si="7"/>
        <v>6412</v>
      </c>
    </row>
    <row r="223" spans="1:6">
      <c r="A223" s="233" t="s">
        <v>199</v>
      </c>
      <c r="B223" s="146" t="s">
        <v>162</v>
      </c>
      <c r="C223" s="125">
        <v>100</v>
      </c>
      <c r="D223" s="40" t="s">
        <v>9</v>
      </c>
      <c r="E223" s="234">
        <v>42.59</v>
      </c>
      <c r="F223" s="149">
        <f t="shared" si="7"/>
        <v>4259</v>
      </c>
    </row>
    <row r="224" spans="1:6">
      <c r="A224" s="233" t="s">
        <v>200</v>
      </c>
      <c r="B224" s="146" t="s">
        <v>163</v>
      </c>
      <c r="C224" s="125">
        <v>100</v>
      </c>
      <c r="D224" s="40" t="s">
        <v>9</v>
      </c>
      <c r="E224" s="234">
        <v>63.21</v>
      </c>
      <c r="F224" s="149">
        <f t="shared" si="7"/>
        <v>6321</v>
      </c>
    </row>
    <row r="225" spans="1:6">
      <c r="A225" s="233" t="s">
        <v>201</v>
      </c>
      <c r="B225" s="146" t="s">
        <v>164</v>
      </c>
      <c r="C225" s="125">
        <v>50</v>
      </c>
      <c r="D225" s="40" t="s">
        <v>9</v>
      </c>
      <c r="E225" s="234">
        <v>130.66999999999999</v>
      </c>
      <c r="F225" s="149">
        <f t="shared" si="7"/>
        <v>6533.5</v>
      </c>
    </row>
    <row r="226" spans="1:6">
      <c r="A226" s="233" t="s">
        <v>202</v>
      </c>
      <c r="B226" s="146" t="s">
        <v>165</v>
      </c>
      <c r="C226" s="125">
        <v>10</v>
      </c>
      <c r="D226" s="40" t="s">
        <v>9</v>
      </c>
      <c r="E226" s="234">
        <v>337.13</v>
      </c>
      <c r="F226" s="149">
        <f t="shared" si="7"/>
        <v>3371.3</v>
      </c>
    </row>
    <row r="227" spans="1:6">
      <c r="A227" s="233" t="s">
        <v>203</v>
      </c>
      <c r="B227" s="146" t="s">
        <v>166</v>
      </c>
      <c r="C227" s="125">
        <v>10</v>
      </c>
      <c r="D227" s="40" t="s">
        <v>9</v>
      </c>
      <c r="E227" s="234">
        <v>554.54</v>
      </c>
      <c r="F227" s="149">
        <f t="shared" si="7"/>
        <v>5545.4</v>
      </c>
    </row>
    <row r="228" spans="1:6">
      <c r="A228" s="233"/>
      <c r="B228" s="146"/>
      <c r="C228" s="125">
        <v>0</v>
      </c>
      <c r="D228" s="40"/>
      <c r="E228" s="234"/>
      <c r="F228" s="149"/>
    </row>
    <row r="229" spans="1:6">
      <c r="A229" s="222">
        <v>1.4</v>
      </c>
      <c r="B229" s="235" t="s">
        <v>168</v>
      </c>
      <c r="C229" s="125">
        <v>0</v>
      </c>
      <c r="D229" s="220"/>
      <c r="E229" s="236"/>
      <c r="F229" s="149"/>
    </row>
    <row r="230" spans="1:6">
      <c r="A230" s="237" t="s">
        <v>204</v>
      </c>
      <c r="B230" s="238" t="s">
        <v>169</v>
      </c>
      <c r="C230" s="125">
        <v>400</v>
      </c>
      <c r="D230" s="139" t="s">
        <v>4</v>
      </c>
      <c r="E230" s="239">
        <v>4.55</v>
      </c>
      <c r="F230" s="240">
        <f t="shared" ref="F230:F248" si="8">ROUND(E230*C230,2)</f>
        <v>1820</v>
      </c>
    </row>
    <row r="231" spans="1:6">
      <c r="A231" s="233" t="s">
        <v>205</v>
      </c>
      <c r="B231" s="146" t="s">
        <v>170</v>
      </c>
      <c r="C231" s="125">
        <v>200</v>
      </c>
      <c r="D231" s="40" t="s">
        <v>4</v>
      </c>
      <c r="E231" s="234">
        <v>5.46</v>
      </c>
      <c r="F231" s="149">
        <f t="shared" si="8"/>
        <v>1092</v>
      </c>
    </row>
    <row r="232" spans="1:6">
      <c r="A232" s="233" t="s">
        <v>206</v>
      </c>
      <c r="B232" s="146" t="s">
        <v>171</v>
      </c>
      <c r="C232" s="125">
        <v>200</v>
      </c>
      <c r="D232" s="40" t="s">
        <v>4</v>
      </c>
      <c r="E232" s="234">
        <v>10.9</v>
      </c>
      <c r="F232" s="149">
        <f t="shared" si="8"/>
        <v>2180</v>
      </c>
    </row>
    <row r="233" spans="1:6">
      <c r="A233" s="233" t="s">
        <v>207</v>
      </c>
      <c r="B233" s="146" t="s">
        <v>172</v>
      </c>
      <c r="C233" s="125">
        <v>100</v>
      </c>
      <c r="D233" s="40" t="s">
        <v>4</v>
      </c>
      <c r="E233" s="234">
        <v>25.48</v>
      </c>
      <c r="F233" s="149">
        <f t="shared" si="8"/>
        <v>2548</v>
      </c>
    </row>
    <row r="234" spans="1:6">
      <c r="A234" s="233" t="s">
        <v>208</v>
      </c>
      <c r="B234" s="146" t="s">
        <v>173</v>
      </c>
      <c r="C234" s="125">
        <v>20</v>
      </c>
      <c r="D234" s="40" t="s">
        <v>4</v>
      </c>
      <c r="E234" s="234">
        <v>1578</v>
      </c>
      <c r="F234" s="149">
        <f t="shared" si="8"/>
        <v>31560</v>
      </c>
    </row>
    <row r="235" spans="1:6">
      <c r="A235" s="233" t="s">
        <v>209</v>
      </c>
      <c r="B235" s="146" t="s">
        <v>174</v>
      </c>
      <c r="C235" s="125">
        <v>20</v>
      </c>
      <c r="D235" s="40" t="s">
        <v>4</v>
      </c>
      <c r="E235" s="234">
        <v>1766</v>
      </c>
      <c r="F235" s="149">
        <f t="shared" si="8"/>
        <v>35320</v>
      </c>
    </row>
    <row r="236" spans="1:6">
      <c r="A236" s="233"/>
      <c r="B236" s="146"/>
      <c r="C236" s="125">
        <v>0</v>
      </c>
      <c r="D236" s="40"/>
      <c r="E236" s="234"/>
      <c r="F236" s="149">
        <f t="shared" si="8"/>
        <v>0</v>
      </c>
    </row>
    <row r="237" spans="1:6">
      <c r="A237" s="222">
        <v>1.5</v>
      </c>
      <c r="B237" s="235" t="s">
        <v>98</v>
      </c>
      <c r="C237" s="125">
        <v>0</v>
      </c>
      <c r="D237" s="220"/>
      <c r="E237" s="236"/>
      <c r="F237" s="149">
        <f t="shared" si="8"/>
        <v>0</v>
      </c>
    </row>
    <row r="238" spans="1:6">
      <c r="A238" s="233" t="s">
        <v>210</v>
      </c>
      <c r="B238" s="146" t="s">
        <v>175</v>
      </c>
      <c r="C238" s="125">
        <v>60</v>
      </c>
      <c r="D238" s="40" t="s">
        <v>33</v>
      </c>
      <c r="E238" s="234">
        <v>333</v>
      </c>
      <c r="F238" s="149">
        <f t="shared" si="8"/>
        <v>19980</v>
      </c>
    </row>
    <row r="239" spans="1:6">
      <c r="A239" s="233" t="s">
        <v>211</v>
      </c>
      <c r="B239" s="146" t="s">
        <v>176</v>
      </c>
      <c r="C239" s="125">
        <v>60</v>
      </c>
      <c r="D239" s="40" t="s">
        <v>33</v>
      </c>
      <c r="E239" s="234">
        <v>164.75</v>
      </c>
      <c r="F239" s="149">
        <f t="shared" si="8"/>
        <v>9885</v>
      </c>
    </row>
    <row r="240" spans="1:6">
      <c r="A240" s="233"/>
      <c r="B240" s="146"/>
      <c r="C240" s="125">
        <v>0</v>
      </c>
      <c r="D240" s="40"/>
      <c r="E240" s="234"/>
      <c r="F240" s="149">
        <f t="shared" si="8"/>
        <v>0</v>
      </c>
    </row>
    <row r="241" spans="1:6">
      <c r="A241" s="222">
        <v>1.6</v>
      </c>
      <c r="B241" s="235" t="s">
        <v>177</v>
      </c>
      <c r="C241" s="125">
        <v>0</v>
      </c>
      <c r="D241" s="220"/>
      <c r="E241" s="236"/>
      <c r="F241" s="149">
        <f t="shared" si="8"/>
        <v>0</v>
      </c>
    </row>
    <row r="242" spans="1:6">
      <c r="A242" s="233" t="s">
        <v>212</v>
      </c>
      <c r="B242" s="146" t="s">
        <v>178</v>
      </c>
      <c r="C242" s="125">
        <v>80</v>
      </c>
      <c r="D242" s="40" t="s">
        <v>33</v>
      </c>
      <c r="E242" s="234">
        <v>388.1</v>
      </c>
      <c r="F242" s="149">
        <f t="shared" si="8"/>
        <v>31048</v>
      </c>
    </row>
    <row r="243" spans="1:6">
      <c r="A243" s="233" t="s">
        <v>213</v>
      </c>
      <c r="B243" s="148" t="s">
        <v>179</v>
      </c>
      <c r="C243" s="125">
        <v>40</v>
      </c>
      <c r="D243" s="40" t="s">
        <v>33</v>
      </c>
      <c r="E243" s="234">
        <v>588.75</v>
      </c>
      <c r="F243" s="149">
        <f t="shared" si="8"/>
        <v>23550</v>
      </c>
    </row>
    <row r="244" spans="1:6">
      <c r="A244" s="233" t="s">
        <v>214</v>
      </c>
      <c r="B244" s="148" t="s">
        <v>180</v>
      </c>
      <c r="C244" s="125">
        <v>30</v>
      </c>
      <c r="D244" s="40" t="s">
        <v>33</v>
      </c>
      <c r="E244" s="234">
        <v>879.38</v>
      </c>
      <c r="F244" s="149">
        <f t="shared" si="8"/>
        <v>26381.4</v>
      </c>
    </row>
    <row r="245" spans="1:6">
      <c r="A245" s="65"/>
      <c r="B245" s="214" t="s">
        <v>238</v>
      </c>
      <c r="C245" s="177"/>
      <c r="D245" s="178"/>
      <c r="E245" s="177"/>
      <c r="F245" s="215">
        <f>SUM(F213:F244)</f>
        <v>2874706.5999999996</v>
      </c>
    </row>
    <row r="246" spans="1:6">
      <c r="A246" s="216"/>
      <c r="B246" s="141"/>
      <c r="C246" s="78"/>
      <c r="D246" s="8"/>
      <c r="E246" s="166"/>
      <c r="F246" s="44"/>
    </row>
    <row r="247" spans="1:6">
      <c r="A247" s="217"/>
      <c r="B247" s="218"/>
      <c r="C247" s="219"/>
      <c r="D247" s="220"/>
      <c r="E247" s="221"/>
      <c r="F247" s="222"/>
    </row>
    <row r="248" spans="1:6">
      <c r="A248" s="241"/>
      <c r="B248" s="70"/>
      <c r="C248" s="242"/>
      <c r="D248" s="70"/>
      <c r="E248" s="243"/>
      <c r="F248" s="149">
        <f t="shared" si="8"/>
        <v>0</v>
      </c>
    </row>
    <row r="249" spans="1:6">
      <c r="A249" s="244" t="s">
        <v>16</v>
      </c>
      <c r="B249" s="245" t="s">
        <v>196</v>
      </c>
      <c r="C249" s="7"/>
      <c r="D249" s="158"/>
      <c r="E249" s="246"/>
      <c r="F249" s="41">
        <f t="shared" ref="F249:F256" si="9">ROUND(C249*E249,2)</f>
        <v>0</v>
      </c>
    </row>
    <row r="250" spans="1:6">
      <c r="A250" s="247">
        <v>1</v>
      </c>
      <c r="B250" s="70" t="s">
        <v>126</v>
      </c>
      <c r="C250" s="85">
        <v>3583.55</v>
      </c>
      <c r="D250" s="40" t="s">
        <v>10</v>
      </c>
      <c r="E250" s="85">
        <v>167</v>
      </c>
      <c r="F250" s="248">
        <f t="shared" si="9"/>
        <v>598452.85</v>
      </c>
    </row>
    <row r="251" spans="1:6" ht="25.5">
      <c r="A251" s="84">
        <v>2</v>
      </c>
      <c r="B251" s="70" t="s">
        <v>223</v>
      </c>
      <c r="C251" s="85">
        <v>4300.26</v>
      </c>
      <c r="D251" s="40" t="s">
        <v>10</v>
      </c>
      <c r="E251" s="85">
        <f>+E36</f>
        <v>260</v>
      </c>
      <c r="F251" s="248">
        <f t="shared" si="9"/>
        <v>1118067.6000000001</v>
      </c>
    </row>
    <row r="252" spans="1:6" ht="25.5">
      <c r="A252" s="84">
        <v>3</v>
      </c>
      <c r="B252" s="75" t="s">
        <v>127</v>
      </c>
      <c r="C252" s="153">
        <v>4837.79</v>
      </c>
      <c r="D252" s="40" t="s">
        <v>10</v>
      </c>
      <c r="E252" s="7">
        <f>+Análisis!G226</f>
        <v>711.61249999999995</v>
      </c>
      <c r="F252" s="41">
        <f t="shared" si="9"/>
        <v>3442631.84</v>
      </c>
    </row>
    <row r="253" spans="1:6" ht="25.5">
      <c r="A253" s="84">
        <v>4</v>
      </c>
      <c r="B253" s="249" t="s">
        <v>235</v>
      </c>
      <c r="C253" s="87">
        <v>4595.8999999999996</v>
      </c>
      <c r="D253" s="88" t="s">
        <v>10</v>
      </c>
      <c r="E253" s="89">
        <v>183.13</v>
      </c>
      <c r="F253" s="89">
        <f t="shared" si="9"/>
        <v>841647.17</v>
      </c>
    </row>
    <row r="254" spans="1:6">
      <c r="A254" s="247">
        <v>5</v>
      </c>
      <c r="B254" s="249" t="s">
        <v>128</v>
      </c>
      <c r="C254" s="87">
        <v>17917.75</v>
      </c>
      <c r="D254" s="88" t="s">
        <v>12</v>
      </c>
      <c r="E254" s="85">
        <f>+Análisis!G266</f>
        <v>125.95418666666667</v>
      </c>
      <c r="F254" s="89">
        <f t="shared" si="9"/>
        <v>2256815.63</v>
      </c>
    </row>
    <row r="255" spans="1:6" ht="25.5">
      <c r="A255" s="84">
        <v>6</v>
      </c>
      <c r="B255" s="75" t="s">
        <v>191</v>
      </c>
      <c r="C255" s="7">
        <v>17917.75</v>
      </c>
      <c r="D255" s="40" t="s">
        <v>12</v>
      </c>
      <c r="E255" s="7">
        <f>+Análisis!G282</f>
        <v>832.51138750000007</v>
      </c>
      <c r="F255" s="41">
        <f t="shared" si="9"/>
        <v>14916730.91</v>
      </c>
    </row>
    <row r="256" spans="1:6">
      <c r="A256" s="250">
        <v>7</v>
      </c>
      <c r="B256" s="251" t="s">
        <v>181</v>
      </c>
      <c r="C256" s="252">
        <v>25295.65</v>
      </c>
      <c r="D256" s="253" t="s">
        <v>129</v>
      </c>
      <c r="E256" s="254">
        <v>18.5</v>
      </c>
      <c r="F256" s="255">
        <f t="shared" si="9"/>
        <v>467969.53</v>
      </c>
    </row>
    <row r="257" spans="1:6">
      <c r="A257" s="256"/>
      <c r="B257" s="257" t="s">
        <v>249</v>
      </c>
      <c r="C257" s="258"/>
      <c r="D257" s="259"/>
      <c r="E257" s="260"/>
      <c r="F257" s="261">
        <f>SUM(F250:F256)</f>
        <v>23642315.530000001</v>
      </c>
    </row>
    <row r="258" spans="1:6">
      <c r="A258" s="35"/>
      <c r="B258" s="19"/>
      <c r="C258" s="208"/>
      <c r="D258" s="21"/>
      <c r="E258" s="208"/>
      <c r="F258" s="208"/>
    </row>
    <row r="259" spans="1:6">
      <c r="A259" s="101" t="s">
        <v>93</v>
      </c>
      <c r="B259" s="218" t="s">
        <v>17</v>
      </c>
      <c r="C259" s="219"/>
      <c r="D259" s="220"/>
      <c r="E259" s="221"/>
      <c r="F259" s="222"/>
    </row>
    <row r="260" spans="1:6" ht="63.75">
      <c r="A260" s="86">
        <v>1</v>
      </c>
      <c r="B260" s="146" t="s">
        <v>140</v>
      </c>
      <c r="C260" s="153">
        <v>1</v>
      </c>
      <c r="D260" s="88" t="s">
        <v>74</v>
      </c>
      <c r="E260" s="89">
        <v>43500</v>
      </c>
      <c r="F260" s="41">
        <f>+E260*C260</f>
        <v>43500</v>
      </c>
    </row>
    <row r="261" spans="1:6" ht="38.25">
      <c r="A261" s="86">
        <v>2</v>
      </c>
      <c r="B261" s="146" t="s">
        <v>141</v>
      </c>
      <c r="C261" s="153">
        <v>8</v>
      </c>
      <c r="D261" s="88" t="s">
        <v>142</v>
      </c>
      <c r="E261" s="89">
        <v>26000</v>
      </c>
      <c r="F261" s="41">
        <f>ROUND(E261*C261,2)</f>
        <v>208000</v>
      </c>
    </row>
    <row r="262" spans="1:6">
      <c r="A262" s="256"/>
      <c r="B262" s="257" t="s">
        <v>237</v>
      </c>
      <c r="C262" s="258"/>
      <c r="D262" s="259"/>
      <c r="E262" s="260"/>
      <c r="F262" s="261">
        <f>SUM(F260:F261)</f>
        <v>251500</v>
      </c>
    </row>
    <row r="263" spans="1:6">
      <c r="A263" s="262"/>
      <c r="B263" s="263"/>
      <c r="C263" s="264"/>
      <c r="D263" s="15"/>
      <c r="E263" s="59"/>
      <c r="F263" s="59"/>
    </row>
    <row r="264" spans="1:6">
      <c r="A264" s="9"/>
      <c r="B264" s="10" t="s">
        <v>66</v>
      </c>
      <c r="C264" s="265"/>
      <c r="D264" s="266"/>
      <c r="E264" s="265"/>
      <c r="F264" s="267">
        <f>+F262+F257+F245+F207+F133</f>
        <v>48766341.370322667</v>
      </c>
    </row>
    <row r="265" spans="1:6">
      <c r="A265" s="29"/>
      <c r="B265" s="268" t="s">
        <v>66</v>
      </c>
      <c r="C265" s="173"/>
      <c r="D265" s="269"/>
      <c r="E265" s="173"/>
      <c r="F265" s="270">
        <f>+F264</f>
        <v>48766341.370322667</v>
      </c>
    </row>
    <row r="266" spans="1:6">
      <c r="A266" s="29"/>
      <c r="B266" s="268"/>
      <c r="C266" s="173"/>
      <c r="D266" s="269"/>
      <c r="E266" s="173"/>
      <c r="F266" s="270"/>
    </row>
    <row r="267" spans="1:6">
      <c r="A267" s="172"/>
      <c r="B267" s="54" t="s">
        <v>18</v>
      </c>
      <c r="C267" s="173"/>
      <c r="D267" s="271"/>
      <c r="E267" s="272"/>
      <c r="F267" s="273"/>
    </row>
    <row r="268" spans="1:6">
      <c r="A268" s="172"/>
      <c r="B268" s="14" t="s">
        <v>19</v>
      </c>
      <c r="C268" s="274">
        <v>0.1</v>
      </c>
      <c r="D268" s="271"/>
      <c r="E268" s="272"/>
      <c r="F268" s="275">
        <f t="shared" ref="F268:F273" si="10">ROUND($F$264*C268,2)</f>
        <v>4876634.1399999997</v>
      </c>
    </row>
    <row r="269" spans="1:6">
      <c r="A269" s="276"/>
      <c r="B269" s="14" t="s">
        <v>67</v>
      </c>
      <c r="C269" s="277">
        <v>0.05</v>
      </c>
      <c r="D269" s="269"/>
      <c r="E269" s="278"/>
      <c r="F269" s="275">
        <f t="shared" si="10"/>
        <v>2438317.0699999998</v>
      </c>
    </row>
    <row r="270" spans="1:6">
      <c r="A270" s="279"/>
      <c r="B270" s="280" t="s">
        <v>20</v>
      </c>
      <c r="C270" s="279">
        <v>0.04</v>
      </c>
      <c r="D270" s="281"/>
      <c r="E270" s="282"/>
      <c r="F270" s="283">
        <f t="shared" si="10"/>
        <v>1950653.65</v>
      </c>
    </row>
    <row r="271" spans="1:6">
      <c r="A271" s="279"/>
      <c r="B271" s="280" t="s">
        <v>68</v>
      </c>
      <c r="C271" s="279">
        <v>0.04</v>
      </c>
      <c r="D271" s="281"/>
      <c r="E271" s="282"/>
      <c r="F271" s="283">
        <f t="shared" si="10"/>
        <v>1950653.65</v>
      </c>
    </row>
    <row r="272" spans="1:6">
      <c r="A272" s="172"/>
      <c r="B272" s="14" t="s">
        <v>21</v>
      </c>
      <c r="C272" s="274">
        <v>0.03</v>
      </c>
      <c r="D272" s="269"/>
      <c r="E272" s="284"/>
      <c r="F272" s="275">
        <f t="shared" si="10"/>
        <v>1462990.24</v>
      </c>
    </row>
    <row r="273" spans="1:6">
      <c r="A273" s="172"/>
      <c r="B273" s="14" t="s">
        <v>22</v>
      </c>
      <c r="C273" s="277">
        <v>0.01</v>
      </c>
      <c r="D273" s="271"/>
      <c r="E273" s="272"/>
      <c r="F273" s="275">
        <f t="shared" si="10"/>
        <v>487663.41</v>
      </c>
    </row>
    <row r="274" spans="1:6">
      <c r="A274" s="279"/>
      <c r="B274" s="280" t="s">
        <v>69</v>
      </c>
      <c r="C274" s="279">
        <v>0.18</v>
      </c>
      <c r="D274" s="285"/>
      <c r="E274" s="286">
        <f>+F268</f>
        <v>4876634.1399999997</v>
      </c>
      <c r="F274" s="275">
        <f>+ROUND(C274*E274,2)</f>
        <v>877794.15</v>
      </c>
    </row>
    <row r="275" spans="1:6">
      <c r="A275" s="287"/>
      <c r="B275" s="52" t="s">
        <v>72</v>
      </c>
      <c r="C275" s="288">
        <v>0.1</v>
      </c>
      <c r="D275" s="289"/>
      <c r="E275" s="290"/>
      <c r="F275" s="291">
        <f>+ROUND(C275*F265,2)</f>
        <v>4876634.1399999997</v>
      </c>
    </row>
    <row r="276" spans="1:6" ht="25.5">
      <c r="A276" s="287"/>
      <c r="B276" s="99" t="s">
        <v>236</v>
      </c>
      <c r="C276" s="292">
        <v>0.03</v>
      </c>
      <c r="D276" s="289"/>
      <c r="E276" s="293"/>
      <c r="F276" s="275">
        <f>ROUND($F$264*C276,2)</f>
        <v>1462990.24</v>
      </c>
    </row>
    <row r="277" spans="1:6">
      <c r="A277" s="287"/>
      <c r="B277" s="99" t="s">
        <v>233</v>
      </c>
      <c r="C277" s="292">
        <v>1.4999999999999999E-2</v>
      </c>
      <c r="D277" s="289"/>
      <c r="E277" s="293"/>
      <c r="F277" s="275">
        <f>ROUND($F$264*C277,2)</f>
        <v>731495.12</v>
      </c>
    </row>
    <row r="278" spans="1:6">
      <c r="A278" s="294"/>
      <c r="B278" s="295" t="s">
        <v>143</v>
      </c>
      <c r="C278" s="277">
        <v>1E-3</v>
      </c>
      <c r="D278" s="200"/>
      <c r="E278" s="133"/>
      <c r="F278" s="275">
        <f>+ROUND(C278*F265,2)</f>
        <v>48766.34</v>
      </c>
    </row>
    <row r="279" spans="1:6">
      <c r="A279" s="296"/>
      <c r="B279" s="262" t="s">
        <v>23</v>
      </c>
      <c r="C279" s="297">
        <v>0.05</v>
      </c>
      <c r="D279" s="269"/>
      <c r="E279" s="173"/>
      <c r="F279" s="275">
        <f>ROUND($F$264*C279,2)</f>
        <v>2438317.0699999998</v>
      </c>
    </row>
    <row r="280" spans="1:6">
      <c r="A280" s="11"/>
      <c r="B280" s="298" t="s">
        <v>70</v>
      </c>
      <c r="C280" s="299"/>
      <c r="D280" s="12"/>
      <c r="E280" s="300"/>
      <c r="F280" s="301">
        <f>SUM(F268:F279)</f>
        <v>23602909.219999999</v>
      </c>
    </row>
    <row r="281" spans="1:6">
      <c r="A281" s="1"/>
      <c r="B281" s="2"/>
      <c r="C281" s="3"/>
      <c r="D281" s="4"/>
      <c r="E281" s="302"/>
      <c r="F281" s="303"/>
    </row>
    <row r="282" spans="1:6">
      <c r="A282" s="304"/>
      <c r="B282" s="13" t="s">
        <v>71</v>
      </c>
      <c r="C282" s="305"/>
      <c r="D282" s="306"/>
      <c r="E282" s="307"/>
      <c r="F282" s="308">
        <f>+F265+F280</f>
        <v>72369250.590322673</v>
      </c>
    </row>
    <row r="283" spans="1:6">
      <c r="A283" s="5"/>
      <c r="B283" s="5"/>
      <c r="C283" s="309"/>
      <c r="D283" s="310"/>
      <c r="E283" s="309"/>
      <c r="F283" s="311"/>
    </row>
    <row r="285" spans="1:6" ht="13.5" thickBot="1"/>
    <row r="286" spans="1:6" ht="15.75">
      <c r="B286" s="313" t="s">
        <v>246</v>
      </c>
    </row>
    <row r="287" spans="1:6" ht="16.5" thickBot="1">
      <c r="B287" s="314" t="s">
        <v>247</v>
      </c>
    </row>
  </sheetData>
  <mergeCells count="5">
    <mergeCell ref="A17:F17"/>
    <mergeCell ref="A18:F18"/>
    <mergeCell ref="A19:F19"/>
    <mergeCell ref="A20:F20"/>
    <mergeCell ref="A22:F22"/>
  </mergeCells>
  <pageMargins left="0.7" right="0.7" top="0.75" bottom="0.75" header="0.3" footer="0.3"/>
  <pageSetup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4"/>
  <sheetViews>
    <sheetView tabSelected="1" zoomScale="120" workbookViewId="0">
      <selection activeCell="F277" sqref="F277:G280"/>
    </sheetView>
  </sheetViews>
  <sheetFormatPr baseColWidth="10" defaultColWidth="11.5703125" defaultRowHeight="12.75"/>
  <cols>
    <col min="1" max="1" width="11.5703125" style="315"/>
    <col min="2" max="2" width="39.85546875" style="315" customWidth="1"/>
    <col min="3" max="3" width="11.7109375" style="315" customWidth="1"/>
    <col min="4" max="4" width="11.7109375" style="315" bestFit="1" customWidth="1"/>
    <col min="5" max="5" width="14.140625" style="315" customWidth="1"/>
    <col min="6" max="6" width="18" style="315" customWidth="1"/>
    <col min="7" max="7" width="16.42578125" style="315" bestFit="1" customWidth="1"/>
    <col min="8" max="16384" width="11.5703125" style="315"/>
  </cols>
  <sheetData>
    <row r="2" spans="1:5">
      <c r="A2" s="104"/>
      <c r="B2" s="71"/>
      <c r="C2" s="106"/>
      <c r="D2" s="105"/>
      <c r="E2" s="107"/>
    </row>
    <row r="3" spans="1:5">
      <c r="A3" s="104"/>
      <c r="B3" s="71"/>
      <c r="C3" s="106"/>
      <c r="D3" s="105"/>
      <c r="E3" s="107"/>
    </row>
    <row r="4" spans="1:5">
      <c r="A4" s="104"/>
      <c r="B4" s="71" t="s">
        <v>240</v>
      </c>
      <c r="C4" s="106"/>
      <c r="D4" s="105"/>
      <c r="E4" s="107"/>
    </row>
    <row r="5" spans="1:5">
      <c r="A5" s="104"/>
      <c r="B5" s="71"/>
      <c r="C5" s="106"/>
      <c r="D5" s="105"/>
      <c r="E5" s="107"/>
    </row>
    <row r="6" spans="1:5">
      <c r="A6" s="104"/>
      <c r="B6" s="71"/>
      <c r="C6" s="106"/>
      <c r="D6" s="105"/>
      <c r="E6" s="107"/>
    </row>
    <row r="7" spans="1:5">
      <c r="A7" s="104"/>
      <c r="B7" s="71"/>
      <c r="C7" s="106"/>
      <c r="D7" s="105"/>
      <c r="E7" s="107"/>
    </row>
    <row r="8" spans="1:5">
      <c r="A8" s="104"/>
      <c r="B8" s="71"/>
      <c r="C8" s="106"/>
      <c r="D8" s="105"/>
      <c r="E8" s="107"/>
    </row>
    <row r="9" spans="1:5">
      <c r="A9" s="104"/>
      <c r="B9" s="71"/>
      <c r="C9" s="106"/>
      <c r="D9" s="105"/>
      <c r="E9" s="107"/>
    </row>
    <row r="10" spans="1:5">
      <c r="A10" s="104"/>
      <c r="B10" s="71"/>
      <c r="C10" s="106"/>
      <c r="D10" s="105"/>
      <c r="E10" s="107"/>
    </row>
    <row r="11" spans="1:5">
      <c r="A11" s="104"/>
      <c r="B11" s="71"/>
      <c r="C11" s="106"/>
      <c r="D11" s="105"/>
      <c r="E11" s="107"/>
    </row>
    <row r="12" spans="1:5">
      <c r="A12" s="104"/>
      <c r="B12" s="71"/>
      <c r="C12" s="106"/>
      <c r="D12" s="105"/>
      <c r="E12" s="107"/>
    </row>
    <row r="13" spans="1:5">
      <c r="A13" s="104"/>
      <c r="B13" s="71"/>
      <c r="C13" s="106"/>
      <c r="D13" s="105"/>
      <c r="E13" s="107"/>
    </row>
    <row r="14" spans="1:5">
      <c r="A14" s="104"/>
      <c r="B14" s="71"/>
      <c r="C14" s="106"/>
      <c r="D14" s="105"/>
      <c r="E14" s="107"/>
    </row>
    <row r="15" spans="1:5">
      <c r="A15" s="104"/>
      <c r="B15" s="71"/>
      <c r="C15" s="106"/>
      <c r="D15" s="105"/>
      <c r="E15" s="107"/>
    </row>
    <row r="16" spans="1:5">
      <c r="A16" s="104"/>
      <c r="B16" s="71"/>
      <c r="C16" s="106"/>
      <c r="D16" s="105"/>
      <c r="E16" s="107"/>
    </row>
    <row r="17" spans="1:6">
      <c r="A17" s="402"/>
      <c r="B17" s="402"/>
      <c r="C17" s="402"/>
      <c r="D17" s="402"/>
      <c r="E17" s="402"/>
    </row>
    <row r="18" spans="1:6">
      <c r="A18" s="402"/>
      <c r="B18" s="402"/>
      <c r="C18" s="402"/>
      <c r="D18" s="402"/>
      <c r="E18" s="402"/>
    </row>
    <row r="19" spans="1:6" ht="18">
      <c r="A19" s="403" t="s">
        <v>282</v>
      </c>
      <c r="B19" s="403"/>
      <c r="C19" s="403"/>
      <c r="D19" s="403"/>
      <c r="E19" s="403"/>
    </row>
    <row r="20" spans="1:6" ht="18">
      <c r="A20" s="403" t="s">
        <v>241</v>
      </c>
      <c r="B20" s="403"/>
      <c r="C20" s="403"/>
      <c r="D20" s="403"/>
      <c r="E20" s="403"/>
    </row>
    <row r="21" spans="1:6">
      <c r="A21" s="109"/>
      <c r="B21" s="110"/>
      <c r="C21" s="110"/>
      <c r="D21" s="111"/>
      <c r="E21" s="112"/>
    </row>
    <row r="22" spans="1:6">
      <c r="A22" s="404" t="s">
        <v>242</v>
      </c>
      <c r="B22" s="405"/>
      <c r="C22" s="405"/>
      <c r="D22" s="405"/>
      <c r="E22" s="405"/>
    </row>
    <row r="23" spans="1:6">
      <c r="A23" s="312" t="s">
        <v>243</v>
      </c>
      <c r="B23" s="110"/>
      <c r="C23" s="113"/>
      <c r="D23" s="110"/>
      <c r="E23" s="114"/>
    </row>
    <row r="24" spans="1:6">
      <c r="A24" s="312" t="s">
        <v>244</v>
      </c>
      <c r="B24" s="110"/>
      <c r="C24" s="113"/>
      <c r="D24" s="110"/>
      <c r="E24" s="114"/>
    </row>
    <row r="25" spans="1:6">
      <c r="A25" s="312" t="s">
        <v>245</v>
      </c>
      <c r="B25" s="110"/>
      <c r="C25" s="113"/>
      <c r="D25" s="110"/>
      <c r="E25" s="114"/>
    </row>
    <row r="26" spans="1:6">
      <c r="A26" s="328" t="s">
        <v>281</v>
      </c>
      <c r="E26" s="320" t="s">
        <v>257</v>
      </c>
      <c r="F26" s="316">
        <v>8106.39</v>
      </c>
    </row>
    <row r="27" spans="1:6">
      <c r="A27" s="328"/>
      <c r="E27" s="320"/>
      <c r="F27" s="316"/>
    </row>
    <row r="28" spans="1:6" ht="18">
      <c r="A28" s="328"/>
      <c r="B28" s="356" t="s">
        <v>311</v>
      </c>
      <c r="E28" s="320"/>
      <c r="F28" s="316"/>
    </row>
    <row r="30" spans="1:6">
      <c r="A30" s="315">
        <v>1</v>
      </c>
      <c r="B30" s="315" t="s">
        <v>252</v>
      </c>
    </row>
    <row r="31" spans="1:6">
      <c r="B31" s="315" t="s">
        <v>250</v>
      </c>
      <c r="C31" s="316">
        <v>8</v>
      </c>
      <c r="D31" s="317" t="s">
        <v>251</v>
      </c>
      <c r="E31" s="316">
        <v>18000</v>
      </c>
      <c r="F31" s="316">
        <f>C31*E31</f>
        <v>144000</v>
      </c>
    </row>
    <row r="32" spans="1:6">
      <c r="B32" s="315" t="s">
        <v>253</v>
      </c>
      <c r="C32" s="316">
        <v>1</v>
      </c>
      <c r="D32" s="317" t="s">
        <v>254</v>
      </c>
      <c r="E32" s="316">
        <v>125000</v>
      </c>
      <c r="F32" s="316">
        <v>72440.61</v>
      </c>
    </row>
    <row r="33" spans="1:6">
      <c r="C33" s="316"/>
      <c r="E33" s="316"/>
      <c r="F33" s="316">
        <f>SUM(F31:F32)</f>
        <v>216440.61</v>
      </c>
    </row>
    <row r="34" spans="1:6">
      <c r="C34" s="316"/>
      <c r="D34" s="318" t="s">
        <v>255</v>
      </c>
      <c r="E34" s="319"/>
      <c r="F34" s="319">
        <f>F33/8106.39</f>
        <v>26.699999629921578</v>
      </c>
    </row>
    <row r="35" spans="1:6">
      <c r="C35" s="316"/>
      <c r="D35" s="317"/>
      <c r="E35" s="316"/>
      <c r="F35" s="316"/>
    </row>
    <row r="36" spans="1:6">
      <c r="A36" s="315">
        <v>2.1</v>
      </c>
      <c r="B36" s="320" t="s">
        <v>256</v>
      </c>
      <c r="C36" s="316">
        <f>+F26</f>
        <v>8106.39</v>
      </c>
      <c r="D36" s="321" t="s">
        <v>258</v>
      </c>
      <c r="E36" s="316">
        <v>33.9</v>
      </c>
      <c r="F36" s="316">
        <f>C36*E36</f>
        <v>274806.62099999998</v>
      </c>
    </row>
    <row r="37" spans="1:6">
      <c r="F37" s="316"/>
    </row>
    <row r="38" spans="1:6">
      <c r="B38" s="319"/>
      <c r="C38" s="318" t="s">
        <v>259</v>
      </c>
      <c r="D38" s="319"/>
      <c r="E38" s="319"/>
      <c r="F38" s="319">
        <f>E36*2</f>
        <v>67.8</v>
      </c>
    </row>
    <row r="39" spans="1:6">
      <c r="C39" s="316"/>
      <c r="D39" s="317"/>
      <c r="E39" s="316"/>
      <c r="F39" s="316"/>
    </row>
    <row r="40" spans="1:6">
      <c r="A40" s="315">
        <v>2.2000000000000002</v>
      </c>
      <c r="B40" s="320" t="s">
        <v>260</v>
      </c>
      <c r="C40" s="316"/>
      <c r="D40" s="317"/>
      <c r="E40" s="316"/>
      <c r="F40" s="316"/>
    </row>
    <row r="41" spans="1:6">
      <c r="C41" s="316"/>
      <c r="D41" s="317"/>
      <c r="E41" s="316"/>
      <c r="F41" s="316"/>
    </row>
    <row r="42" spans="1:6">
      <c r="B42" s="320" t="s">
        <v>261</v>
      </c>
      <c r="C42" s="316">
        <v>65</v>
      </c>
      <c r="D42" s="321" t="s">
        <v>262</v>
      </c>
      <c r="E42" s="316">
        <v>2550</v>
      </c>
      <c r="F42" s="316">
        <f>C42*E42</f>
        <v>165750</v>
      </c>
    </row>
    <row r="43" spans="1:6">
      <c r="B43" s="320" t="s">
        <v>263</v>
      </c>
      <c r="C43" s="316">
        <v>1</v>
      </c>
      <c r="D43" s="321" t="s">
        <v>254</v>
      </c>
      <c r="E43" s="316">
        <v>27541.38</v>
      </c>
      <c r="F43" s="316">
        <f>C43*E43</f>
        <v>27541.38</v>
      </c>
    </row>
    <row r="44" spans="1:6">
      <c r="C44" s="316"/>
      <c r="D44" s="317"/>
      <c r="E44" s="316"/>
      <c r="F44" s="316">
        <f>SUM(F42:F43)</f>
        <v>193291.38</v>
      </c>
    </row>
    <row r="45" spans="1:6">
      <c r="C45" s="316"/>
      <c r="D45" s="318" t="s">
        <v>264</v>
      </c>
      <c r="E45" s="319"/>
      <c r="F45" s="319">
        <f>F44/3579.47</f>
        <v>54.000000000000007</v>
      </c>
    </row>
    <row r="46" spans="1:6">
      <c r="C46" s="316"/>
      <c r="D46" s="317"/>
      <c r="E46" s="316"/>
      <c r="F46" s="316"/>
    </row>
    <row r="47" spans="1:6">
      <c r="A47" s="315">
        <v>2.2999999999999998</v>
      </c>
      <c r="B47" s="320" t="s">
        <v>266</v>
      </c>
      <c r="C47" s="316"/>
      <c r="D47" s="318" t="s">
        <v>265</v>
      </c>
      <c r="E47" s="319"/>
      <c r="F47" s="319">
        <v>260</v>
      </c>
    </row>
    <row r="48" spans="1:6">
      <c r="C48" s="316"/>
      <c r="D48" s="317"/>
      <c r="E48" s="316"/>
      <c r="F48" s="316"/>
    </row>
    <row r="49" spans="1:8">
      <c r="C49" s="316"/>
      <c r="D49" s="317"/>
      <c r="E49" s="316"/>
      <c r="F49" s="316"/>
    </row>
    <row r="50" spans="1:8">
      <c r="C50" s="316"/>
      <c r="D50" s="317"/>
      <c r="E50" s="316"/>
      <c r="F50" s="316"/>
    </row>
    <row r="51" spans="1:8">
      <c r="C51" s="316"/>
      <c r="D51" s="317"/>
      <c r="E51" s="316"/>
      <c r="F51" s="316"/>
    </row>
    <row r="52" spans="1:8" ht="38.25">
      <c r="A52" s="315">
        <v>3.1</v>
      </c>
      <c r="B52" s="322" t="s">
        <v>267</v>
      </c>
      <c r="C52" s="316"/>
      <c r="D52" s="317"/>
      <c r="E52" s="319" t="s">
        <v>265</v>
      </c>
      <c r="F52" s="319">
        <v>225</v>
      </c>
    </row>
    <row r="53" spans="1:8">
      <c r="C53" s="316"/>
      <c r="D53" s="317"/>
      <c r="E53" s="316"/>
      <c r="F53" s="316"/>
    </row>
    <row r="54" spans="1:8">
      <c r="A54" s="315">
        <v>3.2</v>
      </c>
      <c r="B54" s="320" t="s">
        <v>11</v>
      </c>
      <c r="C54" s="316"/>
      <c r="D54" s="317"/>
      <c r="E54" s="316"/>
      <c r="F54" s="316"/>
    </row>
    <row r="55" spans="1:8">
      <c r="B55" s="320" t="s">
        <v>268</v>
      </c>
      <c r="C55" s="316">
        <v>1</v>
      </c>
      <c r="D55" s="321" t="s">
        <v>269</v>
      </c>
      <c r="E55" s="316">
        <v>980</v>
      </c>
      <c r="F55" s="316">
        <f>C55*E55</f>
        <v>980</v>
      </c>
    </row>
    <row r="56" spans="1:8">
      <c r="B56" s="323" t="s">
        <v>270</v>
      </c>
      <c r="C56" s="316">
        <v>1</v>
      </c>
      <c r="D56" s="321" t="s">
        <v>269</v>
      </c>
      <c r="E56" s="316">
        <v>112</v>
      </c>
      <c r="F56" s="316">
        <f>C56*E56</f>
        <v>112</v>
      </c>
    </row>
    <row r="57" spans="1:8">
      <c r="D57" s="318" t="s">
        <v>265</v>
      </c>
      <c r="E57" s="319"/>
      <c r="F57" s="319">
        <f>SUM(F55:F56)</f>
        <v>1092</v>
      </c>
    </row>
    <row r="58" spans="1:8">
      <c r="D58" s="317"/>
      <c r="E58" s="316"/>
      <c r="F58" s="316"/>
    </row>
    <row r="59" spans="1:8">
      <c r="A59" s="315">
        <v>3.3</v>
      </c>
      <c r="B59" s="324" t="s">
        <v>271</v>
      </c>
      <c r="D59" s="317"/>
      <c r="E59" s="316"/>
      <c r="F59" s="316"/>
    </row>
    <row r="60" spans="1:8">
      <c r="B60" s="324" t="s">
        <v>272</v>
      </c>
      <c r="C60" s="316">
        <v>1</v>
      </c>
      <c r="D60" s="326" t="s">
        <v>269</v>
      </c>
      <c r="E60" s="316">
        <v>806.87</v>
      </c>
      <c r="F60" s="316">
        <f>C60*E60</f>
        <v>806.87</v>
      </c>
      <c r="G60" s="316"/>
      <c r="H60" s="316"/>
    </row>
    <row r="61" spans="1:8">
      <c r="B61" s="324" t="s">
        <v>273</v>
      </c>
      <c r="C61" s="316">
        <v>1</v>
      </c>
      <c r="D61" s="326" t="s">
        <v>269</v>
      </c>
      <c r="E61" s="316">
        <v>183.13</v>
      </c>
      <c r="F61" s="316">
        <f>C61*E61</f>
        <v>183.13</v>
      </c>
      <c r="G61" s="316"/>
      <c r="H61" s="316"/>
    </row>
    <row r="62" spans="1:8">
      <c r="C62" s="316"/>
      <c r="D62" s="327" t="s">
        <v>265</v>
      </c>
      <c r="E62" s="319"/>
      <c r="F62" s="319">
        <f>SUM(F60:F61)</f>
        <v>990</v>
      </c>
      <c r="G62" s="316"/>
      <c r="H62" s="316"/>
    </row>
    <row r="63" spans="1:8">
      <c r="C63" s="316"/>
      <c r="D63" s="325"/>
      <c r="E63" s="316"/>
      <c r="F63" s="316"/>
      <c r="G63" s="316"/>
      <c r="H63" s="316"/>
    </row>
    <row r="64" spans="1:8">
      <c r="C64" s="316"/>
      <c r="D64" s="325"/>
      <c r="E64" s="316"/>
      <c r="F64" s="316"/>
      <c r="G64" s="316"/>
      <c r="H64" s="316"/>
    </row>
    <row r="65" spans="1:8">
      <c r="A65" s="315">
        <v>4.0999999999999996</v>
      </c>
      <c r="B65" s="320" t="s">
        <v>274</v>
      </c>
      <c r="C65" s="316"/>
      <c r="D65" s="325"/>
      <c r="E65" s="316"/>
      <c r="F65" s="316"/>
      <c r="G65" s="316"/>
      <c r="H65" s="316"/>
    </row>
    <row r="66" spans="1:8">
      <c r="B66" s="320" t="s">
        <v>275</v>
      </c>
      <c r="C66" s="316">
        <v>1</v>
      </c>
      <c r="D66" s="326" t="s">
        <v>276</v>
      </c>
      <c r="E66" s="319">
        <f>+'Pres. resumen partidas'!E46</f>
        <v>864</v>
      </c>
      <c r="F66" s="316">
        <f>C66*E66</f>
        <v>864</v>
      </c>
      <c r="G66" s="316"/>
      <c r="H66" s="316"/>
    </row>
    <row r="67" spans="1:8">
      <c r="B67" s="320" t="s">
        <v>277</v>
      </c>
      <c r="C67" s="316">
        <v>1</v>
      </c>
      <c r="D67" s="326" t="s">
        <v>276</v>
      </c>
      <c r="E67" s="319">
        <f>+'Pres. resumen partidas'!E51</f>
        <v>43.23</v>
      </c>
      <c r="F67" s="316">
        <f>C67*E67</f>
        <v>43.23</v>
      </c>
      <c r="G67" s="316"/>
      <c r="H67" s="316"/>
    </row>
    <row r="68" spans="1:8">
      <c r="C68" s="319"/>
      <c r="D68" s="327" t="s">
        <v>278</v>
      </c>
      <c r="E68" s="319"/>
      <c r="F68" s="319">
        <f>SUM(F66:F67)</f>
        <v>907.23</v>
      </c>
      <c r="G68" s="316"/>
      <c r="H68" s="316"/>
    </row>
    <row r="69" spans="1:8">
      <c r="C69" s="316"/>
      <c r="D69" s="325"/>
      <c r="E69" s="316"/>
      <c r="F69" s="316"/>
      <c r="G69" s="316"/>
      <c r="H69" s="316"/>
    </row>
    <row r="70" spans="1:8">
      <c r="A70" s="315">
        <v>4.2</v>
      </c>
      <c r="B70" s="320" t="s">
        <v>279</v>
      </c>
      <c r="C70" s="316"/>
      <c r="D70" s="325"/>
      <c r="E70" s="316"/>
      <c r="F70" s="316"/>
      <c r="G70" s="316"/>
      <c r="H70" s="316"/>
    </row>
    <row r="71" spans="1:8">
      <c r="B71" s="320" t="s">
        <v>275</v>
      </c>
      <c r="C71" s="316">
        <v>1</v>
      </c>
      <c r="D71" s="326" t="s">
        <v>276</v>
      </c>
      <c r="E71" s="319">
        <f>+'Pres. resumen partidas'!E47</f>
        <v>609.99400000000003</v>
      </c>
      <c r="F71" s="316">
        <f>C71*E71</f>
        <v>609.99400000000003</v>
      </c>
      <c r="G71" s="316"/>
      <c r="H71" s="316"/>
    </row>
    <row r="72" spans="1:8">
      <c r="B72" s="320" t="s">
        <v>277</v>
      </c>
      <c r="C72" s="316">
        <v>1</v>
      </c>
      <c r="D72" s="326" t="s">
        <v>276</v>
      </c>
      <c r="E72" s="319">
        <f>+'Pres. resumen partidas'!E52</f>
        <v>35.497000000000007</v>
      </c>
      <c r="F72" s="316">
        <f>C72*E72</f>
        <v>35.497000000000007</v>
      </c>
      <c r="G72" s="316"/>
      <c r="H72" s="316"/>
    </row>
    <row r="73" spans="1:8">
      <c r="C73" s="319"/>
      <c r="D73" s="327" t="s">
        <v>278</v>
      </c>
      <c r="E73" s="319"/>
      <c r="F73" s="319">
        <f>SUM(F71:F72)</f>
        <v>645.49099999999999</v>
      </c>
      <c r="G73" s="316"/>
      <c r="H73" s="316"/>
    </row>
    <row r="74" spans="1:8">
      <c r="C74" s="316"/>
      <c r="D74" s="325"/>
      <c r="E74" s="316"/>
      <c r="F74" s="316"/>
      <c r="G74" s="316"/>
      <c r="H74" s="316"/>
    </row>
    <row r="75" spans="1:8">
      <c r="A75" s="315">
        <v>4.3</v>
      </c>
      <c r="B75" s="320" t="s">
        <v>280</v>
      </c>
      <c r="C75" s="316"/>
      <c r="D75" s="325"/>
      <c r="E75" s="316"/>
      <c r="F75" s="316"/>
      <c r="G75" s="316"/>
      <c r="H75" s="316"/>
    </row>
    <row r="76" spans="1:8">
      <c r="B76" s="320" t="s">
        <v>275</v>
      </c>
      <c r="C76" s="316">
        <v>1</v>
      </c>
      <c r="D76" s="326" t="s">
        <v>276</v>
      </c>
      <c r="E76" s="319">
        <f>+'Pres. resumen partidas'!E48</f>
        <v>370.84300000000002</v>
      </c>
      <c r="F76" s="316">
        <f>C76*E76</f>
        <v>370.84300000000002</v>
      </c>
      <c r="G76" s="316"/>
      <c r="H76" s="316"/>
    </row>
    <row r="77" spans="1:8">
      <c r="B77" s="320" t="s">
        <v>277</v>
      </c>
      <c r="C77" s="316">
        <v>1</v>
      </c>
      <c r="D77" s="326" t="s">
        <v>276</v>
      </c>
      <c r="E77" s="319">
        <f>+'Pres. resumen partidas'!E53</f>
        <v>30.778000000000002</v>
      </c>
      <c r="F77" s="316">
        <f>C77*E77</f>
        <v>30.778000000000002</v>
      </c>
      <c r="G77" s="316"/>
      <c r="H77" s="316"/>
    </row>
    <row r="78" spans="1:8">
      <c r="C78" s="319"/>
      <c r="D78" s="327" t="s">
        <v>278</v>
      </c>
      <c r="E78" s="319"/>
      <c r="F78" s="319">
        <f>SUM(F76:F77)</f>
        <v>401.62100000000004</v>
      </c>
      <c r="G78" s="316"/>
      <c r="H78" s="316"/>
    </row>
    <row r="79" spans="1:8">
      <c r="C79" s="316"/>
      <c r="D79" s="325"/>
      <c r="E79" s="316"/>
      <c r="F79" s="316"/>
      <c r="G79" s="316"/>
      <c r="H79" s="316"/>
    </row>
    <row r="80" spans="1:8">
      <c r="A80" s="315">
        <v>7.1</v>
      </c>
      <c r="B80" s="324" t="s">
        <v>283</v>
      </c>
      <c r="C80" s="316"/>
      <c r="D80" s="325"/>
      <c r="E80" s="316"/>
      <c r="F80" s="316"/>
      <c r="G80" s="316"/>
      <c r="H80" s="316"/>
    </row>
    <row r="81" spans="1:8">
      <c r="B81" s="324" t="s">
        <v>275</v>
      </c>
      <c r="C81" s="316">
        <v>1</v>
      </c>
      <c r="D81" s="326" t="s">
        <v>285</v>
      </c>
      <c r="E81" s="316">
        <v>1673.34</v>
      </c>
      <c r="F81" s="316">
        <f>C81*E81</f>
        <v>1673.34</v>
      </c>
      <c r="G81" s="316"/>
      <c r="H81" s="316"/>
    </row>
    <row r="82" spans="1:8">
      <c r="B82" s="324" t="s">
        <v>284</v>
      </c>
      <c r="C82" s="316">
        <v>1</v>
      </c>
      <c r="D82" s="326" t="s">
        <v>285</v>
      </c>
      <c r="E82" s="316">
        <v>717.14</v>
      </c>
      <c r="F82" s="316">
        <f>C82*E82</f>
        <v>717.14</v>
      </c>
      <c r="G82" s="316"/>
      <c r="H82" s="316"/>
    </row>
    <row r="83" spans="1:8">
      <c r="C83" s="319"/>
      <c r="D83" s="327" t="s">
        <v>286</v>
      </c>
      <c r="E83" s="319"/>
      <c r="F83" s="319">
        <f>SUM(F81:F82)</f>
        <v>2390.48</v>
      </c>
      <c r="G83" s="316"/>
      <c r="H83" s="316"/>
    </row>
    <row r="84" spans="1:8">
      <c r="C84" s="316"/>
      <c r="D84" s="325"/>
      <c r="E84" s="316"/>
      <c r="F84" s="316"/>
      <c r="G84" s="316"/>
      <c r="H84" s="316"/>
    </row>
    <row r="85" spans="1:8">
      <c r="C85" s="316"/>
      <c r="D85" s="325"/>
      <c r="E85" s="316"/>
      <c r="F85" s="316"/>
      <c r="G85" s="316"/>
      <c r="H85" s="316"/>
    </row>
    <row r="86" spans="1:8">
      <c r="A86" s="315">
        <v>7.2</v>
      </c>
      <c r="B86" s="323" t="s">
        <v>287</v>
      </c>
      <c r="C86" s="316"/>
      <c r="D86" s="325"/>
      <c r="E86" s="316"/>
      <c r="F86" s="316"/>
      <c r="G86" s="316"/>
      <c r="H86" s="316"/>
    </row>
    <row r="87" spans="1:8">
      <c r="B87" s="324" t="s">
        <v>275</v>
      </c>
      <c r="C87" s="316">
        <v>1</v>
      </c>
      <c r="D87" s="326" t="s">
        <v>285</v>
      </c>
      <c r="E87" s="316">
        <v>1096.3800000000001</v>
      </c>
      <c r="F87" s="316">
        <f>C87*E87</f>
        <v>1096.3800000000001</v>
      </c>
      <c r="G87" s="316"/>
      <c r="H87" s="316"/>
    </row>
    <row r="88" spans="1:8">
      <c r="B88" s="324" t="s">
        <v>284</v>
      </c>
      <c r="C88" s="316">
        <v>1</v>
      </c>
      <c r="D88" s="326" t="s">
        <v>285</v>
      </c>
      <c r="E88" s="316">
        <v>469.87</v>
      </c>
      <c r="F88" s="316">
        <f>C88*E88</f>
        <v>469.87</v>
      </c>
      <c r="G88" s="316"/>
      <c r="H88" s="316"/>
    </row>
    <row r="89" spans="1:8">
      <c r="C89" s="319"/>
      <c r="D89" s="327" t="s">
        <v>286</v>
      </c>
      <c r="E89" s="319"/>
      <c r="F89" s="319">
        <f>SUM(F87:F88)</f>
        <v>1566.25</v>
      </c>
      <c r="G89" s="316"/>
      <c r="H89" s="316"/>
    </row>
    <row r="90" spans="1:8">
      <c r="C90" s="316"/>
      <c r="D90" s="325"/>
      <c r="E90" s="316"/>
      <c r="F90" s="316"/>
      <c r="G90" s="316"/>
      <c r="H90" s="316"/>
    </row>
    <row r="91" spans="1:8">
      <c r="A91" s="315">
        <v>7.3</v>
      </c>
      <c r="B91" s="323" t="s">
        <v>288</v>
      </c>
      <c r="C91" s="316"/>
      <c r="D91" s="325"/>
      <c r="E91" s="316"/>
      <c r="F91" s="316"/>
      <c r="G91" s="316"/>
      <c r="H91" s="316"/>
    </row>
    <row r="92" spans="1:8">
      <c r="B92" s="324" t="s">
        <v>275</v>
      </c>
      <c r="C92" s="316">
        <v>1</v>
      </c>
      <c r="D92" s="326" t="s">
        <v>285</v>
      </c>
      <c r="E92" s="316">
        <v>969.14</v>
      </c>
      <c r="F92" s="316">
        <f>C92*E92</f>
        <v>969.14</v>
      </c>
      <c r="G92" s="316"/>
      <c r="H92" s="316"/>
    </row>
    <row r="93" spans="1:8">
      <c r="B93" s="324" t="s">
        <v>284</v>
      </c>
      <c r="C93" s="316">
        <v>1</v>
      </c>
      <c r="D93" s="326" t="s">
        <v>285</v>
      </c>
      <c r="E93" s="316">
        <v>415.34</v>
      </c>
      <c r="F93" s="316">
        <f>C93*E93</f>
        <v>415.34</v>
      </c>
      <c r="G93" s="316"/>
      <c r="H93" s="316"/>
    </row>
    <row r="94" spans="1:8">
      <c r="C94" s="319"/>
      <c r="D94" s="327" t="s">
        <v>286</v>
      </c>
      <c r="E94" s="319"/>
      <c r="F94" s="319">
        <f>SUM(F92:F93)</f>
        <v>1384.48</v>
      </c>
      <c r="G94" s="316"/>
      <c r="H94" s="316"/>
    </row>
    <row r="95" spans="1:8">
      <c r="C95" s="316"/>
      <c r="D95" s="325"/>
      <c r="E95" s="316"/>
      <c r="F95" s="316"/>
      <c r="G95" s="316"/>
      <c r="H95" s="316"/>
    </row>
    <row r="96" spans="1:8">
      <c r="C96" s="316"/>
      <c r="D96" s="325"/>
      <c r="E96" s="316"/>
      <c r="F96" s="316"/>
      <c r="G96" s="316"/>
      <c r="H96" s="316"/>
    </row>
    <row r="97" spans="1:8" ht="38.25">
      <c r="B97" s="322" t="s">
        <v>289</v>
      </c>
      <c r="C97" s="316"/>
      <c r="D97" s="325"/>
      <c r="E97" s="316"/>
      <c r="F97" s="316"/>
      <c r="G97" s="316"/>
      <c r="H97" s="316"/>
    </row>
    <row r="98" spans="1:8" ht="51">
      <c r="B98" s="322" t="s">
        <v>291</v>
      </c>
      <c r="C98" s="316"/>
      <c r="D98" s="325"/>
      <c r="E98" s="316"/>
      <c r="F98" s="316"/>
      <c r="G98" s="316"/>
      <c r="H98" s="316"/>
    </row>
    <row r="99" spans="1:8" ht="38.25">
      <c r="B99" s="322" t="s">
        <v>290</v>
      </c>
      <c r="C99" s="316"/>
      <c r="D99" s="325"/>
      <c r="E99" s="316"/>
      <c r="F99" s="316"/>
      <c r="G99" s="316"/>
      <c r="H99" s="316"/>
    </row>
    <row r="100" spans="1:8">
      <c r="B100" s="322"/>
      <c r="C100" s="316"/>
      <c r="D100" s="325"/>
      <c r="E100" s="316"/>
      <c r="F100" s="316"/>
      <c r="G100" s="316"/>
      <c r="H100" s="316"/>
    </row>
    <row r="101" spans="1:8">
      <c r="B101" s="322" t="s">
        <v>299</v>
      </c>
      <c r="C101" s="316"/>
      <c r="D101" s="325"/>
      <c r="E101" s="316"/>
      <c r="F101" s="316"/>
      <c r="G101" s="316"/>
      <c r="H101" s="316"/>
    </row>
    <row r="102" spans="1:8" ht="13.5" thickBot="1">
      <c r="C102" s="316"/>
      <c r="D102" s="325"/>
      <c r="E102" s="316"/>
      <c r="F102" s="316"/>
      <c r="G102" s="316"/>
      <c r="H102" s="316"/>
    </row>
    <row r="103" spans="1:8" ht="13.5" thickBot="1">
      <c r="A103" s="315">
        <v>3.1</v>
      </c>
      <c r="B103" s="329" t="s">
        <v>300</v>
      </c>
      <c r="C103" s="330"/>
      <c r="D103" s="331"/>
      <c r="E103" s="330"/>
      <c r="F103" s="332"/>
      <c r="G103" s="316"/>
      <c r="H103" s="316"/>
    </row>
    <row r="104" spans="1:8">
      <c r="B104" s="333" t="s">
        <v>292</v>
      </c>
      <c r="C104" s="334">
        <v>0.4</v>
      </c>
      <c r="D104" s="335" t="s">
        <v>293</v>
      </c>
      <c r="E104" s="336">
        <f>[53]Insumos!$D$7</f>
        <v>2300</v>
      </c>
      <c r="F104" s="334">
        <f>C104*E104</f>
        <v>920</v>
      </c>
      <c r="G104" s="316"/>
      <c r="H104" s="316"/>
    </row>
    <row r="105" spans="1:8">
      <c r="B105" s="333" t="s">
        <v>294</v>
      </c>
      <c r="C105" s="334">
        <v>1.1000000000000001</v>
      </c>
      <c r="D105" s="335" t="s">
        <v>293</v>
      </c>
      <c r="E105" s="336">
        <f>[53]Insumos!$D$7</f>
        <v>2300</v>
      </c>
      <c r="F105" s="334">
        <f>C105*E105</f>
        <v>2530</v>
      </c>
      <c r="G105" s="316"/>
      <c r="H105" s="316"/>
    </row>
    <row r="106" spans="1:8">
      <c r="B106" s="337" t="s">
        <v>295</v>
      </c>
      <c r="C106" s="334">
        <v>6</v>
      </c>
      <c r="D106" s="338" t="s">
        <v>296</v>
      </c>
      <c r="E106" s="339">
        <f>[53]Insumos!$D$36</f>
        <v>40</v>
      </c>
      <c r="F106" s="334">
        <f>C106*E106</f>
        <v>240</v>
      </c>
      <c r="G106" s="316"/>
      <c r="H106" s="316"/>
    </row>
    <row r="107" spans="1:8">
      <c r="B107" s="333" t="s">
        <v>301</v>
      </c>
      <c r="C107" s="334">
        <v>1.05</v>
      </c>
      <c r="D107" s="335" t="s">
        <v>10</v>
      </c>
      <c r="E107" s="336">
        <v>6650</v>
      </c>
      <c r="F107" s="336">
        <f>C107*E107</f>
        <v>6982.5</v>
      </c>
      <c r="G107" s="316"/>
      <c r="H107" s="316"/>
    </row>
    <row r="108" spans="1:8">
      <c r="B108" s="337" t="s">
        <v>297</v>
      </c>
      <c r="C108" s="334">
        <v>1</v>
      </c>
      <c r="D108" s="335" t="s">
        <v>254</v>
      </c>
      <c r="E108" s="336">
        <v>1000</v>
      </c>
      <c r="F108" s="334">
        <f>C108*E108</f>
        <v>1000</v>
      </c>
      <c r="G108" s="316"/>
      <c r="H108" s="316"/>
    </row>
    <row r="109" spans="1:8">
      <c r="B109" s="337" t="s">
        <v>309</v>
      </c>
      <c r="C109" s="334">
        <v>1.05</v>
      </c>
      <c r="D109" s="335" t="s">
        <v>269</v>
      </c>
      <c r="E109" s="336">
        <v>480.24</v>
      </c>
      <c r="F109" s="334">
        <f>ROUND(C109*E109,2)</f>
        <v>504.25</v>
      </c>
      <c r="G109" s="316"/>
      <c r="H109" s="316"/>
    </row>
    <row r="110" spans="1:8">
      <c r="B110" s="340"/>
      <c r="C110" s="341"/>
      <c r="D110" s="342"/>
      <c r="E110" s="343" t="s">
        <v>298</v>
      </c>
      <c r="F110" s="344">
        <f>SUM(F104:F109)</f>
        <v>12176.75</v>
      </c>
      <c r="G110" s="316"/>
      <c r="H110" s="316"/>
    </row>
    <row r="111" spans="1:8">
      <c r="B111" s="340"/>
      <c r="C111" s="341"/>
      <c r="D111" s="342"/>
      <c r="E111" s="351"/>
      <c r="F111" s="352"/>
      <c r="G111" s="316"/>
      <c r="H111" s="316"/>
    </row>
    <row r="112" spans="1:8">
      <c r="B112" s="340"/>
      <c r="C112" s="341"/>
      <c r="D112" s="342"/>
      <c r="E112" s="351"/>
      <c r="F112" s="352"/>
      <c r="G112" s="316"/>
      <c r="H112" s="316"/>
    </row>
    <row r="113" spans="1:8" ht="13.5" thickBot="1">
      <c r="C113" s="316"/>
      <c r="D113" s="325"/>
      <c r="E113" s="316"/>
      <c r="F113" s="316"/>
      <c r="G113" s="316"/>
      <c r="H113" s="316"/>
    </row>
    <row r="114" spans="1:8" ht="13.5" thickBot="1">
      <c r="A114" s="315">
        <v>3.2</v>
      </c>
      <c r="B114" s="329" t="s">
        <v>308</v>
      </c>
      <c r="C114" s="330"/>
      <c r="D114" s="331"/>
      <c r="E114" s="330"/>
      <c r="F114" s="332"/>
      <c r="G114" s="316"/>
      <c r="H114" s="316"/>
    </row>
    <row r="115" spans="1:8">
      <c r="B115" s="333" t="s">
        <v>302</v>
      </c>
      <c r="C115" s="334">
        <v>1.64</v>
      </c>
      <c r="D115" s="335" t="s">
        <v>293</v>
      </c>
      <c r="E115" s="336">
        <f>[53]Insumos!$D$7</f>
        <v>2300</v>
      </c>
      <c r="F115" s="334">
        <f t="shared" ref="F115:F122" si="0">C115*E115</f>
        <v>3772</v>
      </c>
      <c r="G115" s="316"/>
      <c r="H115" s="316"/>
    </row>
    <row r="116" spans="1:8">
      <c r="B116" s="333" t="s">
        <v>303</v>
      </c>
      <c r="C116" s="334">
        <v>3.74</v>
      </c>
      <c r="D116" s="335" t="s">
        <v>293</v>
      </c>
      <c r="E116" s="336">
        <f>[53]Insumos!$D$7</f>
        <v>2300</v>
      </c>
      <c r="F116" s="334">
        <f t="shared" si="0"/>
        <v>8602</v>
      </c>
      <c r="G116" s="316"/>
      <c r="H116" s="316"/>
    </row>
    <row r="117" spans="1:8">
      <c r="B117" s="333" t="s">
        <v>292</v>
      </c>
      <c r="C117" s="334">
        <v>1.624050196078431</v>
      </c>
      <c r="D117" s="335" t="s">
        <v>293</v>
      </c>
      <c r="E117" s="336">
        <f>[53]Insumos!$D$7</f>
        <v>2300</v>
      </c>
      <c r="F117" s="334">
        <f t="shared" si="0"/>
        <v>3735.3154509803912</v>
      </c>
      <c r="G117" s="316"/>
      <c r="H117" s="316"/>
    </row>
    <row r="118" spans="1:8">
      <c r="B118" s="345" t="s">
        <v>295</v>
      </c>
      <c r="C118" s="346">
        <f>SUM(C115:C117)*2</f>
        <v>14.008100392156862</v>
      </c>
      <c r="D118" s="347" t="s">
        <v>296</v>
      </c>
      <c r="E118" s="339">
        <f>[53]Insumos!$D$36</f>
        <v>40</v>
      </c>
      <c r="F118" s="348">
        <f t="shared" si="0"/>
        <v>560.32401568627449</v>
      </c>
      <c r="G118" s="316"/>
      <c r="H118" s="316"/>
    </row>
    <row r="119" spans="1:8">
      <c r="B119" s="333" t="s">
        <v>301</v>
      </c>
      <c r="C119" s="334">
        <v>1.05</v>
      </c>
      <c r="D119" s="335" t="s">
        <v>10</v>
      </c>
      <c r="E119" s="336">
        <f>+E107</f>
        <v>6650</v>
      </c>
      <c r="F119" s="336">
        <f t="shared" si="0"/>
        <v>6982.5</v>
      </c>
      <c r="G119" s="316"/>
      <c r="H119" s="316"/>
    </row>
    <row r="120" spans="1:8">
      <c r="B120" s="345" t="s">
        <v>304</v>
      </c>
      <c r="C120" s="346">
        <v>3.17</v>
      </c>
      <c r="D120" s="349" t="s">
        <v>305</v>
      </c>
      <c r="E120" s="336">
        <v>1200</v>
      </c>
      <c r="F120" s="348">
        <f t="shared" si="0"/>
        <v>3804</v>
      </c>
      <c r="G120" s="316"/>
      <c r="H120" s="316"/>
    </row>
    <row r="121" spans="1:8">
      <c r="B121" s="345" t="s">
        <v>306</v>
      </c>
      <c r="C121" s="346">
        <v>1</v>
      </c>
      <c r="D121" s="335" t="s">
        <v>254</v>
      </c>
      <c r="E121" s="350">
        <v>2196.38</v>
      </c>
      <c r="F121" s="348">
        <f>C121*E121</f>
        <v>2196.38</v>
      </c>
      <c r="G121" s="316"/>
      <c r="H121" s="316"/>
    </row>
    <row r="122" spans="1:8">
      <c r="B122" s="345" t="s">
        <v>307</v>
      </c>
      <c r="C122" s="334">
        <f>+C121</f>
        <v>1</v>
      </c>
      <c r="D122" s="335" t="s">
        <v>293</v>
      </c>
      <c r="E122" s="336">
        <f>E121*0.1</f>
        <v>219.63800000000003</v>
      </c>
      <c r="F122" s="348">
        <f t="shared" si="0"/>
        <v>219.63800000000003</v>
      </c>
      <c r="G122" s="316"/>
      <c r="H122" s="316"/>
    </row>
    <row r="123" spans="1:8">
      <c r="B123" s="337" t="s">
        <v>309</v>
      </c>
      <c r="C123" s="334">
        <v>1.05</v>
      </c>
      <c r="D123" s="335" t="s">
        <v>269</v>
      </c>
      <c r="E123" s="336">
        <f>+E109</f>
        <v>480.24</v>
      </c>
      <c r="F123" s="334">
        <f>ROUND(C123*E123,2)</f>
        <v>504.25</v>
      </c>
      <c r="G123" s="316"/>
      <c r="H123" s="316"/>
    </row>
    <row r="124" spans="1:8">
      <c r="B124" s="340"/>
      <c r="C124" s="341"/>
      <c r="D124" s="342"/>
      <c r="E124" s="343" t="s">
        <v>298</v>
      </c>
      <c r="F124" s="344">
        <f>SUM(F115:F123)</f>
        <v>30376.407466666667</v>
      </c>
      <c r="G124" s="316"/>
      <c r="H124" s="316"/>
    </row>
    <row r="125" spans="1:8">
      <c r="C125" s="316"/>
      <c r="D125" s="325"/>
      <c r="E125" s="316"/>
      <c r="F125" s="316"/>
      <c r="G125" s="316"/>
      <c r="H125" s="316"/>
    </row>
    <row r="126" spans="1:8">
      <c r="C126" s="316"/>
      <c r="D126" s="325"/>
      <c r="E126" s="316"/>
      <c r="F126" s="316"/>
      <c r="G126" s="316"/>
      <c r="H126" s="316"/>
    </row>
    <row r="127" spans="1:8" ht="25.5">
      <c r="A127" s="315">
        <v>3.3</v>
      </c>
      <c r="B127" s="103" t="s">
        <v>104</v>
      </c>
      <c r="C127" s="316"/>
      <c r="D127" s="325"/>
      <c r="E127" s="316"/>
      <c r="F127" s="316"/>
      <c r="G127" s="316"/>
      <c r="H127" s="316"/>
    </row>
    <row r="128" spans="1:8">
      <c r="B128" s="353" t="s">
        <v>302</v>
      </c>
      <c r="C128" s="346">
        <v>2.5</v>
      </c>
      <c r="D128" s="349" t="s">
        <v>293</v>
      </c>
      <c r="E128" s="336">
        <f>[53]Insumos!$D$7</f>
        <v>2300</v>
      </c>
      <c r="F128" s="348">
        <f t="shared" ref="F128:F135" si="1">C128*E128</f>
        <v>5750</v>
      </c>
      <c r="G128" s="316"/>
      <c r="H128" s="316"/>
    </row>
    <row r="129" spans="2:8">
      <c r="B129" s="353" t="s">
        <v>303</v>
      </c>
      <c r="C129" s="346">
        <v>1</v>
      </c>
      <c r="D129" s="349" t="s">
        <v>293</v>
      </c>
      <c r="E129" s="336">
        <f>[53]Insumos!$D$7</f>
        <v>2300</v>
      </c>
      <c r="F129" s="348">
        <f t="shared" si="1"/>
        <v>2300</v>
      </c>
      <c r="G129" s="316"/>
      <c r="H129" s="316"/>
    </row>
    <row r="130" spans="2:8">
      <c r="B130" s="353" t="s">
        <v>292</v>
      </c>
      <c r="C130" s="346">
        <v>1.92</v>
      </c>
      <c r="D130" s="349" t="s">
        <v>293</v>
      </c>
      <c r="E130" s="336">
        <f>[53]Insumos!$D$7</f>
        <v>2300</v>
      </c>
      <c r="F130" s="348">
        <f t="shared" si="1"/>
        <v>4416</v>
      </c>
      <c r="G130" s="316"/>
      <c r="H130" s="316"/>
    </row>
    <row r="131" spans="2:8">
      <c r="B131" s="345" t="s">
        <v>295</v>
      </c>
      <c r="C131" s="346">
        <f>SUM(C128:C130)*2</f>
        <v>10.84</v>
      </c>
      <c r="D131" s="347" t="s">
        <v>296</v>
      </c>
      <c r="E131" s="339">
        <f>[53]Insumos!$D$36</f>
        <v>40</v>
      </c>
      <c r="F131" s="348">
        <f t="shared" si="1"/>
        <v>433.6</v>
      </c>
      <c r="G131" s="316"/>
      <c r="H131" s="316"/>
    </row>
    <row r="132" spans="2:8">
      <c r="B132" s="333" t="s">
        <v>301</v>
      </c>
      <c r="C132" s="334">
        <v>1.05</v>
      </c>
      <c r="D132" s="335" t="s">
        <v>10</v>
      </c>
      <c r="E132" s="336">
        <f>+E119</f>
        <v>6650</v>
      </c>
      <c r="F132" s="336">
        <f t="shared" si="1"/>
        <v>6982.5</v>
      </c>
      <c r="G132" s="316"/>
      <c r="H132" s="316"/>
    </row>
    <row r="133" spans="2:8">
      <c r="B133" s="345" t="s">
        <v>304</v>
      </c>
      <c r="C133" s="346">
        <f>1/(0.3*0.4)</f>
        <v>8.3333333333333339</v>
      </c>
      <c r="D133" s="349" t="s">
        <v>305</v>
      </c>
      <c r="E133" s="354">
        <v>450</v>
      </c>
      <c r="F133" s="348">
        <f t="shared" si="1"/>
        <v>3750.0000000000005</v>
      </c>
      <c r="G133" s="316"/>
      <c r="H133" s="316"/>
    </row>
    <row r="134" spans="2:8">
      <c r="B134" s="345" t="s">
        <v>306</v>
      </c>
      <c r="C134" s="346">
        <v>1</v>
      </c>
      <c r="D134" s="335" t="s">
        <v>254</v>
      </c>
      <c r="E134" s="350">
        <v>2000</v>
      </c>
      <c r="F134" s="348">
        <f t="shared" si="1"/>
        <v>2000</v>
      </c>
      <c r="G134" s="316"/>
      <c r="H134" s="316"/>
    </row>
    <row r="135" spans="2:8">
      <c r="B135" s="345" t="s">
        <v>310</v>
      </c>
      <c r="C135" s="334">
        <f>+C134</f>
        <v>1</v>
      </c>
      <c r="D135" s="335" t="s">
        <v>293</v>
      </c>
      <c r="E135" s="336">
        <v>325.95999999999998</v>
      </c>
      <c r="F135" s="348">
        <f t="shared" si="1"/>
        <v>325.95999999999998</v>
      </c>
      <c r="G135" s="316"/>
      <c r="H135" s="316"/>
    </row>
    <row r="136" spans="2:8">
      <c r="B136" s="337" t="s">
        <v>309</v>
      </c>
      <c r="C136" s="334">
        <v>1</v>
      </c>
      <c r="D136" s="335" t="s">
        <v>269</v>
      </c>
      <c r="E136" s="336">
        <v>400</v>
      </c>
      <c r="F136" s="334">
        <f>ROUND(C136*E136,2)</f>
        <v>400</v>
      </c>
      <c r="G136" s="316"/>
      <c r="H136" s="316"/>
    </row>
    <row r="137" spans="2:8">
      <c r="B137" s="340"/>
      <c r="C137" s="341"/>
      <c r="D137" s="342"/>
      <c r="E137" s="343" t="s">
        <v>298</v>
      </c>
      <c r="F137" s="344">
        <f>SUM(F128:F136)</f>
        <v>26358.059999999998</v>
      </c>
      <c r="G137" s="316"/>
      <c r="H137" s="316"/>
    </row>
    <row r="138" spans="2:8">
      <c r="C138" s="316"/>
      <c r="D138" s="325"/>
      <c r="E138" s="316"/>
      <c r="F138" s="316"/>
      <c r="G138" s="316"/>
      <c r="H138" s="316"/>
    </row>
    <row r="139" spans="2:8">
      <c r="C139" s="316"/>
      <c r="D139" s="325"/>
      <c r="E139" s="316"/>
      <c r="F139" s="316"/>
      <c r="G139" s="316"/>
      <c r="H139" s="316"/>
    </row>
    <row r="140" spans="2:8" ht="25.5">
      <c r="B140" s="103" t="s">
        <v>102</v>
      </c>
      <c r="C140" s="316"/>
      <c r="D140" s="325"/>
      <c r="E140" s="316"/>
      <c r="F140" s="316"/>
      <c r="G140" s="316"/>
      <c r="H140" s="316"/>
    </row>
    <row r="141" spans="2:8">
      <c r="B141" s="353" t="s">
        <v>302</v>
      </c>
      <c r="C141" s="346">
        <v>2</v>
      </c>
      <c r="D141" s="349" t="s">
        <v>293</v>
      </c>
      <c r="E141" s="336">
        <f>[53]Insumos!$D$7</f>
        <v>2300</v>
      </c>
      <c r="F141" s="348">
        <f t="shared" ref="F141:F148" si="2">C141*E141</f>
        <v>4600</v>
      </c>
      <c r="G141" s="316"/>
      <c r="H141" s="316"/>
    </row>
    <row r="142" spans="2:8">
      <c r="B142" s="353" t="s">
        <v>303</v>
      </c>
      <c r="C142" s="346">
        <v>0.2</v>
      </c>
      <c r="D142" s="349" t="s">
        <v>293</v>
      </c>
      <c r="E142" s="336">
        <f>[53]Insumos!$D$7</f>
        <v>2300</v>
      </c>
      <c r="F142" s="348">
        <f t="shared" si="2"/>
        <v>460</v>
      </c>
      <c r="G142" s="316"/>
      <c r="H142" s="316"/>
    </row>
    <row r="143" spans="2:8">
      <c r="B143" s="353" t="s">
        <v>292</v>
      </c>
      <c r="C143" s="346">
        <v>0.8</v>
      </c>
      <c r="D143" s="349" t="s">
        <v>293</v>
      </c>
      <c r="E143" s="336">
        <f>[53]Insumos!$D$7</f>
        <v>2300</v>
      </c>
      <c r="F143" s="348">
        <f t="shared" si="2"/>
        <v>1840</v>
      </c>
      <c r="G143" s="316"/>
      <c r="H143" s="316"/>
    </row>
    <row r="144" spans="2:8">
      <c r="B144" s="345" t="s">
        <v>295</v>
      </c>
      <c r="C144" s="346">
        <f>SUM(C141:C143)*2</f>
        <v>6</v>
      </c>
      <c r="D144" s="347" t="s">
        <v>296</v>
      </c>
      <c r="E144" s="339">
        <f>[53]Insumos!$D$36</f>
        <v>40</v>
      </c>
      <c r="F144" s="348">
        <f t="shared" si="2"/>
        <v>240</v>
      </c>
      <c r="G144" s="316"/>
      <c r="H144" s="316"/>
    </row>
    <row r="145" spans="2:8">
      <c r="B145" s="333" t="s">
        <v>301</v>
      </c>
      <c r="C145" s="334">
        <v>1.05</v>
      </c>
      <c r="D145" s="335" t="s">
        <v>10</v>
      </c>
      <c r="E145" s="336">
        <f>+E132</f>
        <v>6650</v>
      </c>
      <c r="F145" s="336">
        <f t="shared" si="2"/>
        <v>6982.5</v>
      </c>
      <c r="G145" s="316"/>
      <c r="H145" s="316"/>
    </row>
    <row r="146" spans="2:8">
      <c r="B146" s="345" t="s">
        <v>304</v>
      </c>
      <c r="C146" s="346">
        <f>1/(0.3*0.4)</f>
        <v>8.3333333333333339</v>
      </c>
      <c r="D146" s="349" t="s">
        <v>305</v>
      </c>
      <c r="E146" s="354">
        <v>650</v>
      </c>
      <c r="F146" s="348">
        <f t="shared" si="2"/>
        <v>5416.666666666667</v>
      </c>
      <c r="G146" s="316"/>
      <c r="H146" s="316"/>
    </row>
    <row r="147" spans="2:8">
      <c r="B147" s="345" t="s">
        <v>306</v>
      </c>
      <c r="C147" s="346">
        <v>1</v>
      </c>
      <c r="D147" s="335" t="s">
        <v>254</v>
      </c>
      <c r="E147" s="350">
        <v>324.66000000000003</v>
      </c>
      <c r="F147" s="348">
        <f t="shared" si="2"/>
        <v>324.66000000000003</v>
      </c>
      <c r="G147" s="316"/>
      <c r="H147" s="316"/>
    </row>
    <row r="148" spans="2:8">
      <c r="B148" s="345" t="s">
        <v>310</v>
      </c>
      <c r="C148" s="334">
        <f>+C147</f>
        <v>1</v>
      </c>
      <c r="D148" s="335" t="s">
        <v>293</v>
      </c>
      <c r="E148" s="336">
        <v>325.95999999999998</v>
      </c>
      <c r="F148" s="348">
        <f t="shared" si="2"/>
        <v>325.95999999999998</v>
      </c>
      <c r="G148" s="316"/>
      <c r="H148" s="316"/>
    </row>
    <row r="149" spans="2:8">
      <c r="B149" s="337" t="s">
        <v>309</v>
      </c>
      <c r="C149" s="334">
        <v>1</v>
      </c>
      <c r="D149" s="335" t="s">
        <v>269</v>
      </c>
      <c r="E149" s="336">
        <v>400</v>
      </c>
      <c r="F149" s="334">
        <f>ROUND(C149*E149,2)</f>
        <v>400</v>
      </c>
      <c r="G149" s="316"/>
      <c r="H149" s="316"/>
    </row>
    <row r="150" spans="2:8">
      <c r="B150" s="340"/>
      <c r="C150" s="341"/>
      <c r="D150" s="342"/>
      <c r="E150" s="343" t="s">
        <v>298</v>
      </c>
      <c r="F150" s="344">
        <f>SUM(F141:F149)</f>
        <v>20589.786666666667</v>
      </c>
      <c r="G150" s="316"/>
      <c r="H150" s="316"/>
    </row>
    <row r="151" spans="2:8">
      <c r="B151" s="340"/>
      <c r="C151" s="341"/>
      <c r="D151" s="342"/>
      <c r="E151" s="351"/>
      <c r="F151" s="352"/>
      <c r="G151" s="316"/>
      <c r="H151" s="316"/>
    </row>
    <row r="152" spans="2:8">
      <c r="C152" s="316"/>
      <c r="D152" s="325"/>
      <c r="E152" s="316"/>
      <c r="F152" s="316"/>
      <c r="G152" s="316"/>
      <c r="H152" s="316"/>
    </row>
    <row r="153" spans="2:8">
      <c r="B153" s="103" t="s">
        <v>119</v>
      </c>
      <c r="C153" s="316"/>
      <c r="D153" s="325"/>
      <c r="E153" s="316"/>
      <c r="F153" s="316"/>
      <c r="G153" s="316"/>
      <c r="H153" s="316"/>
    </row>
    <row r="154" spans="2:8">
      <c r="B154" s="353" t="s">
        <v>302</v>
      </c>
      <c r="C154" s="346">
        <v>2</v>
      </c>
      <c r="D154" s="349" t="s">
        <v>293</v>
      </c>
      <c r="E154" s="336">
        <f>[53]Insumos!$D$7</f>
        <v>2300</v>
      </c>
      <c r="F154" s="348">
        <f t="shared" ref="F154:F161" si="3">C154*E154</f>
        <v>4600</v>
      </c>
      <c r="G154" s="316"/>
      <c r="H154" s="316"/>
    </row>
    <row r="155" spans="2:8">
      <c r="B155" s="353" t="s">
        <v>303</v>
      </c>
      <c r="C155" s="346">
        <v>1</v>
      </c>
      <c r="D155" s="349" t="s">
        <v>293</v>
      </c>
      <c r="E155" s="336">
        <f>[53]Insumos!$D$7</f>
        <v>2300</v>
      </c>
      <c r="F155" s="348">
        <f t="shared" si="3"/>
        <v>2300</v>
      </c>
      <c r="G155" s="316"/>
      <c r="H155" s="316"/>
    </row>
    <row r="156" spans="2:8">
      <c r="B156" s="353" t="s">
        <v>292</v>
      </c>
      <c r="C156" s="346">
        <v>1</v>
      </c>
      <c r="D156" s="349" t="s">
        <v>293</v>
      </c>
      <c r="E156" s="336">
        <f>[53]Insumos!$D$7</f>
        <v>2300</v>
      </c>
      <c r="F156" s="348">
        <f t="shared" si="3"/>
        <v>2300</v>
      </c>
      <c r="G156" s="316"/>
      <c r="H156" s="316"/>
    </row>
    <row r="157" spans="2:8">
      <c r="B157" s="345" t="s">
        <v>295</v>
      </c>
      <c r="C157" s="346">
        <f>SUM(C154:C156)*2</f>
        <v>8</v>
      </c>
      <c r="D157" s="347" t="s">
        <v>296</v>
      </c>
      <c r="E157" s="339">
        <f>[53]Insumos!$D$36</f>
        <v>40</v>
      </c>
      <c r="F157" s="348">
        <f t="shared" si="3"/>
        <v>320</v>
      </c>
      <c r="G157" s="316"/>
      <c r="H157" s="316"/>
    </row>
    <row r="158" spans="2:8">
      <c r="B158" s="333" t="s">
        <v>301</v>
      </c>
      <c r="C158" s="334">
        <v>1.05</v>
      </c>
      <c r="D158" s="335" t="s">
        <v>10</v>
      </c>
      <c r="E158" s="336">
        <f>+E145</f>
        <v>6650</v>
      </c>
      <c r="F158" s="336">
        <f t="shared" si="3"/>
        <v>6982.5</v>
      </c>
      <c r="G158" s="316"/>
      <c r="H158" s="316"/>
    </row>
    <row r="159" spans="2:8">
      <c r="B159" s="345" t="s">
        <v>304</v>
      </c>
      <c r="C159" s="346">
        <f>1/(0.3*0.4)</f>
        <v>8.3333333333333339</v>
      </c>
      <c r="D159" s="349" t="s">
        <v>305</v>
      </c>
      <c r="E159" s="354">
        <v>650</v>
      </c>
      <c r="F159" s="348">
        <f t="shared" si="3"/>
        <v>5416.666666666667</v>
      </c>
      <c r="G159" s="316"/>
      <c r="H159" s="316"/>
    </row>
    <row r="160" spans="2:8">
      <c r="B160" s="345" t="s">
        <v>306</v>
      </c>
      <c r="C160" s="346">
        <v>1</v>
      </c>
      <c r="D160" s="335" t="s">
        <v>254</v>
      </c>
      <c r="E160" s="350">
        <v>2800</v>
      </c>
      <c r="F160" s="348">
        <f t="shared" si="3"/>
        <v>2800</v>
      </c>
      <c r="G160" s="316"/>
      <c r="H160" s="316"/>
    </row>
    <row r="161" spans="2:8">
      <c r="B161" s="345" t="s">
        <v>310</v>
      </c>
      <c r="C161" s="334">
        <f>+C160</f>
        <v>1</v>
      </c>
      <c r="D161" s="335" t="s">
        <v>293</v>
      </c>
      <c r="E161" s="336">
        <v>325.95999999999998</v>
      </c>
      <c r="F161" s="348">
        <f t="shared" si="3"/>
        <v>325.95999999999998</v>
      </c>
      <c r="G161" s="316"/>
      <c r="H161" s="316"/>
    </row>
    <row r="162" spans="2:8">
      <c r="B162" s="337" t="s">
        <v>309</v>
      </c>
      <c r="C162" s="334">
        <v>1</v>
      </c>
      <c r="D162" s="335" t="s">
        <v>269</v>
      </c>
      <c r="E162" s="336">
        <v>400</v>
      </c>
      <c r="F162" s="334">
        <f>ROUND(C162*E162,2)</f>
        <v>400</v>
      </c>
      <c r="G162" s="316"/>
      <c r="H162" s="316"/>
    </row>
    <row r="163" spans="2:8">
      <c r="B163" s="340"/>
      <c r="C163" s="341"/>
      <c r="D163" s="342"/>
      <c r="E163" s="343" t="s">
        <v>298</v>
      </c>
      <c r="F163" s="344">
        <f>+'Pres. resumen partidas'!E152</f>
        <v>22373.024399999998</v>
      </c>
      <c r="G163" s="316"/>
      <c r="H163" s="316"/>
    </row>
    <row r="164" spans="2:8">
      <c r="C164" s="316"/>
      <c r="D164" s="325"/>
      <c r="E164" s="316"/>
      <c r="F164" s="316"/>
      <c r="G164" s="316"/>
      <c r="H164" s="316"/>
    </row>
    <row r="165" spans="2:8">
      <c r="C165" s="316"/>
      <c r="D165" s="325"/>
      <c r="E165" s="316"/>
      <c r="F165" s="316"/>
      <c r="G165" s="316"/>
      <c r="H165" s="316"/>
    </row>
    <row r="166" spans="2:8" ht="25.5">
      <c r="B166" s="103" t="s">
        <v>120</v>
      </c>
      <c r="C166" s="316"/>
      <c r="D166" s="325"/>
      <c r="E166" s="316"/>
      <c r="F166" s="316"/>
      <c r="G166" s="316"/>
      <c r="H166" s="316"/>
    </row>
    <row r="167" spans="2:8">
      <c r="B167" s="353" t="s">
        <v>302</v>
      </c>
      <c r="C167" s="346">
        <v>1.8</v>
      </c>
      <c r="D167" s="349" t="s">
        <v>293</v>
      </c>
      <c r="E167" s="336">
        <f>[53]Insumos!$D$7</f>
        <v>2300</v>
      </c>
      <c r="F167" s="348">
        <f t="shared" ref="F167:F174" si="4">C167*E167</f>
        <v>4140</v>
      </c>
      <c r="G167" s="316"/>
      <c r="H167" s="316"/>
    </row>
    <row r="168" spans="2:8">
      <c r="B168" s="353" t="s">
        <v>303</v>
      </c>
      <c r="C168" s="346">
        <v>0.5</v>
      </c>
      <c r="D168" s="349" t="s">
        <v>293</v>
      </c>
      <c r="E168" s="336">
        <f>[53]Insumos!$D$7</f>
        <v>2300</v>
      </c>
      <c r="F168" s="348">
        <f t="shared" si="4"/>
        <v>1150</v>
      </c>
      <c r="G168" s="316"/>
      <c r="H168" s="316"/>
    </row>
    <row r="169" spans="2:8">
      <c r="B169" s="353" t="s">
        <v>292</v>
      </c>
      <c r="C169" s="346">
        <v>0.6</v>
      </c>
      <c r="D169" s="349" t="s">
        <v>293</v>
      </c>
      <c r="E169" s="336">
        <f>[53]Insumos!$D$7</f>
        <v>2300</v>
      </c>
      <c r="F169" s="348">
        <f t="shared" si="4"/>
        <v>1380</v>
      </c>
      <c r="G169" s="316"/>
      <c r="H169" s="316"/>
    </row>
    <row r="170" spans="2:8">
      <c r="B170" s="345" t="s">
        <v>295</v>
      </c>
      <c r="C170" s="346">
        <f>SUM(C167:C169)*2</f>
        <v>5.8</v>
      </c>
      <c r="D170" s="347" t="s">
        <v>296</v>
      </c>
      <c r="E170" s="339">
        <f>[53]Insumos!$D$36</f>
        <v>40</v>
      </c>
      <c r="F170" s="348">
        <f t="shared" si="4"/>
        <v>232</v>
      </c>
      <c r="G170" s="316"/>
      <c r="H170" s="316"/>
    </row>
    <row r="171" spans="2:8">
      <c r="B171" s="333" t="s">
        <v>301</v>
      </c>
      <c r="C171" s="334">
        <v>1.05</v>
      </c>
      <c r="D171" s="335" t="s">
        <v>10</v>
      </c>
      <c r="E171" s="336">
        <f>+E158</f>
        <v>6650</v>
      </c>
      <c r="F171" s="336">
        <f t="shared" si="4"/>
        <v>6982.5</v>
      </c>
      <c r="G171" s="316"/>
      <c r="H171" s="316"/>
    </row>
    <row r="172" spans="2:8">
      <c r="B172" s="345" t="s">
        <v>304</v>
      </c>
      <c r="C172" s="346">
        <f>1/(0.3*0.4)</f>
        <v>8.3333333333333339</v>
      </c>
      <c r="D172" s="349" t="s">
        <v>305</v>
      </c>
      <c r="E172" s="354">
        <v>200</v>
      </c>
      <c r="F172" s="348">
        <f t="shared" si="4"/>
        <v>1666.6666666666667</v>
      </c>
      <c r="G172" s="316"/>
      <c r="H172" s="316"/>
    </row>
    <row r="173" spans="2:8">
      <c r="B173" s="345" t="s">
        <v>306</v>
      </c>
      <c r="C173" s="346">
        <v>1</v>
      </c>
      <c r="D173" s="335" t="s">
        <v>254</v>
      </c>
      <c r="E173" s="350">
        <v>2800</v>
      </c>
      <c r="F173" s="348">
        <f t="shared" si="4"/>
        <v>2800</v>
      </c>
      <c r="G173" s="316"/>
      <c r="H173" s="316"/>
    </row>
    <row r="174" spans="2:8">
      <c r="B174" s="345" t="s">
        <v>310</v>
      </c>
      <c r="C174" s="334">
        <f>+C173</f>
        <v>1</v>
      </c>
      <c r="D174" s="335" t="s">
        <v>293</v>
      </c>
      <c r="E174" s="336">
        <v>205.91</v>
      </c>
      <c r="F174" s="348">
        <f t="shared" si="4"/>
        <v>205.91</v>
      </c>
      <c r="G174" s="316"/>
      <c r="H174" s="316"/>
    </row>
    <row r="175" spans="2:8">
      <c r="B175" s="337" t="s">
        <v>309</v>
      </c>
      <c r="C175" s="334">
        <v>1</v>
      </c>
      <c r="D175" s="335" t="s">
        <v>269</v>
      </c>
      <c r="E175" s="336">
        <v>400</v>
      </c>
      <c r="F175" s="334">
        <f>ROUND(C175*E175,2)</f>
        <v>400</v>
      </c>
      <c r="G175" s="316"/>
      <c r="H175" s="316"/>
    </row>
    <row r="176" spans="2:8">
      <c r="B176" s="340"/>
      <c r="C176" s="341"/>
      <c r="D176" s="342"/>
      <c r="E176" s="343" t="s">
        <v>298</v>
      </c>
      <c r="F176" s="344">
        <f>SUM(F167:F175)</f>
        <v>18957.076666666664</v>
      </c>
      <c r="G176" s="316"/>
      <c r="H176" s="316"/>
    </row>
    <row r="177" spans="2:8">
      <c r="C177" s="316"/>
      <c r="D177" s="325"/>
      <c r="E177" s="316"/>
      <c r="F177" s="316"/>
      <c r="G177" s="316"/>
      <c r="H177" s="316"/>
    </row>
    <row r="178" spans="2:8">
      <c r="C178" s="316"/>
      <c r="D178" s="325"/>
      <c r="E178" s="316"/>
      <c r="F178" s="316"/>
      <c r="G178" s="316"/>
      <c r="H178" s="316"/>
    </row>
    <row r="179" spans="2:8">
      <c r="B179" s="103" t="s">
        <v>110</v>
      </c>
      <c r="C179" s="316"/>
      <c r="D179" s="325"/>
      <c r="E179" s="316"/>
      <c r="F179" s="316"/>
      <c r="G179" s="316"/>
      <c r="H179" s="316"/>
    </row>
    <row r="180" spans="2:8">
      <c r="C180" s="316"/>
      <c r="D180" s="325"/>
      <c r="E180" s="316"/>
      <c r="F180" s="316"/>
      <c r="G180" s="316"/>
      <c r="H180" s="316"/>
    </row>
    <row r="181" spans="2:8">
      <c r="B181" s="353" t="s">
        <v>292</v>
      </c>
      <c r="C181" s="346">
        <v>2</v>
      </c>
      <c r="D181" s="349" t="s">
        <v>293</v>
      </c>
      <c r="E181" s="336">
        <f>[53]Insumos!$D$7</f>
        <v>2300</v>
      </c>
      <c r="F181" s="348">
        <f t="shared" ref="F181:F187" si="5">C181*E181</f>
        <v>4600</v>
      </c>
      <c r="G181" s="316"/>
      <c r="H181" s="316"/>
    </row>
    <row r="182" spans="2:8">
      <c r="B182" s="345" t="s">
        <v>295</v>
      </c>
      <c r="C182" s="348">
        <f>SUM(C181:C181)*2</f>
        <v>4</v>
      </c>
      <c r="D182" s="347" t="s">
        <v>296</v>
      </c>
      <c r="E182" s="339">
        <f>[53]Insumos!$D$36</f>
        <v>40</v>
      </c>
      <c r="F182" s="348">
        <f t="shared" si="5"/>
        <v>160</v>
      </c>
      <c r="G182" s="316"/>
      <c r="H182" s="316"/>
    </row>
    <row r="183" spans="2:8">
      <c r="B183" s="333" t="s">
        <v>301</v>
      </c>
      <c r="C183" s="334">
        <v>1.05</v>
      </c>
      <c r="D183" s="335" t="s">
        <v>10</v>
      </c>
      <c r="E183" s="336">
        <f>[53]Insumos!$D$32</f>
        <v>6500</v>
      </c>
      <c r="F183" s="336">
        <f t="shared" si="5"/>
        <v>6825</v>
      </c>
      <c r="G183" s="316"/>
      <c r="H183" s="316"/>
    </row>
    <row r="184" spans="2:8">
      <c r="B184" s="345" t="s">
        <v>312</v>
      </c>
      <c r="C184" s="348">
        <f>(1/0.2)*2</f>
        <v>10</v>
      </c>
      <c r="D184" s="349" t="s">
        <v>12</v>
      </c>
      <c r="E184" s="348">
        <v>650</v>
      </c>
      <c r="F184" s="348">
        <f t="shared" si="5"/>
        <v>6500</v>
      </c>
      <c r="G184" s="316"/>
      <c r="H184" s="316"/>
    </row>
    <row r="185" spans="2:8">
      <c r="B185" s="345" t="s">
        <v>306</v>
      </c>
      <c r="C185" s="346">
        <f>SUM(C181:C181)</f>
        <v>2</v>
      </c>
      <c r="D185" s="335" t="s">
        <v>293</v>
      </c>
      <c r="E185" s="350">
        <f>'[53]Mano de Obra'!$D$204</f>
        <v>392</v>
      </c>
      <c r="F185" s="348">
        <f t="shared" si="5"/>
        <v>784</v>
      </c>
      <c r="G185" s="316"/>
      <c r="H185" s="316"/>
    </row>
    <row r="186" spans="2:8">
      <c r="B186" s="345" t="s">
        <v>313</v>
      </c>
      <c r="C186" s="334">
        <f>+C185</f>
        <v>2</v>
      </c>
      <c r="D186" s="335" t="s">
        <v>293</v>
      </c>
      <c r="E186" s="336">
        <v>150</v>
      </c>
      <c r="F186" s="348">
        <f t="shared" si="5"/>
        <v>300</v>
      </c>
      <c r="G186" s="316"/>
      <c r="H186" s="316"/>
    </row>
    <row r="187" spans="2:8">
      <c r="B187" s="337" t="s">
        <v>309</v>
      </c>
      <c r="C187" s="334">
        <v>1</v>
      </c>
      <c r="D187" s="335" t="s">
        <v>269</v>
      </c>
      <c r="E187" s="336">
        <v>638.83000000000004</v>
      </c>
      <c r="F187" s="348">
        <f t="shared" si="5"/>
        <v>638.83000000000004</v>
      </c>
      <c r="G187" s="316"/>
      <c r="H187" s="316"/>
    </row>
    <row r="188" spans="2:8">
      <c r="C188" s="341"/>
      <c r="D188" s="342"/>
      <c r="E188" s="343" t="s">
        <v>298</v>
      </c>
      <c r="F188" s="344">
        <f>SUM(F181:F187)</f>
        <v>19807.830000000002</v>
      </c>
      <c r="G188" s="316"/>
      <c r="H188" s="316"/>
    </row>
    <row r="189" spans="2:8">
      <c r="C189" s="316"/>
      <c r="D189" s="325"/>
      <c r="E189" s="316"/>
      <c r="F189" s="316"/>
      <c r="G189" s="316"/>
      <c r="H189" s="316"/>
    </row>
    <row r="190" spans="2:8">
      <c r="C190" s="316"/>
      <c r="D190" s="325"/>
      <c r="E190" s="316"/>
      <c r="F190" s="316"/>
      <c r="G190" s="316"/>
      <c r="H190" s="316"/>
    </row>
    <row r="191" spans="2:8">
      <c r="B191" s="355" t="s">
        <v>314</v>
      </c>
      <c r="C191" s="319"/>
      <c r="D191" s="327"/>
      <c r="E191" s="319"/>
      <c r="F191" s="319"/>
      <c r="G191" s="316"/>
      <c r="H191" s="316"/>
    </row>
    <row r="192" spans="2:8">
      <c r="B192" s="357" t="s">
        <v>315</v>
      </c>
      <c r="C192" s="319"/>
      <c r="D192" s="327"/>
      <c r="E192" s="319"/>
      <c r="F192" s="319"/>
      <c r="G192" s="316"/>
      <c r="H192" s="316"/>
    </row>
    <row r="193" spans="2:8">
      <c r="C193" s="316"/>
      <c r="D193" s="325"/>
      <c r="E193" s="316"/>
      <c r="F193" s="316"/>
      <c r="G193" s="316"/>
      <c r="H193" s="316"/>
    </row>
    <row r="194" spans="2:8">
      <c r="B194" s="355" t="s">
        <v>326</v>
      </c>
      <c r="C194" s="316"/>
      <c r="D194" s="325"/>
      <c r="E194" s="316"/>
      <c r="F194" s="316"/>
      <c r="G194" s="316"/>
      <c r="H194" s="316"/>
    </row>
    <row r="195" spans="2:8">
      <c r="B195" s="320" t="s">
        <v>332</v>
      </c>
      <c r="C195" s="316">
        <v>1</v>
      </c>
      <c r="D195" s="326" t="s">
        <v>322</v>
      </c>
      <c r="E195" s="316">
        <v>55</v>
      </c>
      <c r="F195" s="348">
        <f t="shared" ref="F195:F201" si="6">C195*E195</f>
        <v>55</v>
      </c>
      <c r="G195" s="316"/>
      <c r="H195" s="316"/>
    </row>
    <row r="196" spans="2:8">
      <c r="B196" s="358" t="s">
        <v>316</v>
      </c>
      <c r="C196" s="359">
        <v>2.4</v>
      </c>
      <c r="D196" s="360" t="s">
        <v>317</v>
      </c>
      <c r="E196" s="361">
        <v>60</v>
      </c>
      <c r="F196" s="348">
        <f t="shared" si="6"/>
        <v>144</v>
      </c>
      <c r="G196" s="316"/>
      <c r="H196" s="316"/>
    </row>
    <row r="197" spans="2:8">
      <c r="B197" s="358" t="s">
        <v>318</v>
      </c>
      <c r="C197" s="359">
        <v>0.11</v>
      </c>
      <c r="D197" s="360" t="s">
        <v>319</v>
      </c>
      <c r="E197" s="362">
        <v>45</v>
      </c>
      <c r="F197" s="348">
        <f t="shared" si="6"/>
        <v>4.95</v>
      </c>
      <c r="G197" s="316"/>
      <c r="H197" s="316"/>
    </row>
    <row r="198" spans="2:8">
      <c r="B198" s="358" t="s">
        <v>320</v>
      </c>
      <c r="C198" s="359">
        <v>0.06</v>
      </c>
      <c r="D198" s="360" t="s">
        <v>269</v>
      </c>
      <c r="E198" s="362">
        <v>4300</v>
      </c>
      <c r="F198" s="348">
        <f t="shared" si="6"/>
        <v>258</v>
      </c>
      <c r="G198" s="316"/>
      <c r="H198" s="316"/>
    </row>
    <row r="199" spans="2:8">
      <c r="B199" s="358" t="s">
        <v>331</v>
      </c>
      <c r="C199" s="359">
        <v>0.1</v>
      </c>
      <c r="D199" s="360" t="s">
        <v>269</v>
      </c>
      <c r="E199" s="362">
        <v>5600</v>
      </c>
      <c r="F199" s="348">
        <f t="shared" si="6"/>
        <v>560</v>
      </c>
      <c r="G199" s="316"/>
      <c r="H199" s="316"/>
    </row>
    <row r="200" spans="2:8">
      <c r="B200" s="358" t="s">
        <v>321</v>
      </c>
      <c r="C200" s="359">
        <v>1</v>
      </c>
      <c r="D200" s="360" t="s">
        <v>322</v>
      </c>
      <c r="E200" s="362">
        <v>170</v>
      </c>
      <c r="F200" s="348">
        <f t="shared" si="6"/>
        <v>170</v>
      </c>
      <c r="G200" s="316"/>
      <c r="H200" s="316"/>
    </row>
    <row r="201" spans="2:8">
      <c r="B201" s="363" t="s">
        <v>323</v>
      </c>
      <c r="C201" s="364">
        <v>1</v>
      </c>
      <c r="D201" s="347" t="s">
        <v>324</v>
      </c>
      <c r="E201" s="361">
        <v>13.05</v>
      </c>
      <c r="F201" s="365">
        <f t="shared" si="6"/>
        <v>13.05</v>
      </c>
      <c r="G201" s="316"/>
      <c r="H201" s="316"/>
    </row>
    <row r="202" spans="2:8" ht="13.5" thickBot="1">
      <c r="B202" s="366"/>
      <c r="C202" s="367"/>
      <c r="D202" s="368"/>
      <c r="E202" s="369" t="s">
        <v>325</v>
      </c>
      <c r="F202" s="370">
        <f>SUM(F196:F201)</f>
        <v>1150</v>
      </c>
      <c r="G202" s="316"/>
      <c r="H202" s="316"/>
    </row>
    <row r="203" spans="2:8" ht="13.5" thickTop="1">
      <c r="C203" s="316"/>
      <c r="D203" s="325"/>
      <c r="E203" s="316"/>
      <c r="F203" s="316"/>
      <c r="G203" s="316"/>
      <c r="H203" s="316"/>
    </row>
    <row r="204" spans="2:8">
      <c r="G204" s="316"/>
      <c r="H204" s="316"/>
    </row>
    <row r="205" spans="2:8">
      <c r="G205" s="316"/>
      <c r="H205" s="316"/>
    </row>
    <row r="206" spans="2:8">
      <c r="B206" s="355" t="s">
        <v>157</v>
      </c>
      <c r="G206" s="316"/>
      <c r="H206" s="316"/>
    </row>
    <row r="207" spans="2:8">
      <c r="B207" s="320" t="s">
        <v>334</v>
      </c>
      <c r="C207" s="316">
        <v>1</v>
      </c>
      <c r="D207" s="321" t="s">
        <v>322</v>
      </c>
      <c r="E207" s="315">
        <v>49.9</v>
      </c>
      <c r="F207" s="374">
        <f>C207*E207</f>
        <v>49.9</v>
      </c>
      <c r="G207" s="316"/>
      <c r="H207" s="316"/>
    </row>
    <row r="208" spans="2:8">
      <c r="B208" s="358" t="s">
        <v>316</v>
      </c>
      <c r="C208" s="371">
        <v>2.4</v>
      </c>
      <c r="D208" s="372" t="s">
        <v>317</v>
      </c>
      <c r="E208" s="361">
        <v>55</v>
      </c>
      <c r="F208" s="373">
        <f>+E208*C208</f>
        <v>132</v>
      </c>
      <c r="G208" s="316"/>
      <c r="H208" s="316"/>
    </row>
    <row r="209" spans="2:8">
      <c r="B209" s="358" t="s">
        <v>318</v>
      </c>
      <c r="C209" s="371">
        <v>0.54</v>
      </c>
      <c r="D209" s="372" t="s">
        <v>319</v>
      </c>
      <c r="E209" s="362">
        <f>+E197</f>
        <v>45</v>
      </c>
      <c r="F209" s="373">
        <f>+E209*C209</f>
        <v>24.3</v>
      </c>
      <c r="G209" s="316"/>
      <c r="H209" s="316"/>
    </row>
    <row r="210" spans="2:8">
      <c r="B210" s="358" t="s">
        <v>333</v>
      </c>
      <c r="C210" s="371">
        <v>0.10200000000000001</v>
      </c>
      <c r="D210" s="372" t="s">
        <v>269</v>
      </c>
      <c r="E210" s="362">
        <f>+E199</f>
        <v>5600</v>
      </c>
      <c r="F210" s="373">
        <f>+E210*C210</f>
        <v>571.20000000000005</v>
      </c>
      <c r="G210" s="316"/>
      <c r="H210" s="316"/>
    </row>
    <row r="211" spans="2:8">
      <c r="B211" s="358" t="s">
        <v>327</v>
      </c>
      <c r="C211" s="371">
        <v>0.4</v>
      </c>
      <c r="D211" s="372" t="s">
        <v>328</v>
      </c>
      <c r="E211" s="362">
        <v>315</v>
      </c>
      <c r="F211" s="373">
        <f>+E211*C211</f>
        <v>126</v>
      </c>
      <c r="G211" s="316"/>
      <c r="H211" s="316"/>
    </row>
    <row r="212" spans="2:8">
      <c r="B212" s="358" t="s">
        <v>329</v>
      </c>
      <c r="C212" s="371">
        <v>1</v>
      </c>
      <c r="D212" s="372" t="s">
        <v>258</v>
      </c>
      <c r="E212" s="362">
        <v>155</v>
      </c>
      <c r="F212" s="373">
        <f>+E212*C212</f>
        <v>155</v>
      </c>
      <c r="G212" s="316"/>
      <c r="H212" s="316"/>
    </row>
    <row r="213" spans="2:8">
      <c r="B213" s="363" t="s">
        <v>323</v>
      </c>
      <c r="C213" s="364">
        <v>1</v>
      </c>
      <c r="D213" s="347" t="s">
        <v>324</v>
      </c>
      <c r="E213" s="361">
        <v>16.600000000000001</v>
      </c>
      <c r="F213" s="365">
        <f>C213*E213</f>
        <v>16.600000000000001</v>
      </c>
      <c r="G213" s="316"/>
      <c r="H213" s="316"/>
    </row>
    <row r="214" spans="2:8" ht="13.5" thickBot="1">
      <c r="B214" s="366"/>
      <c r="C214" s="367"/>
      <c r="D214" s="368"/>
      <c r="E214" s="369" t="s">
        <v>330</v>
      </c>
      <c r="F214" s="370">
        <f>SUM(F207:F213)</f>
        <v>1075</v>
      </c>
      <c r="G214" s="316"/>
      <c r="H214" s="316"/>
    </row>
    <row r="215" spans="2:8" ht="13.5" thickTop="1">
      <c r="C215" s="316"/>
      <c r="D215" s="325"/>
      <c r="E215" s="316"/>
      <c r="F215" s="316"/>
      <c r="G215" s="316"/>
      <c r="H215" s="316"/>
    </row>
    <row r="216" spans="2:8">
      <c r="B216" s="355" t="s">
        <v>335</v>
      </c>
      <c r="C216" s="316"/>
      <c r="D216" s="325"/>
      <c r="E216" s="316"/>
      <c r="F216" s="316"/>
      <c r="G216" s="316"/>
      <c r="H216" s="316"/>
    </row>
    <row r="217" spans="2:8" ht="13.5" thickBot="1">
      <c r="C217" s="316"/>
      <c r="D217" s="325"/>
      <c r="E217" s="316"/>
      <c r="F217" s="316"/>
      <c r="G217" s="316"/>
      <c r="H217" s="316"/>
    </row>
    <row r="218" spans="2:8" ht="15.75" thickBot="1">
      <c r="B218" s="375" t="s">
        <v>336</v>
      </c>
      <c r="C218" s="376"/>
      <c r="D218" s="376"/>
      <c r="E218" s="377"/>
      <c r="F218" s="376"/>
      <c r="G218" s="378"/>
      <c r="H218" s="316"/>
    </row>
    <row r="219" spans="2:8">
      <c r="B219" s="379"/>
      <c r="C219" s="379" t="s">
        <v>337</v>
      </c>
      <c r="D219" s="379"/>
      <c r="E219" s="379"/>
      <c r="F219" s="379"/>
      <c r="G219" s="380">
        <v>486</v>
      </c>
      <c r="H219" s="316"/>
    </row>
    <row r="220" spans="2:8">
      <c r="B220" s="379"/>
      <c r="C220" s="379" t="s">
        <v>341</v>
      </c>
      <c r="D220" s="379"/>
      <c r="E220" s="379"/>
      <c r="F220" s="379"/>
      <c r="G220" s="380">
        <v>65</v>
      </c>
      <c r="H220" s="316"/>
    </row>
    <row r="221" spans="2:8">
      <c r="B221" s="379"/>
      <c r="C221" s="379" t="s">
        <v>338</v>
      </c>
      <c r="D221" s="379"/>
      <c r="E221" s="379"/>
      <c r="F221" s="379"/>
      <c r="G221" s="380">
        <v>18.29</v>
      </c>
      <c r="H221" s="316"/>
    </row>
    <row r="222" spans="2:8">
      <c r="B222" s="379"/>
      <c r="C222" s="379"/>
      <c r="D222" s="381" t="s">
        <v>339</v>
      </c>
      <c r="E222" s="381"/>
      <c r="F222" s="379"/>
      <c r="G222" s="382">
        <f>SUM(G219:G221)</f>
        <v>569.29</v>
      </c>
      <c r="H222" s="316"/>
    </row>
    <row r="223" spans="2:8">
      <c r="B223" s="379"/>
      <c r="C223" s="379"/>
      <c r="D223" s="379"/>
      <c r="E223" s="381"/>
      <c r="F223" s="379"/>
      <c r="G223" s="383"/>
      <c r="H223" s="316"/>
    </row>
    <row r="224" spans="2:8">
      <c r="B224" s="379"/>
      <c r="C224" s="379"/>
      <c r="D224" s="379" t="s">
        <v>342</v>
      </c>
      <c r="E224" s="379"/>
      <c r="F224" s="379"/>
      <c r="G224" s="383">
        <f>G222*0.25</f>
        <v>142.32249999999999</v>
      </c>
      <c r="H224" s="316"/>
    </row>
    <row r="225" spans="2:8" ht="13.5" thickBot="1">
      <c r="B225" s="379"/>
      <c r="C225" s="379"/>
      <c r="D225" s="379"/>
      <c r="E225" s="379"/>
      <c r="F225" s="379"/>
      <c r="G225" s="384"/>
      <c r="H225" s="316"/>
    </row>
    <row r="226" spans="2:8" ht="15.75" thickBot="1">
      <c r="B226" s="379"/>
      <c r="C226" s="381"/>
      <c r="D226" s="379"/>
      <c r="E226" s="379"/>
      <c r="F226" s="385" t="s">
        <v>340</v>
      </c>
      <c r="G226" s="385">
        <f>SUM(G222:G225)</f>
        <v>711.61249999999995</v>
      </c>
      <c r="H226" s="316"/>
    </row>
    <row r="227" spans="2:8" ht="13.5" thickTop="1">
      <c r="B227" s="355" t="s">
        <v>343</v>
      </c>
      <c r="C227" s="316"/>
      <c r="D227" s="325"/>
      <c r="E227" s="316"/>
      <c r="F227" s="316"/>
      <c r="G227" s="316"/>
      <c r="H227" s="316"/>
    </row>
    <row r="228" spans="2:8" ht="13.5" thickBot="1">
      <c r="C228" s="316"/>
      <c r="D228" s="325"/>
      <c r="E228" s="316"/>
      <c r="F228" s="316"/>
      <c r="G228" s="316"/>
      <c r="H228" s="316"/>
    </row>
    <row r="229" spans="2:8" ht="15.75" thickBot="1">
      <c r="B229" s="375" t="s">
        <v>344</v>
      </c>
      <c r="C229" s="376"/>
      <c r="D229" s="376"/>
      <c r="E229" s="377"/>
      <c r="F229" s="376"/>
      <c r="G229" s="378"/>
      <c r="H229" s="316"/>
    </row>
    <row r="230" spans="2:8">
      <c r="B230" s="379"/>
      <c r="C230" s="379" t="s">
        <v>345</v>
      </c>
      <c r="D230" s="379"/>
      <c r="E230" s="379"/>
      <c r="F230" s="379"/>
      <c r="G230" s="379"/>
      <c r="H230" s="316"/>
    </row>
    <row r="231" spans="2:8">
      <c r="B231" s="379"/>
      <c r="C231" s="379"/>
      <c r="D231" s="386" t="s">
        <v>346</v>
      </c>
      <c r="E231" s="379"/>
      <c r="F231" s="379" t="s">
        <v>347</v>
      </c>
      <c r="G231" s="387">
        <f>1500/0.5</f>
        <v>3000</v>
      </c>
      <c r="H231" s="316"/>
    </row>
    <row r="232" spans="2:8">
      <c r="B232" s="379"/>
      <c r="C232" s="379" t="s">
        <v>348</v>
      </c>
      <c r="D232" s="379"/>
      <c r="E232" s="379"/>
      <c r="F232" s="379"/>
      <c r="G232" s="387"/>
      <c r="H232" s="316"/>
    </row>
    <row r="233" spans="2:8">
      <c r="B233" s="379"/>
      <c r="C233" s="379" t="s">
        <v>349</v>
      </c>
      <c r="D233" s="380">
        <v>10</v>
      </c>
      <c r="E233" s="379" t="s">
        <v>350</v>
      </c>
      <c r="F233" s="380">
        <f>'[53]Mano de Obra'!$E$6</f>
        <v>497.95</v>
      </c>
      <c r="G233" s="387">
        <f>SUM(F233*D233)</f>
        <v>4979.5</v>
      </c>
      <c r="H233" s="316"/>
    </row>
    <row r="234" spans="2:8">
      <c r="B234" s="379"/>
      <c r="C234" s="379" t="s">
        <v>351</v>
      </c>
      <c r="D234" s="380">
        <v>1</v>
      </c>
      <c r="E234" s="379" t="s">
        <v>350</v>
      </c>
      <c r="F234" s="387">
        <f>'[53]Mano de Obra'!$E$12</f>
        <v>1495</v>
      </c>
      <c r="G234" s="387">
        <f>SUM(F234*D234)</f>
        <v>1495</v>
      </c>
      <c r="H234" s="316"/>
    </row>
    <row r="235" spans="2:8">
      <c r="B235" s="379"/>
      <c r="C235" s="379"/>
      <c r="D235" s="379"/>
      <c r="E235" s="379"/>
      <c r="F235" s="379" t="s">
        <v>352</v>
      </c>
      <c r="G235" s="387">
        <f>SUM(G233:G234)</f>
        <v>6474.5</v>
      </c>
      <c r="H235" s="316"/>
    </row>
    <row r="236" spans="2:8">
      <c r="B236" s="379"/>
      <c r="C236" s="379"/>
      <c r="D236" s="379"/>
      <c r="E236" s="379"/>
      <c r="F236" s="379" t="s">
        <v>353</v>
      </c>
      <c r="G236" s="387"/>
      <c r="H236" s="316"/>
    </row>
    <row r="237" spans="2:8">
      <c r="B237" s="379"/>
      <c r="C237" s="379"/>
      <c r="D237" s="379"/>
      <c r="E237" s="379"/>
      <c r="F237" s="379" t="s">
        <v>354</v>
      </c>
      <c r="G237" s="388">
        <f>G235/G231</f>
        <v>2.1581666666666668</v>
      </c>
      <c r="H237" s="316"/>
    </row>
    <row r="238" spans="2:8">
      <c r="B238" s="379"/>
      <c r="C238" s="379" t="s">
        <v>355</v>
      </c>
      <c r="D238" s="379"/>
      <c r="E238" s="379"/>
      <c r="F238" s="379"/>
      <c r="G238" s="379"/>
      <c r="H238" s="316"/>
    </row>
    <row r="239" spans="2:8">
      <c r="B239" s="379"/>
      <c r="C239" s="379" t="s">
        <v>356</v>
      </c>
      <c r="D239" s="379"/>
      <c r="E239" s="379"/>
      <c r="F239" s="379" t="s">
        <v>352</v>
      </c>
      <c r="G239" s="387">
        <f>1200*8</f>
        <v>9600</v>
      </c>
      <c r="H239" s="316"/>
    </row>
    <row r="240" spans="2:8">
      <c r="B240" s="379"/>
      <c r="C240" s="379"/>
      <c r="D240" s="379"/>
      <c r="E240" s="379"/>
      <c r="F240" s="379" t="s">
        <v>353</v>
      </c>
      <c r="G240" s="387"/>
      <c r="H240" s="316"/>
    </row>
    <row r="241" spans="2:8">
      <c r="B241" s="379"/>
      <c r="C241" s="379"/>
      <c r="D241" s="379"/>
      <c r="E241" s="379"/>
      <c r="F241" s="379" t="s">
        <v>354</v>
      </c>
      <c r="G241" s="388">
        <f>G239/G231</f>
        <v>3.2</v>
      </c>
      <c r="H241" s="316"/>
    </row>
    <row r="242" spans="2:8">
      <c r="B242" s="379"/>
      <c r="C242" s="379" t="s">
        <v>357</v>
      </c>
      <c r="D242" s="379"/>
      <c r="E242" s="379"/>
      <c r="F242" s="379"/>
      <c r="G242" s="387"/>
      <c r="H242" s="316"/>
    </row>
    <row r="243" spans="2:8">
      <c r="B243" s="379"/>
      <c r="C243" s="379" t="s">
        <v>358</v>
      </c>
      <c r="D243" s="379"/>
      <c r="E243" s="379"/>
      <c r="F243" s="379"/>
      <c r="G243" s="387">
        <v>1000</v>
      </c>
      <c r="H243" s="316"/>
    </row>
    <row r="244" spans="2:8">
      <c r="B244" s="379"/>
      <c r="C244" s="379"/>
      <c r="D244" s="379"/>
      <c r="E244" s="379"/>
      <c r="F244" s="379" t="s">
        <v>352</v>
      </c>
      <c r="G244" s="387">
        <f>SUM(G243:G243)</f>
        <v>1000</v>
      </c>
      <c r="H244" s="316"/>
    </row>
    <row r="245" spans="2:8">
      <c r="B245" s="379"/>
      <c r="C245" s="379"/>
      <c r="D245" s="379"/>
      <c r="E245" s="379"/>
      <c r="F245" s="379" t="s">
        <v>359</v>
      </c>
      <c r="G245" s="387"/>
      <c r="H245" s="316"/>
    </row>
    <row r="246" spans="2:8">
      <c r="B246" s="379"/>
      <c r="C246" s="379"/>
      <c r="D246" s="379"/>
      <c r="E246" s="379"/>
      <c r="F246" s="379" t="s">
        <v>354</v>
      </c>
      <c r="G246" s="388">
        <f>G244/40</f>
        <v>25</v>
      </c>
      <c r="H246" s="316"/>
    </row>
    <row r="247" spans="2:8">
      <c r="B247" s="379"/>
      <c r="C247" s="379" t="s">
        <v>360</v>
      </c>
      <c r="D247" s="379"/>
      <c r="E247" s="379"/>
      <c r="F247" s="379"/>
      <c r="G247" s="387"/>
      <c r="H247" s="316"/>
    </row>
    <row r="248" spans="2:8">
      <c r="B248" s="379"/>
      <c r="C248" s="379" t="s">
        <v>361</v>
      </c>
      <c r="D248" s="379"/>
      <c r="E248" s="379"/>
      <c r="F248" s="379" t="s">
        <v>352</v>
      </c>
      <c r="G248" s="387">
        <v>8.59</v>
      </c>
      <c r="H248" s="316"/>
    </row>
    <row r="249" spans="2:8">
      <c r="B249" s="379"/>
      <c r="C249" s="379"/>
      <c r="D249" s="379"/>
      <c r="E249" s="379"/>
      <c r="F249" s="379" t="s">
        <v>362</v>
      </c>
      <c r="G249" s="387"/>
      <c r="H249" s="316"/>
    </row>
    <row r="250" spans="2:8">
      <c r="B250" s="379"/>
      <c r="C250" s="379"/>
      <c r="D250" s="379"/>
      <c r="E250" s="379"/>
      <c r="F250" s="379" t="s">
        <v>354</v>
      </c>
      <c r="G250" s="388">
        <v>8.59</v>
      </c>
      <c r="H250" s="316"/>
    </row>
    <row r="251" spans="2:8">
      <c r="B251" s="379"/>
      <c r="C251" s="379" t="s">
        <v>363</v>
      </c>
      <c r="D251" s="379"/>
      <c r="E251" s="379"/>
      <c r="F251" s="379"/>
      <c r="G251" s="387"/>
      <c r="H251" s="316"/>
    </row>
    <row r="252" spans="2:8">
      <c r="B252" s="379"/>
      <c r="C252" s="379" t="s">
        <v>364</v>
      </c>
      <c r="D252" s="379"/>
      <c r="E252" s="379"/>
      <c r="F252" s="379" t="s">
        <v>365</v>
      </c>
      <c r="G252" s="387">
        <v>5.47</v>
      </c>
      <c r="H252" s="316"/>
    </row>
    <row r="253" spans="2:8">
      <c r="B253" s="379"/>
      <c r="C253" s="379"/>
      <c r="D253" s="379"/>
      <c r="E253" s="379"/>
      <c r="F253" s="379" t="s">
        <v>362</v>
      </c>
      <c r="G253" s="387"/>
      <c r="H253" s="316"/>
    </row>
    <row r="254" spans="2:8">
      <c r="B254" s="379"/>
      <c r="C254" s="379"/>
      <c r="D254" s="379"/>
      <c r="E254" s="379"/>
      <c r="F254" s="379" t="s">
        <v>354</v>
      </c>
      <c r="G254" s="388">
        <f>16408.56/G231</f>
        <v>5.4695200000000002</v>
      </c>
      <c r="H254" s="316"/>
    </row>
    <row r="255" spans="2:8">
      <c r="B255" s="379"/>
      <c r="C255" s="379" t="s">
        <v>366</v>
      </c>
      <c r="D255" s="379"/>
      <c r="E255" s="379"/>
      <c r="F255" s="379"/>
      <c r="G255" s="387"/>
      <c r="H255" s="316"/>
    </row>
    <row r="256" spans="2:8">
      <c r="B256" s="379"/>
      <c r="C256" s="389" t="s">
        <v>367</v>
      </c>
      <c r="D256" s="379"/>
      <c r="E256" s="379"/>
      <c r="F256" s="379" t="s">
        <v>354</v>
      </c>
      <c r="G256" s="388">
        <v>59</v>
      </c>
      <c r="H256" s="316"/>
    </row>
    <row r="257" spans="2:8">
      <c r="B257" s="379"/>
      <c r="C257" s="379" t="s">
        <v>368</v>
      </c>
      <c r="D257" s="379"/>
      <c r="E257" s="379"/>
      <c r="F257" s="379"/>
      <c r="G257" s="387"/>
      <c r="H257" s="316"/>
    </row>
    <row r="258" spans="2:8">
      <c r="B258" s="379"/>
      <c r="C258" s="389" t="s">
        <v>364</v>
      </c>
      <c r="D258" s="379"/>
      <c r="E258" s="379"/>
      <c r="F258" s="379" t="s">
        <v>354</v>
      </c>
      <c r="G258" s="388">
        <f>18.29*0.5</f>
        <v>9.1449999999999996</v>
      </c>
      <c r="H258" s="316"/>
    </row>
    <row r="259" spans="2:8">
      <c r="B259" s="379"/>
      <c r="C259" s="379" t="s">
        <v>369</v>
      </c>
      <c r="D259" s="379"/>
      <c r="E259" s="379"/>
      <c r="F259" s="379"/>
      <c r="G259" s="387"/>
      <c r="H259" s="316"/>
    </row>
    <row r="260" spans="2:8">
      <c r="B260" s="379"/>
      <c r="C260" s="379" t="s">
        <v>370</v>
      </c>
      <c r="D260" s="379"/>
      <c r="E260" s="379"/>
      <c r="F260" s="379" t="s">
        <v>354</v>
      </c>
      <c r="G260" s="388">
        <f>10000/G231</f>
        <v>3.3333333333333335</v>
      </c>
      <c r="H260" s="316"/>
    </row>
    <row r="261" spans="2:8">
      <c r="B261" s="379"/>
      <c r="C261" s="379" t="s">
        <v>371</v>
      </c>
      <c r="D261" s="379"/>
      <c r="E261" s="379"/>
      <c r="F261" s="379"/>
      <c r="G261" s="387"/>
      <c r="H261" s="316"/>
    </row>
    <row r="262" spans="2:8">
      <c r="B262" s="379"/>
      <c r="C262" s="379" t="s">
        <v>372</v>
      </c>
      <c r="D262" s="379"/>
      <c r="E262" s="379"/>
      <c r="F262" s="379" t="s">
        <v>354</v>
      </c>
      <c r="G262" s="388">
        <f>G237</f>
        <v>2.1581666666666668</v>
      </c>
      <c r="H262" s="316"/>
    </row>
    <row r="263" spans="2:8">
      <c r="B263" s="379"/>
      <c r="C263" s="379" t="s">
        <v>373</v>
      </c>
      <c r="D263" s="379"/>
      <c r="E263" s="379"/>
      <c r="F263" s="379"/>
      <c r="G263" s="387"/>
      <c r="H263" s="316"/>
    </row>
    <row r="264" spans="2:8">
      <c r="B264" s="379"/>
      <c r="C264" s="379" t="s">
        <v>374</v>
      </c>
      <c r="D264" s="379"/>
      <c r="E264" s="379"/>
      <c r="F264" s="379" t="s">
        <v>354</v>
      </c>
      <c r="G264" s="388">
        <f>0.1*0.5*128</f>
        <v>6.4</v>
      </c>
      <c r="H264" s="316"/>
    </row>
    <row r="265" spans="2:8">
      <c r="B265" s="379"/>
      <c r="C265" s="379" t="s">
        <v>375</v>
      </c>
      <c r="D265" s="379"/>
      <c r="E265" s="379"/>
      <c r="F265" s="379" t="s">
        <v>354</v>
      </c>
      <c r="G265" s="388">
        <v>1.5</v>
      </c>
      <c r="H265" s="316"/>
    </row>
    <row r="266" spans="2:8" ht="15.75" thickBot="1">
      <c r="B266" s="379"/>
      <c r="C266" s="381"/>
      <c r="D266" s="379"/>
      <c r="E266" s="379"/>
      <c r="F266" s="385" t="s">
        <v>376</v>
      </c>
      <c r="G266" s="385">
        <f>SUM(G237+G241+G246+G250+G254+G256+G258+G260+G264+G265+G262)</f>
        <v>125.95418666666667</v>
      </c>
      <c r="H266" s="316"/>
    </row>
    <row r="267" spans="2:8" ht="15.75" thickTop="1">
      <c r="B267" s="379"/>
      <c r="C267" s="381"/>
      <c r="D267" s="379"/>
      <c r="E267" s="379"/>
      <c r="F267" s="396"/>
      <c r="G267" s="396"/>
      <c r="H267" s="316"/>
    </row>
    <row r="268" spans="2:8" ht="13.5" thickBot="1">
      <c r="C268" s="316"/>
      <c r="D268" s="325"/>
      <c r="E268" s="316"/>
      <c r="F268" s="316"/>
      <c r="G268" s="316"/>
      <c r="H268" s="316"/>
    </row>
    <row r="269" spans="2:8" ht="13.5" thickBot="1">
      <c r="B269" s="391" t="s">
        <v>377</v>
      </c>
      <c r="C269" s="392"/>
      <c r="D269" s="392"/>
      <c r="E269" s="393"/>
      <c r="F269" s="392"/>
      <c r="G269" s="394"/>
      <c r="H269" s="316"/>
    </row>
    <row r="270" spans="2:8">
      <c r="B270" s="379"/>
      <c r="C270" s="379" t="s">
        <v>378</v>
      </c>
      <c r="D270" s="380">
        <v>1</v>
      </c>
      <c r="E270" s="390" t="s">
        <v>379</v>
      </c>
      <c r="F270" s="387">
        <v>4011</v>
      </c>
      <c r="G270" s="387">
        <f>+D270*F270</f>
        <v>4011</v>
      </c>
      <c r="H270" s="316"/>
    </row>
    <row r="271" spans="2:8">
      <c r="B271" s="379"/>
      <c r="C271" s="379" t="s">
        <v>380</v>
      </c>
      <c r="D271" s="380">
        <v>1</v>
      </c>
      <c r="E271" s="390" t="s">
        <v>379</v>
      </c>
      <c r="F271" s="379">
        <v>599</v>
      </c>
      <c r="G271" s="387">
        <f>+D271*F271</f>
        <v>599</v>
      </c>
      <c r="H271" s="316"/>
    </row>
    <row r="272" spans="2:8">
      <c r="B272" s="379"/>
      <c r="C272" s="389" t="s">
        <v>381</v>
      </c>
      <c r="D272" s="380">
        <v>35</v>
      </c>
      <c r="E272" s="390" t="s">
        <v>382</v>
      </c>
      <c r="F272" s="379">
        <v>18</v>
      </c>
      <c r="G272" s="387">
        <f>+D272*F272*1.25</f>
        <v>787.5</v>
      </c>
      <c r="H272" s="316"/>
    </row>
    <row r="273" spans="2:8">
      <c r="B273" s="379"/>
      <c r="C273" s="379" t="s">
        <v>383</v>
      </c>
      <c r="D273" s="379"/>
      <c r="E273" s="379"/>
      <c r="F273" s="379"/>
      <c r="G273" s="387">
        <f>18.29</f>
        <v>18.29</v>
      </c>
      <c r="H273" s="316"/>
    </row>
    <row r="274" spans="2:8">
      <c r="B274" s="379"/>
      <c r="C274" s="389" t="s">
        <v>384</v>
      </c>
      <c r="D274" s="379"/>
      <c r="E274" s="379"/>
      <c r="F274" s="379"/>
      <c r="G274" s="387">
        <f>3.75*54*29</f>
        <v>5872.5</v>
      </c>
      <c r="H274" s="316"/>
    </row>
    <row r="275" spans="2:8">
      <c r="B275" s="379"/>
      <c r="C275" s="379"/>
      <c r="D275" s="379"/>
      <c r="E275" s="379"/>
      <c r="F275" s="379" t="s">
        <v>385</v>
      </c>
      <c r="G275" s="387">
        <f>SUM(G270:G274)</f>
        <v>11288.29</v>
      </c>
      <c r="H275" s="316"/>
    </row>
    <row r="276" spans="2:8">
      <c r="B276" s="379"/>
      <c r="C276" s="379"/>
      <c r="D276" s="379"/>
      <c r="E276" s="379"/>
      <c r="F276" s="389" t="s">
        <v>386</v>
      </c>
      <c r="G276" s="379"/>
      <c r="H276" s="316"/>
    </row>
    <row r="277" spans="2:8" ht="13.5" thickBot="1">
      <c r="B277" s="379"/>
      <c r="C277" s="381"/>
      <c r="D277" s="379"/>
      <c r="E277" s="379"/>
      <c r="F277" s="398" t="s">
        <v>376</v>
      </c>
      <c r="G277" s="398">
        <f>G275/16</f>
        <v>705.51812500000005</v>
      </c>
      <c r="H277" s="316"/>
    </row>
    <row r="278" spans="2:8" ht="14.25" thickTop="1" thickBot="1">
      <c r="B278" s="379" t="s">
        <v>365</v>
      </c>
      <c r="C278" s="379"/>
      <c r="D278" s="379"/>
      <c r="E278" s="379"/>
      <c r="F278" s="379"/>
      <c r="G278" s="382"/>
      <c r="H278" s="316"/>
    </row>
    <row r="279" spans="2:8" ht="13.5" thickBot="1">
      <c r="B279" s="391" t="s">
        <v>387</v>
      </c>
      <c r="C279" s="392"/>
      <c r="D279" s="392"/>
      <c r="E279" s="393"/>
      <c r="F279" s="399"/>
      <c r="G279" s="400"/>
      <c r="H279" s="316"/>
    </row>
    <row r="280" spans="2:8">
      <c r="B280" s="379"/>
      <c r="C280" s="379"/>
      <c r="D280" s="380"/>
      <c r="E280" s="379"/>
      <c r="F280" s="379"/>
      <c r="G280" s="401">
        <f>G277*0.18</f>
        <v>126.9932625</v>
      </c>
      <c r="H280" s="316"/>
    </row>
    <row r="281" spans="2:8">
      <c r="B281" s="379"/>
      <c r="C281" s="379"/>
      <c r="D281" s="379"/>
      <c r="E281" s="379"/>
      <c r="F281" s="397"/>
      <c r="G281" s="379"/>
      <c r="H281" s="316"/>
    </row>
    <row r="282" spans="2:8" ht="13.5" thickBot="1">
      <c r="B282" s="379" t="s">
        <v>365</v>
      </c>
      <c r="C282" s="381"/>
      <c r="D282" s="379"/>
      <c r="E282" s="379"/>
      <c r="F282" s="395" t="s">
        <v>388</v>
      </c>
      <c r="G282" s="395">
        <f>G280+G277</f>
        <v>832.51138750000007</v>
      </c>
      <c r="H282" s="316"/>
    </row>
    <row r="283" spans="2:8" ht="13.5" thickTop="1">
      <c r="C283" s="316"/>
      <c r="D283" s="325"/>
      <c r="E283" s="316"/>
      <c r="F283" s="316"/>
      <c r="G283" s="316"/>
      <c r="H283" s="316"/>
    </row>
    <row r="284" spans="2:8">
      <c r="C284" s="316"/>
      <c r="D284" s="325"/>
      <c r="E284" s="316"/>
      <c r="F284" s="316"/>
      <c r="G284" s="316"/>
      <c r="H284" s="316"/>
    </row>
    <row r="285" spans="2:8">
      <c r="C285" s="316"/>
      <c r="D285" s="325"/>
      <c r="E285" s="316"/>
      <c r="F285" s="316"/>
      <c r="G285" s="316"/>
      <c r="H285" s="316"/>
    </row>
    <row r="286" spans="2:8">
      <c r="C286" s="316"/>
      <c r="D286" s="325"/>
      <c r="E286" s="316"/>
      <c r="F286" s="316"/>
      <c r="G286" s="316"/>
      <c r="H286" s="316"/>
    </row>
    <row r="287" spans="2:8">
      <c r="C287" s="316"/>
      <c r="D287" s="325"/>
      <c r="E287" s="316"/>
      <c r="F287" s="316"/>
      <c r="G287" s="316"/>
      <c r="H287" s="316"/>
    </row>
    <row r="288" spans="2:8">
      <c r="C288" s="316"/>
      <c r="D288" s="325"/>
      <c r="E288" s="316"/>
      <c r="F288" s="316"/>
      <c r="G288" s="316"/>
      <c r="H288" s="316"/>
    </row>
    <row r="289" spans="3:8">
      <c r="C289" s="316"/>
      <c r="D289" s="325"/>
      <c r="E289" s="316"/>
      <c r="F289" s="316"/>
      <c r="G289" s="316"/>
      <c r="H289" s="316"/>
    </row>
    <row r="290" spans="3:8">
      <c r="C290" s="316"/>
      <c r="D290" s="325"/>
      <c r="E290" s="316"/>
      <c r="F290" s="316"/>
      <c r="G290" s="316"/>
      <c r="H290" s="316"/>
    </row>
    <row r="291" spans="3:8">
      <c r="C291" s="316"/>
      <c r="D291" s="325"/>
      <c r="E291" s="316"/>
      <c r="F291" s="316"/>
      <c r="G291" s="316"/>
      <c r="H291" s="316"/>
    </row>
    <row r="292" spans="3:8">
      <c r="C292" s="316"/>
      <c r="D292" s="325"/>
      <c r="E292" s="316"/>
      <c r="F292" s="316"/>
      <c r="G292" s="316"/>
      <c r="H292" s="316"/>
    </row>
    <row r="293" spans="3:8">
      <c r="C293" s="316"/>
      <c r="D293" s="325"/>
      <c r="E293" s="316"/>
      <c r="F293" s="316"/>
      <c r="G293" s="316"/>
      <c r="H293" s="316"/>
    </row>
    <row r="294" spans="3:8">
      <c r="C294" s="316"/>
      <c r="D294" s="325"/>
      <c r="E294" s="316"/>
      <c r="F294" s="316"/>
      <c r="G294" s="316"/>
      <c r="H294" s="316"/>
    </row>
    <row r="295" spans="3:8">
      <c r="C295" s="316"/>
      <c r="D295" s="325"/>
      <c r="E295" s="316"/>
      <c r="F295" s="316"/>
      <c r="G295" s="316"/>
      <c r="H295" s="316"/>
    </row>
    <row r="296" spans="3:8">
      <c r="C296" s="316"/>
      <c r="D296" s="325"/>
      <c r="E296" s="316"/>
      <c r="F296" s="316"/>
      <c r="G296" s="316"/>
      <c r="H296" s="316"/>
    </row>
    <row r="297" spans="3:8">
      <c r="C297" s="316"/>
      <c r="D297" s="325"/>
      <c r="E297" s="316"/>
      <c r="F297" s="316"/>
      <c r="G297" s="316"/>
      <c r="H297" s="316"/>
    </row>
    <row r="298" spans="3:8">
      <c r="C298" s="316"/>
      <c r="D298" s="325"/>
      <c r="E298" s="316"/>
      <c r="F298" s="316"/>
      <c r="G298" s="316"/>
      <c r="H298" s="316"/>
    </row>
    <row r="299" spans="3:8">
      <c r="C299" s="316"/>
      <c r="D299" s="325"/>
      <c r="E299" s="316"/>
      <c r="F299" s="316"/>
      <c r="G299" s="316"/>
      <c r="H299" s="316"/>
    </row>
    <row r="300" spans="3:8">
      <c r="C300" s="316"/>
      <c r="D300" s="325"/>
      <c r="E300" s="316"/>
      <c r="F300" s="316"/>
      <c r="G300" s="316"/>
      <c r="H300" s="316"/>
    </row>
    <row r="301" spans="3:8">
      <c r="C301" s="316"/>
      <c r="D301" s="325"/>
      <c r="E301" s="316"/>
      <c r="F301" s="316"/>
      <c r="G301" s="316"/>
      <c r="H301" s="316"/>
    </row>
    <row r="302" spans="3:8">
      <c r="C302" s="316"/>
      <c r="D302" s="325"/>
      <c r="E302" s="316"/>
      <c r="F302" s="316"/>
      <c r="G302" s="316"/>
      <c r="H302" s="316"/>
    </row>
    <row r="303" spans="3:8">
      <c r="C303" s="316"/>
      <c r="D303" s="325"/>
      <c r="E303" s="316"/>
      <c r="F303" s="316"/>
      <c r="G303" s="316"/>
      <c r="H303" s="316"/>
    </row>
    <row r="304" spans="3:8">
      <c r="C304" s="316"/>
      <c r="D304" s="325"/>
      <c r="E304" s="316"/>
      <c r="F304" s="316"/>
      <c r="G304" s="316"/>
      <c r="H304" s="316"/>
    </row>
    <row r="305" spans="3:8">
      <c r="C305" s="316"/>
      <c r="D305" s="325"/>
      <c r="E305" s="316"/>
      <c r="F305" s="316"/>
      <c r="G305" s="316"/>
      <c r="H305" s="316"/>
    </row>
    <row r="306" spans="3:8">
      <c r="C306" s="316"/>
      <c r="D306" s="325"/>
      <c r="E306" s="316"/>
      <c r="F306" s="316"/>
      <c r="G306" s="316"/>
      <c r="H306" s="316"/>
    </row>
    <row r="307" spans="3:8">
      <c r="C307" s="316"/>
      <c r="D307" s="325"/>
      <c r="E307" s="316"/>
      <c r="F307" s="316"/>
      <c r="G307" s="316"/>
      <c r="H307" s="316"/>
    </row>
    <row r="308" spans="3:8">
      <c r="C308" s="316"/>
      <c r="D308" s="325"/>
      <c r="E308" s="316"/>
      <c r="F308" s="316"/>
      <c r="G308" s="316"/>
      <c r="H308" s="316"/>
    </row>
    <row r="309" spans="3:8">
      <c r="C309" s="316"/>
      <c r="D309" s="325"/>
      <c r="E309" s="316"/>
      <c r="F309" s="316"/>
      <c r="G309" s="316"/>
      <c r="H309" s="316"/>
    </row>
    <row r="310" spans="3:8">
      <c r="C310" s="316"/>
      <c r="D310" s="325"/>
      <c r="E310" s="316"/>
      <c r="F310" s="316"/>
      <c r="G310" s="316"/>
      <c r="H310" s="316"/>
    </row>
    <row r="311" spans="3:8">
      <c r="C311" s="316"/>
      <c r="D311" s="325"/>
      <c r="E311" s="316"/>
      <c r="F311" s="316"/>
      <c r="G311" s="316"/>
      <c r="H311" s="316"/>
    </row>
    <row r="312" spans="3:8">
      <c r="C312" s="316"/>
      <c r="D312" s="325"/>
      <c r="E312" s="316"/>
      <c r="F312" s="316"/>
      <c r="G312" s="316"/>
      <c r="H312" s="316"/>
    </row>
    <row r="313" spans="3:8">
      <c r="C313" s="316"/>
      <c r="D313" s="325"/>
      <c r="E313" s="316"/>
      <c r="F313" s="316"/>
      <c r="G313" s="316"/>
      <c r="H313" s="316"/>
    </row>
    <row r="314" spans="3:8">
      <c r="C314" s="316"/>
      <c r="D314" s="325"/>
      <c r="E314" s="316"/>
      <c r="F314" s="316"/>
      <c r="G314" s="316"/>
      <c r="H314" s="316"/>
    </row>
    <row r="315" spans="3:8">
      <c r="C315" s="316"/>
      <c r="D315" s="325"/>
      <c r="E315" s="316"/>
      <c r="F315" s="316"/>
      <c r="G315" s="316"/>
      <c r="H315" s="316"/>
    </row>
    <row r="316" spans="3:8">
      <c r="C316" s="316"/>
      <c r="D316" s="325"/>
      <c r="E316" s="316"/>
      <c r="F316" s="316"/>
      <c r="G316" s="316"/>
      <c r="H316" s="316"/>
    </row>
    <row r="317" spans="3:8">
      <c r="C317" s="316"/>
      <c r="D317" s="325"/>
      <c r="E317" s="316"/>
      <c r="F317" s="316"/>
      <c r="G317" s="316"/>
      <c r="H317" s="316"/>
    </row>
    <row r="318" spans="3:8">
      <c r="C318" s="316"/>
      <c r="D318" s="325"/>
      <c r="E318" s="316"/>
      <c r="F318" s="316"/>
      <c r="G318" s="316"/>
      <c r="H318" s="316"/>
    </row>
    <row r="319" spans="3:8">
      <c r="C319" s="316"/>
      <c r="D319" s="325"/>
      <c r="E319" s="316"/>
      <c r="F319" s="316"/>
      <c r="G319" s="316"/>
      <c r="H319" s="316"/>
    </row>
    <row r="320" spans="3:8">
      <c r="C320" s="316"/>
      <c r="D320" s="325"/>
      <c r="E320" s="316"/>
      <c r="F320" s="316"/>
      <c r="G320" s="316"/>
      <c r="H320" s="316"/>
    </row>
    <row r="321" spans="3:8">
      <c r="C321" s="316"/>
      <c r="D321" s="325"/>
      <c r="E321" s="316"/>
      <c r="F321" s="316"/>
      <c r="G321" s="316"/>
      <c r="H321" s="316"/>
    </row>
    <row r="322" spans="3:8">
      <c r="C322" s="316"/>
      <c r="D322" s="325"/>
      <c r="E322" s="316"/>
      <c r="F322" s="316"/>
      <c r="G322" s="316"/>
      <c r="H322" s="316"/>
    </row>
    <row r="323" spans="3:8">
      <c r="C323" s="316"/>
      <c r="D323" s="325"/>
      <c r="E323" s="316"/>
      <c r="F323" s="316"/>
      <c r="G323" s="316"/>
      <c r="H323" s="316"/>
    </row>
    <row r="324" spans="3:8">
      <c r="C324" s="316"/>
      <c r="D324" s="325"/>
      <c r="E324" s="316"/>
      <c r="F324" s="316"/>
      <c r="G324" s="316"/>
      <c r="H324" s="316"/>
    </row>
    <row r="325" spans="3:8">
      <c r="C325" s="316"/>
      <c r="D325" s="325"/>
      <c r="E325" s="316"/>
      <c r="F325" s="316"/>
      <c r="G325" s="316"/>
      <c r="H325" s="316"/>
    </row>
    <row r="326" spans="3:8">
      <c r="C326" s="316"/>
      <c r="D326" s="325"/>
      <c r="E326" s="316"/>
      <c r="F326" s="316"/>
      <c r="G326" s="316"/>
      <c r="H326" s="316"/>
    </row>
    <row r="327" spans="3:8">
      <c r="C327" s="316"/>
      <c r="D327" s="325"/>
      <c r="E327" s="316"/>
      <c r="F327" s="316"/>
      <c r="G327" s="316"/>
      <c r="H327" s="316"/>
    </row>
    <row r="328" spans="3:8">
      <c r="C328" s="316"/>
      <c r="D328" s="325"/>
      <c r="E328" s="316"/>
      <c r="F328" s="316"/>
      <c r="G328" s="316"/>
      <c r="H328" s="316"/>
    </row>
    <row r="329" spans="3:8">
      <c r="C329" s="316"/>
      <c r="D329" s="325"/>
      <c r="E329" s="316"/>
      <c r="F329" s="316"/>
      <c r="G329" s="316"/>
      <c r="H329" s="316"/>
    </row>
    <row r="330" spans="3:8">
      <c r="C330" s="316"/>
      <c r="D330" s="325"/>
      <c r="E330" s="316"/>
      <c r="F330" s="316"/>
      <c r="G330" s="316"/>
      <c r="H330" s="316"/>
    </row>
    <row r="331" spans="3:8">
      <c r="C331" s="316"/>
      <c r="D331" s="325"/>
      <c r="E331" s="316"/>
      <c r="F331" s="316"/>
      <c r="G331" s="316"/>
      <c r="H331" s="316"/>
    </row>
    <row r="332" spans="3:8">
      <c r="C332" s="316"/>
      <c r="D332" s="325"/>
      <c r="E332" s="316"/>
      <c r="F332" s="316"/>
      <c r="G332" s="316"/>
      <c r="H332" s="316"/>
    </row>
    <row r="333" spans="3:8">
      <c r="C333" s="316"/>
      <c r="D333" s="325"/>
      <c r="E333" s="316"/>
      <c r="F333" s="316"/>
      <c r="G333" s="316"/>
      <c r="H333" s="316"/>
    </row>
    <row r="334" spans="3:8">
      <c r="C334" s="316"/>
      <c r="D334" s="325"/>
      <c r="E334" s="316"/>
      <c r="F334" s="316"/>
      <c r="G334" s="316"/>
      <c r="H334" s="316"/>
    </row>
    <row r="335" spans="3:8">
      <c r="C335" s="316"/>
      <c r="D335" s="325"/>
      <c r="E335" s="316"/>
      <c r="F335" s="316"/>
      <c r="G335" s="316"/>
      <c r="H335" s="316"/>
    </row>
    <row r="336" spans="3:8">
      <c r="C336" s="316"/>
      <c r="D336" s="325"/>
      <c r="E336" s="316"/>
      <c r="F336" s="316"/>
      <c r="G336" s="316"/>
      <c r="H336" s="316"/>
    </row>
    <row r="337" spans="3:8">
      <c r="C337" s="316"/>
      <c r="D337" s="325"/>
      <c r="E337" s="316"/>
      <c r="F337" s="316"/>
      <c r="G337" s="316"/>
      <c r="H337" s="316"/>
    </row>
    <row r="338" spans="3:8">
      <c r="C338" s="316"/>
      <c r="D338" s="325"/>
      <c r="E338" s="316"/>
      <c r="F338" s="316"/>
      <c r="G338" s="316"/>
      <c r="H338" s="316"/>
    </row>
    <row r="339" spans="3:8">
      <c r="C339" s="316"/>
      <c r="D339" s="325"/>
      <c r="E339" s="316"/>
      <c r="F339" s="316"/>
      <c r="G339" s="316"/>
      <c r="H339" s="316"/>
    </row>
    <row r="340" spans="3:8">
      <c r="C340" s="316"/>
      <c r="D340" s="325"/>
      <c r="E340" s="316"/>
      <c r="F340" s="316"/>
      <c r="G340" s="316"/>
      <c r="H340" s="316"/>
    </row>
    <row r="341" spans="3:8">
      <c r="C341" s="316"/>
      <c r="D341" s="316"/>
      <c r="E341" s="316"/>
      <c r="F341" s="316"/>
      <c r="G341" s="316"/>
      <c r="H341" s="316"/>
    </row>
    <row r="342" spans="3:8">
      <c r="C342" s="316"/>
      <c r="D342" s="316"/>
      <c r="E342" s="316"/>
      <c r="F342" s="316"/>
      <c r="G342" s="316"/>
      <c r="H342" s="316"/>
    </row>
    <row r="343" spans="3:8">
      <c r="C343" s="316"/>
      <c r="D343" s="316"/>
      <c r="E343" s="316"/>
      <c r="F343" s="316"/>
      <c r="G343" s="316"/>
      <c r="H343" s="316"/>
    </row>
    <row r="344" spans="3:8">
      <c r="C344" s="316"/>
      <c r="D344" s="316"/>
      <c r="E344" s="316"/>
      <c r="F344" s="316"/>
      <c r="G344" s="316"/>
      <c r="H344" s="316"/>
    </row>
    <row r="345" spans="3:8">
      <c r="C345" s="316"/>
      <c r="D345" s="316"/>
      <c r="E345" s="316"/>
      <c r="F345" s="316"/>
      <c r="G345" s="316"/>
      <c r="H345" s="316"/>
    </row>
    <row r="346" spans="3:8">
      <c r="C346" s="316"/>
      <c r="D346" s="316"/>
      <c r="E346" s="316"/>
      <c r="F346" s="316"/>
      <c r="G346" s="316"/>
      <c r="H346" s="316"/>
    </row>
    <row r="347" spans="3:8">
      <c r="C347" s="316"/>
      <c r="D347" s="316"/>
      <c r="E347" s="316"/>
      <c r="F347" s="316"/>
      <c r="G347" s="316"/>
      <c r="H347" s="316"/>
    </row>
    <row r="348" spans="3:8">
      <c r="C348" s="316"/>
      <c r="D348" s="316"/>
      <c r="E348" s="316"/>
      <c r="F348" s="316"/>
      <c r="G348" s="316"/>
      <c r="H348" s="316"/>
    </row>
    <row r="349" spans="3:8">
      <c r="C349" s="316"/>
      <c r="D349" s="316"/>
      <c r="E349" s="316"/>
      <c r="F349" s="316"/>
      <c r="G349" s="316"/>
      <c r="H349" s="316"/>
    </row>
    <row r="350" spans="3:8">
      <c r="C350" s="316"/>
      <c r="D350" s="316"/>
      <c r="E350" s="316"/>
      <c r="F350" s="316"/>
      <c r="G350" s="316"/>
      <c r="H350" s="316"/>
    </row>
    <row r="351" spans="3:8">
      <c r="C351" s="316"/>
      <c r="D351" s="316"/>
      <c r="E351" s="316"/>
      <c r="F351" s="316"/>
      <c r="G351" s="316"/>
      <c r="H351" s="316"/>
    </row>
    <row r="352" spans="3:8">
      <c r="C352" s="316"/>
      <c r="D352" s="316"/>
      <c r="E352" s="316"/>
      <c r="F352" s="316"/>
      <c r="G352" s="316"/>
      <c r="H352" s="316"/>
    </row>
    <row r="353" spans="3:8">
      <c r="C353" s="316"/>
      <c r="D353" s="316"/>
      <c r="E353" s="316"/>
      <c r="F353" s="316"/>
      <c r="G353" s="316"/>
      <c r="H353" s="316"/>
    </row>
    <row r="354" spans="3:8">
      <c r="C354" s="316"/>
      <c r="D354" s="316"/>
      <c r="E354" s="316"/>
      <c r="F354" s="316"/>
      <c r="G354" s="316"/>
      <c r="H354" s="316"/>
    </row>
    <row r="355" spans="3:8">
      <c r="C355" s="316"/>
      <c r="D355" s="316"/>
      <c r="E355" s="316"/>
      <c r="F355" s="316"/>
      <c r="G355" s="316"/>
      <c r="H355" s="316"/>
    </row>
    <row r="356" spans="3:8">
      <c r="C356" s="316"/>
      <c r="D356" s="316"/>
      <c r="E356" s="316"/>
      <c r="F356" s="316"/>
      <c r="G356" s="316"/>
      <c r="H356" s="316"/>
    </row>
    <row r="357" spans="3:8">
      <c r="C357" s="316"/>
      <c r="D357" s="316"/>
      <c r="E357" s="316"/>
      <c r="F357" s="316"/>
      <c r="G357" s="316"/>
      <c r="H357" s="316"/>
    </row>
    <row r="358" spans="3:8">
      <c r="C358" s="316"/>
      <c r="D358" s="316"/>
      <c r="E358" s="316"/>
      <c r="F358" s="316"/>
      <c r="G358" s="316"/>
      <c r="H358" s="316"/>
    </row>
    <row r="359" spans="3:8">
      <c r="C359" s="316"/>
      <c r="D359" s="316"/>
      <c r="E359" s="316"/>
      <c r="F359" s="316"/>
      <c r="G359" s="316"/>
      <c r="H359" s="316"/>
    </row>
    <row r="360" spans="3:8">
      <c r="C360" s="316"/>
      <c r="D360" s="316"/>
      <c r="E360" s="316"/>
      <c r="F360" s="316"/>
      <c r="G360" s="316"/>
      <c r="H360" s="316"/>
    </row>
    <row r="361" spans="3:8">
      <c r="C361" s="316"/>
      <c r="D361" s="316"/>
      <c r="E361" s="316"/>
      <c r="F361" s="316"/>
      <c r="G361" s="316"/>
      <c r="H361" s="316"/>
    </row>
    <row r="362" spans="3:8">
      <c r="C362" s="316"/>
      <c r="D362" s="316"/>
      <c r="E362" s="316"/>
      <c r="F362" s="316"/>
      <c r="G362" s="316"/>
      <c r="H362" s="316"/>
    </row>
    <row r="363" spans="3:8">
      <c r="C363" s="316"/>
      <c r="D363" s="316"/>
      <c r="E363" s="316"/>
      <c r="F363" s="316"/>
      <c r="G363" s="316"/>
      <c r="H363" s="316"/>
    </row>
    <row r="364" spans="3:8">
      <c r="C364" s="316"/>
      <c r="D364" s="316"/>
      <c r="E364" s="316"/>
      <c r="F364" s="316"/>
      <c r="G364" s="316"/>
      <c r="H364" s="316"/>
    </row>
    <row r="365" spans="3:8">
      <c r="C365" s="316"/>
      <c r="D365" s="316"/>
      <c r="E365" s="316"/>
      <c r="F365" s="316"/>
      <c r="G365" s="316"/>
      <c r="H365" s="316"/>
    </row>
    <row r="366" spans="3:8">
      <c r="C366" s="316"/>
      <c r="D366" s="316"/>
      <c r="E366" s="316"/>
      <c r="F366" s="316"/>
      <c r="G366" s="316"/>
      <c r="H366" s="316"/>
    </row>
    <row r="367" spans="3:8">
      <c r="C367" s="316"/>
      <c r="D367" s="316"/>
      <c r="E367" s="316"/>
      <c r="F367" s="316"/>
      <c r="G367" s="316"/>
      <c r="H367" s="316"/>
    </row>
    <row r="368" spans="3:8">
      <c r="C368" s="316"/>
      <c r="D368" s="316"/>
      <c r="E368" s="316"/>
      <c r="F368" s="316"/>
      <c r="G368" s="316"/>
      <c r="H368" s="316"/>
    </row>
    <row r="369" spans="3:8">
      <c r="C369" s="316"/>
      <c r="D369" s="316"/>
      <c r="E369" s="316"/>
      <c r="F369" s="316"/>
      <c r="G369" s="316"/>
      <c r="H369" s="316"/>
    </row>
    <row r="370" spans="3:8">
      <c r="C370" s="316"/>
      <c r="D370" s="316"/>
      <c r="E370" s="316"/>
      <c r="F370" s="316"/>
      <c r="G370" s="316"/>
      <c r="H370" s="316"/>
    </row>
    <row r="371" spans="3:8">
      <c r="C371" s="316"/>
      <c r="D371" s="316"/>
      <c r="E371" s="316"/>
      <c r="F371" s="316"/>
      <c r="G371" s="316"/>
      <c r="H371" s="316"/>
    </row>
    <row r="372" spans="3:8">
      <c r="C372" s="316"/>
      <c r="D372" s="316"/>
      <c r="E372" s="316"/>
      <c r="F372" s="316"/>
      <c r="G372" s="316"/>
      <c r="H372" s="316"/>
    </row>
    <row r="373" spans="3:8">
      <c r="C373" s="316"/>
      <c r="D373" s="316"/>
      <c r="E373" s="316"/>
      <c r="F373" s="316"/>
      <c r="G373" s="316"/>
      <c r="H373" s="316"/>
    </row>
    <row r="374" spans="3:8">
      <c r="C374" s="316"/>
      <c r="D374" s="316"/>
      <c r="E374" s="316"/>
      <c r="F374" s="316"/>
      <c r="G374" s="316"/>
      <c r="H374" s="316"/>
    </row>
    <row r="375" spans="3:8">
      <c r="C375" s="316"/>
      <c r="D375" s="316"/>
      <c r="E375" s="316"/>
      <c r="F375" s="316"/>
      <c r="G375" s="316"/>
      <c r="H375" s="316"/>
    </row>
    <row r="376" spans="3:8">
      <c r="C376" s="316"/>
      <c r="D376" s="316"/>
      <c r="E376" s="316"/>
      <c r="F376" s="316"/>
      <c r="G376" s="316"/>
      <c r="H376" s="316"/>
    </row>
    <row r="377" spans="3:8">
      <c r="C377" s="316"/>
      <c r="D377" s="316"/>
      <c r="E377" s="316"/>
      <c r="F377" s="316"/>
      <c r="G377" s="316"/>
      <c r="H377" s="316"/>
    </row>
    <row r="378" spans="3:8">
      <c r="C378" s="316"/>
      <c r="D378" s="316"/>
      <c r="E378" s="316"/>
      <c r="F378" s="316"/>
      <c r="G378" s="316"/>
      <c r="H378" s="316"/>
    </row>
    <row r="379" spans="3:8">
      <c r="C379" s="316"/>
      <c r="D379" s="316"/>
      <c r="E379" s="316"/>
      <c r="F379" s="316"/>
      <c r="G379" s="316"/>
      <c r="H379" s="316"/>
    </row>
    <row r="380" spans="3:8">
      <c r="C380" s="316"/>
      <c r="D380" s="316"/>
      <c r="E380" s="316"/>
      <c r="F380" s="316"/>
      <c r="G380" s="316"/>
      <c r="H380" s="316"/>
    </row>
    <row r="381" spans="3:8">
      <c r="C381" s="316"/>
      <c r="D381" s="316"/>
      <c r="E381" s="316"/>
      <c r="F381" s="316"/>
      <c r="G381" s="316"/>
      <c r="H381" s="316"/>
    </row>
    <row r="382" spans="3:8">
      <c r="C382" s="316"/>
      <c r="D382" s="316"/>
      <c r="E382" s="316"/>
      <c r="F382" s="316"/>
      <c r="G382" s="316"/>
      <c r="H382" s="316"/>
    </row>
    <row r="383" spans="3:8">
      <c r="C383" s="316"/>
      <c r="D383" s="316"/>
      <c r="E383" s="316"/>
      <c r="F383" s="316"/>
      <c r="G383" s="316"/>
      <c r="H383" s="316"/>
    </row>
    <row r="384" spans="3:8">
      <c r="C384" s="316"/>
      <c r="D384" s="316"/>
      <c r="E384" s="316"/>
      <c r="F384" s="316"/>
      <c r="G384" s="316"/>
      <c r="H384" s="316"/>
    </row>
    <row r="385" spans="3:8">
      <c r="C385" s="316"/>
      <c r="D385" s="316"/>
      <c r="E385" s="316"/>
      <c r="F385" s="316"/>
      <c r="G385" s="316"/>
      <c r="H385" s="316"/>
    </row>
    <row r="386" spans="3:8">
      <c r="C386" s="316"/>
      <c r="D386" s="316"/>
      <c r="E386" s="316"/>
      <c r="F386" s="316"/>
      <c r="G386" s="316"/>
      <c r="H386" s="316"/>
    </row>
    <row r="387" spans="3:8">
      <c r="C387" s="316"/>
      <c r="D387" s="316"/>
      <c r="E387" s="316"/>
      <c r="F387" s="316"/>
      <c r="G387" s="316"/>
      <c r="H387" s="316"/>
    </row>
    <row r="388" spans="3:8">
      <c r="C388" s="316"/>
      <c r="D388" s="316"/>
      <c r="E388" s="316"/>
      <c r="F388" s="316"/>
      <c r="G388" s="316"/>
      <c r="H388" s="316"/>
    </row>
    <row r="389" spans="3:8">
      <c r="C389" s="316"/>
      <c r="D389" s="316"/>
      <c r="E389" s="316"/>
      <c r="F389" s="316"/>
      <c r="G389" s="316"/>
      <c r="H389" s="316"/>
    </row>
    <row r="390" spans="3:8">
      <c r="C390" s="316"/>
      <c r="D390" s="316"/>
      <c r="E390" s="316"/>
      <c r="F390" s="316"/>
      <c r="G390" s="316"/>
      <c r="H390" s="316"/>
    </row>
    <row r="391" spans="3:8">
      <c r="C391" s="316"/>
      <c r="D391" s="316"/>
      <c r="E391" s="316"/>
      <c r="F391" s="316"/>
      <c r="G391" s="316"/>
      <c r="H391" s="316"/>
    </row>
    <row r="392" spans="3:8">
      <c r="C392" s="316"/>
      <c r="D392" s="316"/>
      <c r="E392" s="316"/>
      <c r="F392" s="316"/>
      <c r="G392" s="316"/>
      <c r="H392" s="316"/>
    </row>
    <row r="393" spans="3:8">
      <c r="C393" s="316"/>
      <c r="D393" s="316"/>
      <c r="E393" s="316"/>
      <c r="F393" s="316"/>
      <c r="G393" s="316"/>
      <c r="H393" s="316"/>
    </row>
    <row r="394" spans="3:8">
      <c r="C394" s="316"/>
      <c r="D394" s="316"/>
      <c r="E394" s="316"/>
      <c r="F394" s="316"/>
      <c r="G394" s="316"/>
      <c r="H394" s="316"/>
    </row>
    <row r="395" spans="3:8">
      <c r="C395" s="316"/>
      <c r="D395" s="316"/>
      <c r="E395" s="316"/>
      <c r="F395" s="316"/>
      <c r="G395" s="316"/>
      <c r="H395" s="316"/>
    </row>
    <row r="396" spans="3:8">
      <c r="C396" s="316"/>
      <c r="D396" s="316"/>
      <c r="E396" s="316"/>
      <c r="F396" s="316"/>
      <c r="G396" s="316"/>
      <c r="H396" s="316"/>
    </row>
    <row r="397" spans="3:8">
      <c r="C397" s="316"/>
      <c r="D397" s="316"/>
      <c r="E397" s="316"/>
      <c r="F397" s="316"/>
      <c r="G397" s="316"/>
      <c r="H397" s="316"/>
    </row>
    <row r="398" spans="3:8">
      <c r="C398" s="316"/>
      <c r="D398" s="316"/>
      <c r="E398" s="316"/>
      <c r="F398" s="316"/>
      <c r="G398" s="316"/>
      <c r="H398" s="316"/>
    </row>
    <row r="399" spans="3:8">
      <c r="C399" s="316"/>
      <c r="D399" s="316"/>
      <c r="E399" s="316"/>
      <c r="F399" s="316"/>
      <c r="G399" s="316"/>
      <c r="H399" s="316"/>
    </row>
    <row r="400" spans="3:8">
      <c r="C400" s="316"/>
      <c r="D400" s="316"/>
      <c r="E400" s="316"/>
      <c r="F400" s="316"/>
      <c r="G400" s="316"/>
      <c r="H400" s="316"/>
    </row>
    <row r="401" spans="3:8">
      <c r="C401" s="316"/>
      <c r="D401" s="316"/>
      <c r="E401" s="316"/>
      <c r="F401" s="316"/>
      <c r="G401" s="316"/>
      <c r="H401" s="316"/>
    </row>
    <row r="402" spans="3:8">
      <c r="C402" s="316"/>
      <c r="D402" s="316"/>
      <c r="E402" s="316"/>
      <c r="F402" s="316"/>
      <c r="G402" s="316"/>
      <c r="H402" s="316"/>
    </row>
    <row r="403" spans="3:8">
      <c r="C403" s="316"/>
      <c r="D403" s="316"/>
      <c r="E403" s="316"/>
      <c r="F403" s="316"/>
      <c r="G403" s="316"/>
      <c r="H403" s="316"/>
    </row>
    <row r="404" spans="3:8">
      <c r="C404" s="316"/>
      <c r="D404" s="316"/>
      <c r="E404" s="316"/>
      <c r="F404" s="316"/>
      <c r="G404" s="316"/>
      <c r="H404" s="316"/>
    </row>
    <row r="405" spans="3:8">
      <c r="C405" s="316"/>
      <c r="D405" s="316"/>
      <c r="E405" s="316"/>
      <c r="F405" s="316"/>
      <c r="G405" s="316"/>
      <c r="H405" s="316"/>
    </row>
    <row r="406" spans="3:8">
      <c r="C406" s="316"/>
      <c r="D406" s="316"/>
      <c r="E406" s="316"/>
      <c r="F406" s="316"/>
      <c r="G406" s="316"/>
      <c r="H406" s="316"/>
    </row>
    <row r="407" spans="3:8">
      <c r="C407" s="316"/>
      <c r="D407" s="316"/>
      <c r="E407" s="316"/>
      <c r="F407" s="316"/>
      <c r="G407" s="316"/>
      <c r="H407" s="316"/>
    </row>
    <row r="408" spans="3:8">
      <c r="C408" s="316"/>
      <c r="D408" s="316"/>
      <c r="E408" s="316"/>
      <c r="F408" s="316"/>
      <c r="G408" s="316"/>
      <c r="H408" s="316"/>
    </row>
    <row r="409" spans="3:8">
      <c r="C409" s="316"/>
      <c r="D409" s="316"/>
      <c r="E409" s="316"/>
      <c r="F409" s="316"/>
      <c r="G409" s="316"/>
      <c r="H409" s="316"/>
    </row>
    <row r="410" spans="3:8">
      <c r="C410" s="316"/>
      <c r="D410" s="316"/>
      <c r="E410" s="316"/>
      <c r="F410" s="316"/>
      <c r="G410" s="316"/>
      <c r="H410" s="316"/>
    </row>
    <row r="411" spans="3:8">
      <c r="C411" s="316"/>
      <c r="D411" s="316"/>
      <c r="E411" s="316"/>
      <c r="F411" s="316"/>
      <c r="G411" s="316"/>
      <c r="H411" s="316"/>
    </row>
    <row r="412" spans="3:8">
      <c r="C412" s="316"/>
      <c r="D412" s="316"/>
      <c r="E412" s="316"/>
      <c r="F412" s="316"/>
      <c r="G412" s="316"/>
      <c r="H412" s="316"/>
    </row>
    <row r="413" spans="3:8">
      <c r="C413" s="316"/>
      <c r="D413" s="316"/>
      <c r="E413" s="316"/>
      <c r="F413" s="316"/>
      <c r="G413" s="316"/>
      <c r="H413" s="316"/>
    </row>
    <row r="414" spans="3:8">
      <c r="C414" s="316"/>
      <c r="D414" s="316"/>
      <c r="E414" s="316"/>
      <c r="F414" s="316"/>
      <c r="G414" s="316"/>
      <c r="H414" s="316"/>
    </row>
    <row r="415" spans="3:8">
      <c r="C415" s="316"/>
      <c r="D415" s="316"/>
      <c r="E415" s="316"/>
      <c r="F415" s="316"/>
      <c r="G415" s="316"/>
      <c r="H415" s="316"/>
    </row>
    <row r="416" spans="3:8">
      <c r="C416" s="316"/>
      <c r="D416" s="316"/>
      <c r="E416" s="316"/>
      <c r="F416" s="316"/>
      <c r="G416" s="316"/>
      <c r="H416" s="316"/>
    </row>
    <row r="417" spans="3:8">
      <c r="C417" s="316"/>
      <c r="D417" s="316"/>
      <c r="E417" s="316"/>
      <c r="F417" s="316"/>
      <c r="G417" s="316"/>
      <c r="H417" s="316"/>
    </row>
    <row r="418" spans="3:8">
      <c r="C418" s="316"/>
      <c r="D418" s="316"/>
      <c r="E418" s="316"/>
      <c r="F418" s="316"/>
      <c r="G418" s="316"/>
      <c r="H418" s="316"/>
    </row>
    <row r="419" spans="3:8">
      <c r="C419" s="316"/>
      <c r="D419" s="316"/>
      <c r="E419" s="316"/>
      <c r="F419" s="316"/>
      <c r="G419" s="316"/>
      <c r="H419" s="316"/>
    </row>
    <row r="420" spans="3:8">
      <c r="C420" s="316"/>
      <c r="D420" s="316"/>
      <c r="E420" s="316"/>
      <c r="F420" s="316"/>
      <c r="G420" s="316"/>
      <c r="H420" s="316"/>
    </row>
    <row r="421" spans="3:8">
      <c r="C421" s="316"/>
      <c r="D421" s="316"/>
      <c r="E421" s="316"/>
      <c r="F421" s="316"/>
      <c r="G421" s="316"/>
      <c r="H421" s="316"/>
    </row>
    <row r="422" spans="3:8">
      <c r="C422" s="316"/>
      <c r="D422" s="316"/>
      <c r="E422" s="316"/>
      <c r="F422" s="316"/>
      <c r="G422" s="316"/>
      <c r="H422" s="316"/>
    </row>
    <row r="423" spans="3:8">
      <c r="C423" s="316"/>
      <c r="D423" s="316"/>
      <c r="E423" s="316"/>
      <c r="F423" s="316"/>
      <c r="G423" s="316"/>
      <c r="H423" s="316"/>
    </row>
    <row r="424" spans="3:8">
      <c r="C424" s="316"/>
      <c r="D424" s="316"/>
      <c r="E424" s="316"/>
      <c r="F424" s="316"/>
      <c r="G424" s="316"/>
      <c r="H424" s="316"/>
    </row>
    <row r="425" spans="3:8">
      <c r="C425" s="316"/>
      <c r="D425" s="316"/>
      <c r="E425" s="316"/>
      <c r="F425" s="316"/>
      <c r="G425" s="316"/>
      <c r="H425" s="316"/>
    </row>
    <row r="426" spans="3:8">
      <c r="C426" s="316"/>
      <c r="D426" s="316"/>
      <c r="E426" s="316"/>
      <c r="F426" s="316"/>
      <c r="G426" s="316"/>
      <c r="H426" s="316"/>
    </row>
    <row r="427" spans="3:8">
      <c r="C427" s="316"/>
      <c r="D427" s="316"/>
      <c r="E427" s="316"/>
      <c r="F427" s="316"/>
      <c r="G427" s="316"/>
      <c r="H427" s="316"/>
    </row>
    <row r="428" spans="3:8">
      <c r="C428" s="316"/>
      <c r="D428" s="316"/>
      <c r="E428" s="316"/>
      <c r="F428" s="316"/>
      <c r="G428" s="316"/>
      <c r="H428" s="316"/>
    </row>
    <row r="429" spans="3:8">
      <c r="C429" s="316"/>
      <c r="D429" s="316"/>
      <c r="E429" s="316"/>
      <c r="F429" s="316"/>
      <c r="G429" s="316"/>
      <c r="H429" s="316"/>
    </row>
    <row r="430" spans="3:8">
      <c r="C430" s="316"/>
      <c r="D430" s="316"/>
      <c r="E430" s="316"/>
      <c r="F430" s="316"/>
      <c r="G430" s="316"/>
      <c r="H430" s="316"/>
    </row>
    <row r="431" spans="3:8">
      <c r="C431" s="316"/>
      <c r="D431" s="316"/>
      <c r="E431" s="316"/>
      <c r="F431" s="316"/>
      <c r="G431" s="316"/>
      <c r="H431" s="316"/>
    </row>
    <row r="432" spans="3:8">
      <c r="C432" s="316"/>
      <c r="D432" s="316"/>
      <c r="E432" s="316"/>
      <c r="F432" s="316"/>
      <c r="G432" s="316"/>
      <c r="H432" s="316"/>
    </row>
    <row r="433" spans="3:8">
      <c r="C433" s="316"/>
      <c r="D433" s="316"/>
      <c r="E433" s="316"/>
      <c r="F433" s="316"/>
      <c r="G433" s="316"/>
      <c r="H433" s="316"/>
    </row>
    <row r="434" spans="3:8">
      <c r="C434" s="316"/>
      <c r="D434" s="316"/>
      <c r="E434" s="316"/>
      <c r="F434" s="316"/>
      <c r="G434" s="316"/>
      <c r="H434" s="316"/>
    </row>
    <row r="435" spans="3:8">
      <c r="C435" s="316"/>
      <c r="D435" s="316"/>
      <c r="E435" s="316"/>
      <c r="F435" s="316"/>
      <c r="G435" s="316"/>
      <c r="H435" s="316"/>
    </row>
    <row r="436" spans="3:8">
      <c r="C436" s="316"/>
      <c r="D436" s="316"/>
      <c r="E436" s="316"/>
      <c r="F436" s="316"/>
      <c r="G436" s="316"/>
      <c r="H436" s="316"/>
    </row>
    <row r="437" spans="3:8">
      <c r="C437" s="316"/>
      <c r="D437" s="316"/>
      <c r="E437" s="316"/>
      <c r="F437" s="316"/>
      <c r="G437" s="316"/>
      <c r="H437" s="316"/>
    </row>
    <row r="438" spans="3:8">
      <c r="C438" s="316"/>
      <c r="D438" s="316"/>
      <c r="E438" s="316"/>
      <c r="F438" s="316"/>
      <c r="G438" s="316"/>
      <c r="H438" s="316"/>
    </row>
    <row r="439" spans="3:8">
      <c r="C439" s="316"/>
      <c r="D439" s="316"/>
      <c r="E439" s="316"/>
      <c r="F439" s="316"/>
      <c r="G439" s="316"/>
      <c r="H439" s="316"/>
    </row>
    <row r="440" spans="3:8">
      <c r="C440" s="316"/>
      <c r="D440" s="316"/>
      <c r="E440" s="316"/>
      <c r="F440" s="316"/>
      <c r="G440" s="316"/>
      <c r="H440" s="316"/>
    </row>
    <row r="441" spans="3:8">
      <c r="C441" s="316"/>
      <c r="D441" s="316"/>
      <c r="E441" s="316"/>
      <c r="F441" s="316"/>
      <c r="G441" s="316"/>
      <c r="H441" s="316"/>
    </row>
    <row r="442" spans="3:8">
      <c r="C442" s="316"/>
      <c r="D442" s="316"/>
      <c r="E442" s="316"/>
      <c r="F442" s="316"/>
      <c r="G442" s="316"/>
      <c r="H442" s="316"/>
    </row>
    <row r="443" spans="3:8">
      <c r="C443" s="316"/>
      <c r="D443" s="316"/>
      <c r="E443" s="316"/>
      <c r="F443" s="316"/>
      <c r="G443" s="316"/>
      <c r="H443" s="316"/>
    </row>
    <row r="444" spans="3:8">
      <c r="C444" s="316"/>
      <c r="D444" s="316"/>
      <c r="E444" s="316"/>
      <c r="F444" s="316"/>
      <c r="G444" s="316"/>
      <c r="H444" s="316"/>
    </row>
    <row r="445" spans="3:8">
      <c r="C445" s="316"/>
      <c r="D445" s="316"/>
      <c r="E445" s="316"/>
      <c r="F445" s="316"/>
      <c r="G445" s="316"/>
      <c r="H445" s="316"/>
    </row>
    <row r="446" spans="3:8">
      <c r="C446" s="316"/>
      <c r="D446" s="316"/>
      <c r="E446" s="316"/>
      <c r="F446" s="316"/>
      <c r="G446" s="316"/>
      <c r="H446" s="316"/>
    </row>
    <row r="447" spans="3:8">
      <c r="C447" s="316"/>
      <c r="D447" s="316"/>
      <c r="E447" s="316"/>
      <c r="F447" s="316"/>
      <c r="G447" s="316"/>
      <c r="H447" s="316"/>
    </row>
    <row r="448" spans="3:8">
      <c r="C448" s="316"/>
      <c r="D448" s="316"/>
      <c r="E448" s="316"/>
      <c r="F448" s="316"/>
      <c r="G448" s="316"/>
      <c r="H448" s="316"/>
    </row>
    <row r="449" spans="3:8">
      <c r="C449" s="316"/>
      <c r="D449" s="316"/>
      <c r="E449" s="316"/>
      <c r="F449" s="316"/>
      <c r="G449" s="316"/>
      <c r="H449" s="316"/>
    </row>
    <row r="450" spans="3:8">
      <c r="C450" s="316"/>
      <c r="D450" s="316"/>
      <c r="E450" s="316"/>
      <c r="F450" s="316"/>
      <c r="G450" s="316"/>
      <c r="H450" s="316"/>
    </row>
    <row r="451" spans="3:8">
      <c r="C451" s="316"/>
      <c r="D451" s="316"/>
      <c r="E451" s="316"/>
      <c r="F451" s="316"/>
      <c r="G451" s="316"/>
      <c r="H451" s="316"/>
    </row>
    <row r="452" spans="3:8">
      <c r="C452" s="316"/>
      <c r="D452" s="316"/>
      <c r="E452" s="316"/>
      <c r="F452" s="316"/>
      <c r="G452" s="316"/>
      <c r="H452" s="316"/>
    </row>
    <row r="453" spans="3:8">
      <c r="C453" s="316"/>
      <c r="D453" s="316"/>
      <c r="E453" s="316"/>
      <c r="F453" s="316"/>
      <c r="G453" s="316"/>
      <c r="H453" s="316"/>
    </row>
    <row r="454" spans="3:8">
      <c r="C454" s="316"/>
      <c r="D454" s="316"/>
      <c r="E454" s="316"/>
      <c r="F454" s="316"/>
      <c r="G454" s="316"/>
      <c r="H454" s="316"/>
    </row>
    <row r="455" spans="3:8">
      <c r="C455" s="316"/>
      <c r="D455" s="316"/>
      <c r="E455" s="316"/>
      <c r="F455" s="316"/>
      <c r="G455" s="316"/>
      <c r="H455" s="316"/>
    </row>
    <row r="456" spans="3:8">
      <c r="C456" s="316"/>
      <c r="D456" s="316"/>
      <c r="E456" s="316"/>
      <c r="F456" s="316"/>
      <c r="G456" s="316"/>
      <c r="H456" s="316"/>
    </row>
    <row r="457" spans="3:8">
      <c r="C457" s="316"/>
      <c r="D457" s="316"/>
      <c r="E457" s="316"/>
      <c r="F457" s="316"/>
      <c r="G457" s="316"/>
      <c r="H457" s="316"/>
    </row>
    <row r="458" spans="3:8">
      <c r="C458" s="316"/>
      <c r="D458" s="316"/>
      <c r="E458" s="316"/>
      <c r="F458" s="316"/>
      <c r="G458" s="316"/>
      <c r="H458" s="316"/>
    </row>
    <row r="459" spans="3:8">
      <c r="C459" s="316"/>
      <c r="D459" s="316"/>
      <c r="E459" s="316"/>
      <c r="F459" s="316"/>
      <c r="G459" s="316"/>
      <c r="H459" s="316"/>
    </row>
    <row r="460" spans="3:8">
      <c r="C460" s="316"/>
      <c r="D460" s="316"/>
      <c r="E460" s="316"/>
      <c r="F460" s="316"/>
      <c r="G460" s="316"/>
      <c r="H460" s="316"/>
    </row>
    <row r="461" spans="3:8">
      <c r="C461" s="316"/>
      <c r="D461" s="316"/>
      <c r="E461" s="316"/>
      <c r="F461" s="316"/>
      <c r="G461" s="316"/>
      <c r="H461" s="316"/>
    </row>
    <row r="462" spans="3:8">
      <c r="C462" s="316"/>
      <c r="D462" s="316"/>
      <c r="E462" s="316"/>
      <c r="F462" s="316"/>
      <c r="G462" s="316"/>
      <c r="H462" s="316"/>
    </row>
    <row r="463" spans="3:8">
      <c r="C463" s="316"/>
      <c r="D463" s="316"/>
      <c r="E463" s="316"/>
      <c r="F463" s="316"/>
      <c r="G463" s="316"/>
      <c r="H463" s="316"/>
    </row>
    <row r="464" spans="3:8">
      <c r="C464" s="316"/>
      <c r="D464" s="316"/>
      <c r="E464" s="316"/>
      <c r="F464" s="316"/>
      <c r="G464" s="316"/>
      <c r="H464" s="316"/>
    </row>
    <row r="465" spans="3:8">
      <c r="C465" s="316"/>
      <c r="D465" s="316"/>
      <c r="E465" s="316"/>
      <c r="F465" s="316"/>
      <c r="G465" s="316"/>
      <c r="H465" s="316"/>
    </row>
    <row r="466" spans="3:8">
      <c r="C466" s="316"/>
      <c r="D466" s="316"/>
      <c r="E466" s="316"/>
      <c r="F466" s="316"/>
      <c r="G466" s="316"/>
      <c r="H466" s="316"/>
    </row>
    <row r="467" spans="3:8">
      <c r="C467" s="316"/>
      <c r="D467" s="316"/>
      <c r="E467" s="316"/>
      <c r="F467" s="316"/>
      <c r="G467" s="316"/>
      <c r="H467" s="316"/>
    </row>
    <row r="468" spans="3:8">
      <c r="C468" s="316"/>
      <c r="D468" s="316"/>
      <c r="E468" s="316"/>
      <c r="F468" s="316"/>
      <c r="G468" s="316"/>
      <c r="H468" s="316"/>
    </row>
    <row r="469" spans="3:8">
      <c r="C469" s="316"/>
      <c r="D469" s="316"/>
      <c r="E469" s="316"/>
      <c r="F469" s="316"/>
      <c r="G469" s="316"/>
      <c r="H469" s="316"/>
    </row>
    <row r="470" spans="3:8">
      <c r="C470" s="316"/>
      <c r="D470" s="316"/>
      <c r="E470" s="316"/>
      <c r="F470" s="316"/>
      <c r="G470" s="316"/>
      <c r="H470" s="316"/>
    </row>
    <row r="471" spans="3:8">
      <c r="C471" s="316"/>
      <c r="D471" s="316"/>
      <c r="E471" s="316"/>
      <c r="F471" s="316"/>
      <c r="G471" s="316"/>
      <c r="H471" s="316"/>
    </row>
    <row r="472" spans="3:8">
      <c r="C472" s="316"/>
      <c r="D472" s="316"/>
      <c r="E472" s="316"/>
      <c r="F472" s="316"/>
      <c r="G472" s="316"/>
      <c r="H472" s="316"/>
    </row>
    <row r="473" spans="3:8">
      <c r="C473" s="316"/>
      <c r="D473" s="316"/>
      <c r="E473" s="316"/>
      <c r="F473" s="316"/>
      <c r="G473" s="316"/>
      <c r="H473" s="316"/>
    </row>
    <row r="474" spans="3:8">
      <c r="C474" s="316"/>
      <c r="D474" s="316"/>
      <c r="E474" s="316"/>
      <c r="F474" s="316"/>
      <c r="G474" s="316"/>
      <c r="H474" s="316"/>
    </row>
    <row r="475" spans="3:8">
      <c r="E475" s="316"/>
      <c r="F475" s="316"/>
    </row>
    <row r="476" spans="3:8">
      <c r="E476" s="316"/>
      <c r="F476" s="316"/>
    </row>
    <row r="477" spans="3:8">
      <c r="E477" s="316"/>
      <c r="F477" s="316"/>
    </row>
    <row r="478" spans="3:8">
      <c r="E478" s="316"/>
      <c r="F478" s="316"/>
    </row>
    <row r="479" spans="3:8">
      <c r="E479" s="316"/>
      <c r="F479" s="316"/>
    </row>
    <row r="480" spans="3:8">
      <c r="E480" s="316"/>
      <c r="F480" s="316"/>
    </row>
    <row r="481" spans="5:6">
      <c r="E481" s="316"/>
      <c r="F481" s="316"/>
    </row>
    <row r="482" spans="5:6">
      <c r="E482" s="316"/>
      <c r="F482" s="316"/>
    </row>
    <row r="483" spans="5:6">
      <c r="E483" s="316"/>
      <c r="F483" s="316"/>
    </row>
    <row r="484" spans="5:6">
      <c r="E484" s="316"/>
      <c r="F484" s="316"/>
    </row>
    <row r="485" spans="5:6">
      <c r="E485" s="316"/>
      <c r="F485" s="316"/>
    </row>
    <row r="486" spans="5:6">
      <c r="E486" s="316"/>
      <c r="F486" s="316"/>
    </row>
    <row r="487" spans="5:6">
      <c r="E487" s="316"/>
      <c r="F487" s="316"/>
    </row>
    <row r="488" spans="5:6">
      <c r="E488" s="316"/>
      <c r="F488" s="316"/>
    </row>
    <row r="489" spans="5:6">
      <c r="E489" s="316"/>
      <c r="F489" s="316"/>
    </row>
    <row r="490" spans="5:6">
      <c r="E490" s="316"/>
      <c r="F490" s="316"/>
    </row>
    <row r="491" spans="5:6">
      <c r="E491" s="316"/>
      <c r="F491" s="316"/>
    </row>
    <row r="492" spans="5:6">
      <c r="E492" s="316"/>
      <c r="F492" s="316"/>
    </row>
    <row r="493" spans="5:6">
      <c r="E493" s="316"/>
      <c r="F493" s="316"/>
    </row>
    <row r="494" spans="5:6">
      <c r="E494" s="316"/>
      <c r="F494" s="316"/>
    </row>
    <row r="495" spans="5:6">
      <c r="E495" s="316"/>
      <c r="F495" s="316"/>
    </row>
    <row r="496" spans="5:6">
      <c r="E496" s="316"/>
      <c r="F496" s="316"/>
    </row>
    <row r="497" spans="5:6">
      <c r="E497" s="316"/>
      <c r="F497" s="316"/>
    </row>
    <row r="498" spans="5:6">
      <c r="E498" s="316"/>
      <c r="F498" s="316"/>
    </row>
    <row r="499" spans="5:6">
      <c r="E499" s="316"/>
      <c r="F499" s="316"/>
    </row>
    <row r="500" spans="5:6">
      <c r="E500" s="316"/>
      <c r="F500" s="316"/>
    </row>
    <row r="501" spans="5:6">
      <c r="E501" s="316"/>
      <c r="F501" s="316"/>
    </row>
    <row r="502" spans="5:6">
      <c r="E502" s="316"/>
      <c r="F502" s="316"/>
    </row>
    <row r="503" spans="5:6">
      <c r="E503" s="316"/>
      <c r="F503" s="316"/>
    </row>
    <row r="504" spans="5:6">
      <c r="E504" s="316"/>
      <c r="F504" s="316"/>
    </row>
    <row r="505" spans="5:6">
      <c r="E505" s="316"/>
      <c r="F505" s="316"/>
    </row>
    <row r="506" spans="5:6">
      <c r="E506" s="316"/>
      <c r="F506" s="316"/>
    </row>
    <row r="507" spans="5:6">
      <c r="E507" s="316"/>
      <c r="F507" s="316"/>
    </row>
    <row r="508" spans="5:6">
      <c r="E508" s="316"/>
      <c r="F508" s="316"/>
    </row>
    <row r="509" spans="5:6">
      <c r="E509" s="316"/>
      <c r="F509" s="316"/>
    </row>
    <row r="510" spans="5:6">
      <c r="E510" s="316"/>
      <c r="F510" s="316"/>
    </row>
    <row r="511" spans="5:6">
      <c r="E511" s="316"/>
      <c r="F511" s="316"/>
    </row>
    <row r="512" spans="5:6">
      <c r="E512" s="316"/>
      <c r="F512" s="316"/>
    </row>
    <row r="513" spans="5:6">
      <c r="E513" s="316"/>
      <c r="F513" s="316"/>
    </row>
    <row r="514" spans="5:6">
      <c r="E514" s="316"/>
      <c r="F514" s="316"/>
    </row>
    <row r="515" spans="5:6">
      <c r="E515" s="316"/>
      <c r="F515" s="316"/>
    </row>
    <row r="516" spans="5:6">
      <c r="E516" s="316"/>
      <c r="F516" s="316"/>
    </row>
    <row r="517" spans="5:6">
      <c r="E517" s="316"/>
      <c r="F517" s="316"/>
    </row>
    <row r="518" spans="5:6">
      <c r="E518" s="316"/>
      <c r="F518" s="316"/>
    </row>
    <row r="519" spans="5:6">
      <c r="E519" s="316"/>
      <c r="F519" s="316"/>
    </row>
    <row r="520" spans="5:6">
      <c r="E520" s="316"/>
      <c r="F520" s="316"/>
    </row>
    <row r="521" spans="5:6">
      <c r="E521" s="316"/>
      <c r="F521" s="316"/>
    </row>
    <row r="522" spans="5:6">
      <c r="E522" s="316"/>
      <c r="F522" s="316"/>
    </row>
    <row r="523" spans="5:6">
      <c r="E523" s="316"/>
      <c r="F523" s="316"/>
    </row>
    <row r="524" spans="5:6">
      <c r="E524" s="316"/>
      <c r="F524" s="316"/>
    </row>
    <row r="525" spans="5:6">
      <c r="E525" s="316"/>
      <c r="F525" s="316"/>
    </row>
    <row r="526" spans="5:6">
      <c r="E526" s="316"/>
      <c r="F526" s="316"/>
    </row>
    <row r="527" spans="5:6">
      <c r="E527" s="316"/>
      <c r="F527" s="316"/>
    </row>
    <row r="528" spans="5:6">
      <c r="E528" s="316"/>
      <c r="F528" s="316"/>
    </row>
    <row r="529" spans="5:6">
      <c r="E529" s="316"/>
      <c r="F529" s="316"/>
    </row>
    <row r="530" spans="5:6">
      <c r="E530" s="316"/>
      <c r="F530" s="316"/>
    </row>
    <row r="531" spans="5:6">
      <c r="E531" s="316"/>
      <c r="F531" s="316"/>
    </row>
    <row r="532" spans="5:6">
      <c r="E532" s="316"/>
      <c r="F532" s="316"/>
    </row>
    <row r="533" spans="5:6">
      <c r="E533" s="316"/>
      <c r="F533" s="316"/>
    </row>
    <row r="534" spans="5:6">
      <c r="E534" s="316"/>
      <c r="F534" s="316"/>
    </row>
    <row r="535" spans="5:6">
      <c r="E535" s="316"/>
      <c r="F535" s="316"/>
    </row>
    <row r="536" spans="5:6">
      <c r="E536" s="316"/>
      <c r="F536" s="316"/>
    </row>
    <row r="537" spans="5:6">
      <c r="E537" s="316"/>
      <c r="F537" s="316"/>
    </row>
    <row r="538" spans="5:6">
      <c r="E538" s="316"/>
      <c r="F538" s="316"/>
    </row>
    <row r="539" spans="5:6">
      <c r="E539" s="316"/>
      <c r="F539" s="316"/>
    </row>
    <row r="540" spans="5:6">
      <c r="E540" s="316"/>
      <c r="F540" s="316"/>
    </row>
    <row r="541" spans="5:6">
      <c r="E541" s="316"/>
      <c r="F541" s="316"/>
    </row>
    <row r="542" spans="5:6">
      <c r="E542" s="316"/>
      <c r="F542" s="316"/>
    </row>
    <row r="543" spans="5:6">
      <c r="E543" s="316"/>
      <c r="F543" s="316"/>
    </row>
    <row r="544" spans="5:6">
      <c r="E544" s="316"/>
      <c r="F544" s="316"/>
    </row>
    <row r="545" spans="5:6">
      <c r="E545" s="316"/>
      <c r="F545" s="316"/>
    </row>
    <row r="546" spans="5:6">
      <c r="E546" s="316"/>
      <c r="F546" s="316"/>
    </row>
    <row r="547" spans="5:6">
      <c r="E547" s="316"/>
      <c r="F547" s="316"/>
    </row>
    <row r="548" spans="5:6">
      <c r="E548" s="316"/>
      <c r="F548" s="316"/>
    </row>
    <row r="549" spans="5:6">
      <c r="E549" s="316"/>
      <c r="F549" s="316"/>
    </row>
    <row r="550" spans="5:6">
      <c r="E550" s="316"/>
      <c r="F550" s="316"/>
    </row>
    <row r="551" spans="5:6">
      <c r="E551" s="316"/>
      <c r="F551" s="316"/>
    </row>
    <row r="552" spans="5:6">
      <c r="E552" s="316"/>
      <c r="F552" s="316"/>
    </row>
    <row r="553" spans="5:6">
      <c r="E553" s="316"/>
      <c r="F553" s="316"/>
    </row>
    <row r="554" spans="5:6">
      <c r="E554" s="316"/>
      <c r="F554" s="316"/>
    </row>
    <row r="555" spans="5:6">
      <c r="E555" s="316"/>
      <c r="F555" s="316"/>
    </row>
    <row r="556" spans="5:6">
      <c r="E556" s="316"/>
      <c r="F556" s="316"/>
    </row>
    <row r="557" spans="5:6">
      <c r="E557" s="316"/>
      <c r="F557" s="316"/>
    </row>
    <row r="558" spans="5:6">
      <c r="E558" s="316"/>
      <c r="F558" s="316"/>
    </row>
    <row r="559" spans="5:6">
      <c r="E559" s="316"/>
      <c r="F559" s="316"/>
    </row>
    <row r="560" spans="5:6">
      <c r="E560" s="316"/>
      <c r="F560" s="316"/>
    </row>
    <row r="561" spans="5:6">
      <c r="E561" s="316"/>
      <c r="F561" s="316"/>
    </row>
    <row r="562" spans="5:6">
      <c r="E562" s="316"/>
      <c r="F562" s="316"/>
    </row>
    <row r="563" spans="5:6">
      <c r="E563" s="316"/>
      <c r="F563" s="316"/>
    </row>
    <row r="564" spans="5:6">
      <c r="E564" s="316"/>
      <c r="F564" s="316"/>
    </row>
  </sheetData>
  <mergeCells count="5">
    <mergeCell ref="A17:E17"/>
    <mergeCell ref="A18:E18"/>
    <mergeCell ref="A19:E19"/>
    <mergeCell ref="A20:E20"/>
    <mergeCell ref="A22:E2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Pres. resumen partidas</vt:lpstr>
      <vt:lpstr>Análisis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 Massiel Grullón Olivo</dc:creator>
  <cp:lastModifiedBy>HP</cp:lastModifiedBy>
  <cp:lastPrinted>2020-06-03T22:40:15Z</cp:lastPrinted>
  <dcterms:created xsi:type="dcterms:W3CDTF">2016-09-20T13:17:42Z</dcterms:created>
  <dcterms:modified xsi:type="dcterms:W3CDTF">2020-06-17T14:28:36Z</dcterms:modified>
</cp:coreProperties>
</file>