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ederico\LICITACIONES\GRUPO 11\AMPLIACIÓN RED VILLA OLÍMPICA, AC. SAN FRANCISCO DE MACORÍS\"/>
    </mc:Choice>
  </mc:AlternateContent>
  <bookViews>
    <workbookView xWindow="-120" yWindow="-120" windowWidth="29040" windowHeight="15840" firstSheet="1" activeTab="1"/>
  </bookViews>
  <sheets>
    <sheet name="ANALISIS PARA CASETA CLORO" sheetId="17" state="hidden" r:id="rId1"/>
    <sheet name="Villa Olimpica SFM OK 88lis" sheetId="25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</externalReferences>
  <definedNames>
    <definedName name="\a">#N/A</definedName>
    <definedName name="\b" localSheetId="1">#REF!</definedName>
    <definedName name="\b">#REF!</definedName>
    <definedName name="\c">#N/A</definedName>
    <definedName name="\d">#N/A</definedName>
    <definedName name="\f" localSheetId="1">#REF!</definedName>
    <definedName name="\f">#REF!</definedName>
    <definedName name="\i" localSheetId="1">#REF!</definedName>
    <definedName name="\i">#REF!</definedName>
    <definedName name="\m" localSheetId="1">#REF!</definedName>
    <definedName name="\m">#REF!</definedName>
    <definedName name="\o">[1]CUB02!$U$11:$U$17</definedName>
    <definedName name="\p">[1]CUB02!$U$1:$U$8</definedName>
    <definedName name="\q">[1]CUB02!$W$1:$W$8</definedName>
    <definedName name="\w">[1]CUB02!$W$11:$W$244</definedName>
    <definedName name="\z">[1]CUB02!$S$6</definedName>
    <definedName name="___ZC1" localSheetId="1">#REF!</definedName>
    <definedName name="___ZC1">#REF!</definedName>
    <definedName name="___ZE1" localSheetId="1">#REF!</definedName>
    <definedName name="___ZE1">#REF!</definedName>
    <definedName name="___ZE2" localSheetId="1">#REF!</definedName>
    <definedName name="___ZE2">#REF!</definedName>
    <definedName name="___ZE3" localSheetId="1">#REF!</definedName>
    <definedName name="___ZE3">#REF!</definedName>
    <definedName name="___ZE4" localSheetId="1">#REF!</definedName>
    <definedName name="___ZE4">#REF!</definedName>
    <definedName name="___ZE5" localSheetId="1">#REF!</definedName>
    <definedName name="___ZE5">#REF!</definedName>
    <definedName name="___ZE6" localSheetId="1">#REF!</definedName>
    <definedName name="___ZE6">#REF!</definedName>
    <definedName name="__REALIZADO">[1]CUB02!$W$1:$W$8</definedName>
    <definedName name="__ZC1" localSheetId="1">#REF!</definedName>
    <definedName name="__ZC1">#REF!</definedName>
    <definedName name="__ZE1" localSheetId="1">#REF!</definedName>
    <definedName name="__ZE1">#REF!</definedName>
    <definedName name="__ZE2" localSheetId="1">#REF!</definedName>
    <definedName name="__ZE2">#REF!</definedName>
    <definedName name="__ZE3" localSheetId="1">#REF!</definedName>
    <definedName name="__ZE3">#REF!</definedName>
    <definedName name="__ZE4" localSheetId="1">#REF!</definedName>
    <definedName name="__ZE4">#REF!</definedName>
    <definedName name="__ZE5" localSheetId="1">#REF!</definedName>
    <definedName name="__ZE5">#REF!</definedName>
    <definedName name="__ZE6" localSheetId="1">#REF!</definedName>
    <definedName name="__ZE6">#REF!</definedName>
    <definedName name="_1">#N/A</definedName>
    <definedName name="_Fill" localSheetId="1" hidden="1">#REF!</definedName>
    <definedName name="_Fill" hidden="1">#REF!</definedName>
    <definedName name="_ZC1" localSheetId="1">#REF!</definedName>
    <definedName name="_ZC1">#REF!</definedName>
    <definedName name="_ZE1" localSheetId="1">#REF!</definedName>
    <definedName name="_ZE1">#REF!</definedName>
    <definedName name="_ZE2" localSheetId="1">#REF!</definedName>
    <definedName name="_ZE2">#REF!</definedName>
    <definedName name="_ZE3" localSheetId="1">#REF!</definedName>
    <definedName name="_ZE3">#REF!</definedName>
    <definedName name="_ZE4" localSheetId="1">#REF!</definedName>
    <definedName name="_ZE4">#REF!</definedName>
    <definedName name="_ZE5" localSheetId="1">#REF!</definedName>
    <definedName name="_ZE5">#REF!</definedName>
    <definedName name="_ZE6" localSheetId="1">#REF!</definedName>
    <definedName name="_ZE6">#REF!</definedName>
    <definedName name="a" localSheetId="1">[2]PVC!#REF!</definedName>
    <definedName name="a">[2]PVC!#REF!</definedName>
    <definedName name="A_IMPRESIÓN_IM" localSheetId="1">#REF!</definedName>
    <definedName name="A_IMPRESIÓN_IM">#REF!</definedName>
    <definedName name="AC38G40">'[3]LISTADO INSUMOS DEL 2000'!$I$29</definedName>
    <definedName name="acero" localSheetId="1">#REF!</definedName>
    <definedName name="acero">#REF!</definedName>
    <definedName name="Acero_QQ">[4]INSU!$D$9</definedName>
    <definedName name="acero60" localSheetId="1">#REF!</definedName>
    <definedName name="acero60">#REF!</definedName>
    <definedName name="ADA" localSheetId="1">'[5]CUB-10181-3(Rescision)'!#REF!</definedName>
    <definedName name="ADA">'[5]CUB-10181-3(Rescision)'!#REF!</definedName>
    <definedName name="ADAPTADOR_HEM_PVC_1" localSheetId="1">#REF!</definedName>
    <definedName name="ADAPTADOR_HEM_PVC_1">#REF!</definedName>
    <definedName name="ADAPTADOR_HEM_PVC_12" localSheetId="1">#REF!</definedName>
    <definedName name="ADAPTADOR_HEM_PVC_12">#REF!</definedName>
    <definedName name="ADAPTADOR_HEM_PVC_34" localSheetId="1">#REF!</definedName>
    <definedName name="ADAPTADOR_HEM_PVC_34">#REF!</definedName>
    <definedName name="ADAPTADOR_MAC_PVC_1" localSheetId="1">#REF!</definedName>
    <definedName name="ADAPTADOR_MAC_PVC_1">#REF!</definedName>
    <definedName name="ADAPTADOR_MAC_PVC_12" localSheetId="1">#REF!</definedName>
    <definedName name="ADAPTADOR_MAC_PVC_12">#REF!</definedName>
    <definedName name="ADAPTADOR_MAC_PVC_34" localSheetId="1">#REF!</definedName>
    <definedName name="ADAPTADOR_MAC_PVC_34">#REF!</definedName>
    <definedName name="ADICIONAL">#N/A</definedName>
    <definedName name="ADITIVO_IMPERMEABILIZANTE" localSheetId="1">#REF!</definedName>
    <definedName name="ADITIVO_IMPERMEABILIZANTE">#REF!</definedName>
    <definedName name="Agua" localSheetId="1">#REF!</definedName>
    <definedName name="Agua">#REF!</definedName>
    <definedName name="AL_ELEC_No10" localSheetId="1">#REF!</definedName>
    <definedName name="AL_ELEC_No10">#REF!</definedName>
    <definedName name="AL_ELEC_No12" localSheetId="1">#REF!</definedName>
    <definedName name="AL_ELEC_No12">#REF!</definedName>
    <definedName name="AL_ELEC_No14" localSheetId="1">#REF!</definedName>
    <definedName name="AL_ELEC_No14">#REF!</definedName>
    <definedName name="AL_ELEC_No6" localSheetId="1">#REF!</definedName>
    <definedName name="AL_ELEC_No6">#REF!</definedName>
    <definedName name="AL_ELEC_No8" localSheetId="1">#REF!</definedName>
    <definedName name="AL_ELEC_No8">#REF!</definedName>
    <definedName name="Alambre_Varilla">[4]INSU!$D$17</definedName>
    <definedName name="alambre18" localSheetId="1">#REF!</definedName>
    <definedName name="alambre18">#REF!</definedName>
    <definedName name="ALBANIL" localSheetId="1">#REF!</definedName>
    <definedName name="ALBANIL">#REF!</definedName>
    <definedName name="ALBANIL2" localSheetId="1">#REF!</definedName>
    <definedName name="ALBANIL2">#REF!</definedName>
    <definedName name="ALBANIL3" localSheetId="1">#REF!</definedName>
    <definedName name="ALBANIL3">#REF!</definedName>
    <definedName name="ANA" localSheetId="1">'[5]CUB-10181-3(Rescision)'!#REF!</definedName>
    <definedName name="ANA">'[5]CUB-10181-3(Rescision)'!#REF!</definedName>
    <definedName name="ANDAMIOS" localSheetId="1">#REF!</definedName>
    <definedName name="ANDAMIOS">#REF!</definedName>
    <definedName name="ANGULAR" localSheetId="1">#REF!</definedName>
    <definedName name="ANGULAR">#REF!</definedName>
    <definedName name="ARANDELA_INODORO_PVC_4" localSheetId="1">#REF!</definedName>
    <definedName name="ARANDELA_INODORO_PVC_4">#REF!</definedName>
    <definedName name="ARCILLA_ROJA" localSheetId="1">#REF!</definedName>
    <definedName name="ARCILLA_ROJA">#REF!</definedName>
    <definedName name="_xlnm.Extract">[1]CUB02!$S$13:$AN$415</definedName>
    <definedName name="_xlnm.Print_Area" localSheetId="0">'ANALISIS PARA CASETA CLORO'!$A$1:$G$1086</definedName>
    <definedName name="_xlnm.Print_Area" localSheetId="1">'Villa Olimpica SFM OK 88lis'!$A$1:$F$119</definedName>
    <definedName name="_xlnm.Print_Area">#REF!</definedName>
    <definedName name="ARENA_PAÑETE" localSheetId="1">#REF!</definedName>
    <definedName name="ARENA_PAÑETE">#REF!</definedName>
    <definedName name="ArenaItabo" localSheetId="1">#REF!</definedName>
    <definedName name="ArenaItabo">#REF!</definedName>
    <definedName name="ArenaPlanta" localSheetId="1">#REF!</definedName>
    <definedName name="ArenaPlanta">#REF!</definedName>
    <definedName name="as" localSheetId="1">[6]M.O.!#REF!</definedName>
    <definedName name="as">[6]M.O.!#REF!</definedName>
    <definedName name="asd" localSheetId="1">#REF!</definedName>
    <definedName name="asd">#REF!</definedName>
    <definedName name="AYCARP" localSheetId="1">[7]INS!#REF!</definedName>
    <definedName name="AYCARP">[7]INS!#REF!</definedName>
    <definedName name="AYUDANTE" localSheetId="1">#REF!</definedName>
    <definedName name="AYUDANTE">#REF!</definedName>
    <definedName name="Ayudante_2da" localSheetId="1">#REF!</definedName>
    <definedName name="Ayudante_2da">#REF!</definedName>
    <definedName name="Ayudante_Soldador" localSheetId="1">#REF!</definedName>
    <definedName name="Ayudante_Soldador">#REF!</definedName>
    <definedName name="b" localSheetId="1">[8]ADDENDA!#REF!</definedName>
    <definedName name="b">[8]ADDENDA!#REF!</definedName>
    <definedName name="BALDOSAS_TRANSPARENTE" localSheetId="1">#REF!</definedName>
    <definedName name="BALDOSAS_TRANSPARENTE">#REF!</definedName>
    <definedName name="bas3e" localSheetId="1">#REF!</definedName>
    <definedName name="bas3e">#REF!</definedName>
    <definedName name="BASE_CONTEN" localSheetId="1">#REF!</definedName>
    <definedName name="BASE_CONTEN">#REF!</definedName>
    <definedName name="BLOCK_4" localSheetId="1">#REF!</definedName>
    <definedName name="BLOCK_4">#REF!</definedName>
    <definedName name="BLOCK_6" localSheetId="1">#REF!</definedName>
    <definedName name="BLOCK_6">#REF!</definedName>
    <definedName name="BLOCK_8" localSheetId="1">#REF!</definedName>
    <definedName name="BLOCK_8">#REF!</definedName>
    <definedName name="BLOCK_CALADO" localSheetId="1">#REF!</definedName>
    <definedName name="BLOCK_CALADO">#REF!</definedName>
    <definedName name="bloque8" localSheetId="1">#REF!</definedName>
    <definedName name="bloque8">#REF!</definedName>
    <definedName name="BOMBA_ACHIQUE" localSheetId="1">#REF!</definedName>
    <definedName name="BOMBA_ACHIQUE">#REF!</definedName>
    <definedName name="BOMBILLAS_1500W">[9]INSU!$B$42</definedName>
    <definedName name="BOQUILLA_FREGADERO_CROMO" localSheetId="1">#REF!</definedName>
    <definedName name="BOQUILLA_FREGADERO_CROMO">#REF!</definedName>
    <definedName name="BOQUILLA_LAVADERO_CROMO" localSheetId="1">#REF!</definedName>
    <definedName name="BOQUILLA_LAVADERO_CROMO">#REF!</definedName>
    <definedName name="BOTE" localSheetId="1">#REF!</definedName>
    <definedName name="BOTE">#REF!</definedName>
    <definedName name="BREAKERS" localSheetId="1">#REF!</definedName>
    <definedName name="BREAKERS">#REF!</definedName>
    <definedName name="BREAKERS_15A" localSheetId="1">#REF!</definedName>
    <definedName name="BREAKERS_15A">#REF!</definedName>
    <definedName name="BREAKERS_20A" localSheetId="1">#REF!</definedName>
    <definedName name="BREAKERS_20A">#REF!</definedName>
    <definedName name="BREAKERS_30A" localSheetId="1">#REF!</definedName>
    <definedName name="BREAKERS_30A">#REF!</definedName>
    <definedName name="BRIGADATOPOGRAFICA">[10]M.O.!$C$9</definedName>
    <definedName name="BVNBVNBV" localSheetId="1">[11]M.O.!#REF!</definedName>
    <definedName name="BVNBVNBV">[11]M.O.!#REF!</definedName>
    <definedName name="C._ADICIONAL">#N/A</definedName>
    <definedName name="caballeteasbecto" localSheetId="1">[12]precios!#REF!</definedName>
    <definedName name="caballeteasbecto">[12]precios!#REF!</definedName>
    <definedName name="caballeteasbeto" localSheetId="1">[12]precios!#REF!</definedName>
    <definedName name="caballeteasbeto">[12]precios!#REF!</definedName>
    <definedName name="CAJA_2x4_12" localSheetId="1">#REF!</definedName>
    <definedName name="CAJA_2x4_12">#REF!</definedName>
    <definedName name="CAJA_2x4_34" localSheetId="1">#REF!</definedName>
    <definedName name="CAJA_2x4_34">#REF!</definedName>
    <definedName name="CAJA_OCTAGONAL" localSheetId="1">#REF!</definedName>
    <definedName name="CAJA_OCTAGONAL">#REF!</definedName>
    <definedName name="Cal" localSheetId="1">#REF!</definedName>
    <definedName name="Cal">#REF!</definedName>
    <definedName name="CALICHE" localSheetId="1">#REF!</definedName>
    <definedName name="CALICHE">#REF!</definedName>
    <definedName name="CAMION_BOTE" localSheetId="1">#REF!</definedName>
    <definedName name="CAMION_BOTE">#REF!</definedName>
    <definedName name="CARANTEPECHO" localSheetId="1">[10]M.O.!#REF!</definedName>
    <definedName name="CARANTEPECHO">[10]M.O.!#REF!</definedName>
    <definedName name="CARCOL30" localSheetId="1">[10]M.O.!#REF!</definedName>
    <definedName name="CARCOL30">[10]M.O.!#REF!</definedName>
    <definedName name="CARCOL50" localSheetId="1">[10]M.O.!#REF!</definedName>
    <definedName name="CARCOL50">[10]M.O.!#REF!</definedName>
    <definedName name="CARCOLAMARRE" localSheetId="1">[10]M.O.!#REF!</definedName>
    <definedName name="CARCOLAMARRE">[10]M.O.!#REF!</definedName>
    <definedName name="CARGA_SOCIAL" localSheetId="1">#REF!</definedName>
    <definedName name="CARGA_SOCIAL">#REF!</definedName>
    <definedName name="CARLOSAPLA" localSheetId="1">[10]M.O.!#REF!</definedName>
    <definedName name="CARLOSAPLA">[10]M.O.!#REF!</definedName>
    <definedName name="CARLOSAVARIASAGUAS" localSheetId="1">[10]M.O.!#REF!</definedName>
    <definedName name="CARLOSAVARIASAGUAS">[10]M.O.!#REF!</definedName>
    <definedName name="CARMURO" localSheetId="1">[10]M.O.!#REF!</definedName>
    <definedName name="CARMURO">[10]M.O.!#REF!</definedName>
    <definedName name="CARP1" localSheetId="1">[7]INS!#REF!</definedName>
    <definedName name="CARP1">[7]INS!#REF!</definedName>
    <definedName name="CARP2" localSheetId="1">[7]INS!#REF!</definedName>
    <definedName name="CARP2">[7]INS!#REF!</definedName>
    <definedName name="CARPDINTEL" localSheetId="1">[10]M.O.!#REF!</definedName>
    <definedName name="CARPDINTEL">[10]M.O.!#REF!</definedName>
    <definedName name="CARPINTERIA_COL_PERIMETRO" localSheetId="1">#REF!</definedName>
    <definedName name="CARPINTERIA_COL_PERIMETRO">#REF!</definedName>
    <definedName name="CARPINTERIA_INSTAL_COL_PERIMETRO" localSheetId="1">#REF!</definedName>
    <definedName name="CARPINTERIA_INSTAL_COL_PERIMETRO">#REF!</definedName>
    <definedName name="CARPVIGA2040" localSheetId="1">[10]M.O.!#REF!</definedName>
    <definedName name="CARPVIGA2040">[10]M.O.!#REF!</definedName>
    <definedName name="CARPVIGA3050" localSheetId="1">[10]M.O.!#REF!</definedName>
    <definedName name="CARPVIGA3050">[10]M.O.!#REF!</definedName>
    <definedName name="CARPVIGA3060" localSheetId="1">[10]M.O.!#REF!</definedName>
    <definedName name="CARPVIGA3060">[10]M.O.!#REF!</definedName>
    <definedName name="CARPVIGA4080" localSheetId="1">[10]M.O.!#REF!</definedName>
    <definedName name="CARPVIGA4080">[10]M.O.!#REF!</definedName>
    <definedName name="CARRAMPA" localSheetId="1">[10]M.O.!#REF!</definedName>
    <definedName name="CARRAMPA">[10]M.O.!#REF!</definedName>
    <definedName name="CARRETILLA" localSheetId="1">#REF!</definedName>
    <definedName name="CARRETILLA">#REF!</definedName>
    <definedName name="CASBESTO" localSheetId="1">[10]M.O.!#REF!</definedName>
    <definedName name="CASBESTO">[10]M.O.!#REF!</definedName>
    <definedName name="CBLOCK10" localSheetId="1">[7]INS!#REF!</definedName>
    <definedName name="CBLOCK10">[7]INS!#REF!</definedName>
    <definedName name="cell">'[13]LISTADO INSUMOS DEL 2000'!$I$29</definedName>
    <definedName name="CEMENTO" localSheetId="1">#REF!</definedName>
    <definedName name="CEMENTO">#REF!</definedName>
    <definedName name="CEMENTO_BLANCO" localSheetId="1">#REF!</definedName>
    <definedName name="CEMENTO_BLANCO">#REF!</definedName>
    <definedName name="CEMENTO_PVC" localSheetId="1">#REF!</definedName>
    <definedName name="CEMENTO_PVC">#REF!</definedName>
    <definedName name="CERAMICA_20x20_BLANCA" localSheetId="1">#REF!</definedName>
    <definedName name="CERAMICA_20x20_BLANCA">#REF!</definedName>
    <definedName name="CERAMICA_ANTIDESLIZANTE" localSheetId="1">#REF!</definedName>
    <definedName name="CERAMICA_ANTIDESLIZANTE">#REF!</definedName>
    <definedName name="CERAMICA_PISOS_40x40" localSheetId="1">#REF!</definedName>
    <definedName name="CERAMICA_PISOS_40x40">#REF!</definedName>
    <definedName name="CHAZO">[9]INSU!$B$104</definedName>
    <definedName name="CHAZOS" localSheetId="1">#REF!</definedName>
    <definedName name="CHAZOS">#REF!</definedName>
    <definedName name="CHEQUE_HORZ_34" localSheetId="1">#REF!</definedName>
    <definedName name="CHEQUE_HORZ_34">#REF!</definedName>
    <definedName name="CHEQUE_VERT_34" localSheetId="1">#REF!</definedName>
    <definedName name="CHEQUE_VERT_34">#REF!</definedName>
    <definedName name="CLAVO_ACERO">[4]INSU!$D$130</definedName>
    <definedName name="CLAVO_CORRIENTE">[4]INSU!$D$131</definedName>
    <definedName name="CLAVO_ZINC" localSheetId="1">#REF!</definedName>
    <definedName name="CLAVO_ZINC">#REF!</definedName>
    <definedName name="clavos" localSheetId="1">#REF!</definedName>
    <definedName name="clavos">#REF!</definedName>
    <definedName name="CLAVOZINC">[14]INS!$D$767</definedName>
    <definedName name="CODIGO">#N/A</definedName>
    <definedName name="CODO_ACERO_16x25a70" localSheetId="1">#REF!</definedName>
    <definedName name="CODO_ACERO_16x25a70">#REF!</definedName>
    <definedName name="CODO_ACERO_16x25menos" localSheetId="1">#REF!</definedName>
    <definedName name="CODO_ACERO_16x25menos">#REF!</definedName>
    <definedName name="CODO_ACERO_16x45" localSheetId="1">#REF!</definedName>
    <definedName name="CODO_ACERO_16x45">#REF!</definedName>
    <definedName name="CODO_ACERO_16x70mas" localSheetId="1">#REF!</definedName>
    <definedName name="CODO_ACERO_16x70mas">#REF!</definedName>
    <definedName name="CODO_ACERO_16x90" localSheetId="1">#REF!</definedName>
    <definedName name="CODO_ACERO_16x90">#REF!</definedName>
    <definedName name="CODO_ACERO_20x90" localSheetId="1">#REF!</definedName>
    <definedName name="CODO_ACERO_20x90">#REF!</definedName>
    <definedName name="CODO_ACERO_3x45" localSheetId="1">#REF!</definedName>
    <definedName name="CODO_ACERO_3x45">#REF!</definedName>
    <definedName name="CODO_ACERO_3x90" localSheetId="1">#REF!</definedName>
    <definedName name="CODO_ACERO_3x90">#REF!</definedName>
    <definedName name="CODO_ACERO_4X45" localSheetId="1">#REF!</definedName>
    <definedName name="CODO_ACERO_4X45">#REF!</definedName>
    <definedName name="CODO_ACERO_4X90" localSheetId="1">#REF!</definedName>
    <definedName name="CODO_ACERO_4X90">#REF!</definedName>
    <definedName name="CODO_ACERO_6x25a70" localSheetId="1">#REF!</definedName>
    <definedName name="CODO_ACERO_6x25a70">#REF!</definedName>
    <definedName name="CODO_ACERO_6x25menos" localSheetId="1">#REF!</definedName>
    <definedName name="CODO_ACERO_6x25menos">#REF!</definedName>
    <definedName name="CODO_ACERO_6x70mas" localSheetId="1">#REF!</definedName>
    <definedName name="CODO_ACERO_6x70mas">#REF!</definedName>
    <definedName name="CODO_ACERO_8x25a70" localSheetId="1">#REF!</definedName>
    <definedName name="CODO_ACERO_8x25a70">#REF!</definedName>
    <definedName name="CODO_ACERO_8x25menos" localSheetId="1">#REF!</definedName>
    <definedName name="CODO_ACERO_8x25menos">#REF!</definedName>
    <definedName name="CODO_ACERO_8x45" localSheetId="1">#REF!</definedName>
    <definedName name="CODO_ACERO_8x45">#REF!</definedName>
    <definedName name="CODO_ACERO_8x70mas" localSheetId="1">#REF!</definedName>
    <definedName name="CODO_ACERO_8x70mas">#REF!</definedName>
    <definedName name="CODO_ACERO_8x90" localSheetId="1">#REF!</definedName>
    <definedName name="CODO_ACERO_8x90">#REF!</definedName>
    <definedName name="CODO_CPVC_12x90" localSheetId="1">#REF!</definedName>
    <definedName name="CODO_CPVC_12x90">#REF!</definedName>
    <definedName name="CODO_ELEC_1" localSheetId="1">#REF!</definedName>
    <definedName name="CODO_ELEC_1">#REF!</definedName>
    <definedName name="CODO_ELEC_12" localSheetId="1">#REF!</definedName>
    <definedName name="CODO_ELEC_12">#REF!</definedName>
    <definedName name="CODO_ELEC_1y12" localSheetId="1">#REF!</definedName>
    <definedName name="CODO_ELEC_1y12">#REF!</definedName>
    <definedName name="CODO_ELEC_2" localSheetId="1">#REF!</definedName>
    <definedName name="CODO_ELEC_2">#REF!</definedName>
    <definedName name="CODO_ELEC_34" localSheetId="1">#REF!</definedName>
    <definedName name="CODO_ELEC_34">#REF!</definedName>
    <definedName name="CODO_HG_1_12_x90" localSheetId="1">#REF!</definedName>
    <definedName name="CODO_HG_1_12_x90">#REF!</definedName>
    <definedName name="CODO_HG_12x90" localSheetId="1">#REF!</definedName>
    <definedName name="CODO_HG_12x90">#REF!</definedName>
    <definedName name="CODO_HG_1x90" localSheetId="1">#REF!</definedName>
    <definedName name="CODO_HG_1x90">#REF!</definedName>
    <definedName name="CODO_HG_1y12x90" localSheetId="1">#REF!</definedName>
    <definedName name="CODO_HG_1y12x90">#REF!</definedName>
    <definedName name="CODO_HG_2x90" localSheetId="1">#REF!</definedName>
    <definedName name="CODO_HG_2x90">#REF!</definedName>
    <definedName name="CODO_HG_34x90" localSheetId="1">#REF!</definedName>
    <definedName name="CODO_HG_34x90">#REF!</definedName>
    <definedName name="CODO_PVC_DRE_2x45" localSheetId="1">#REF!</definedName>
    <definedName name="CODO_PVC_DRE_2x45">#REF!</definedName>
    <definedName name="CODO_PVC_DRE_2x90" localSheetId="1">#REF!</definedName>
    <definedName name="CODO_PVC_DRE_2x90">#REF!</definedName>
    <definedName name="CODO_PVC_DRE_3x45" localSheetId="1">#REF!</definedName>
    <definedName name="CODO_PVC_DRE_3x45">#REF!</definedName>
    <definedName name="CODO_PVC_DRE_3x90" localSheetId="1">#REF!</definedName>
    <definedName name="CODO_PVC_DRE_3x90">#REF!</definedName>
    <definedName name="CODO_PVC_DRE_4x45" localSheetId="1">#REF!</definedName>
    <definedName name="CODO_PVC_DRE_4x45">#REF!</definedName>
    <definedName name="CODO_PVC_DRE_4x90" localSheetId="1">#REF!</definedName>
    <definedName name="CODO_PVC_DRE_4x90">#REF!</definedName>
    <definedName name="CODO_PVC_PRES_12x90" localSheetId="1">#REF!</definedName>
    <definedName name="CODO_PVC_PRES_12x90">#REF!</definedName>
    <definedName name="CODO_PVC_PRES_1x90" localSheetId="1">#REF!</definedName>
    <definedName name="CODO_PVC_PRES_1x90">#REF!</definedName>
    <definedName name="COLA_EXT_LAVAMANOS_PVC_1_14x8" localSheetId="1">#REF!</definedName>
    <definedName name="COLA_EXT_LAVAMANOS_PVC_1_14x8">#REF!</definedName>
    <definedName name="COLC1" localSheetId="1">#REF!</definedName>
    <definedName name="COLC1">#REF!</definedName>
    <definedName name="COLC2" localSheetId="1">#REF!</definedName>
    <definedName name="COLC2">#REF!</definedName>
    <definedName name="COLC3CIR" localSheetId="1">#REF!</definedName>
    <definedName name="COLC3CIR">#REF!</definedName>
    <definedName name="COLC4" localSheetId="1">#REF!</definedName>
    <definedName name="COLC4">#REF!</definedName>
    <definedName name="COLOC_BLOCK4" localSheetId="1">#REF!</definedName>
    <definedName name="COLOC_BLOCK4">#REF!</definedName>
    <definedName name="COLOC_BLOCK6" localSheetId="1">#REF!</definedName>
    <definedName name="COLOC_BLOCK6">#REF!</definedName>
    <definedName name="COLOC_BLOCK8" localSheetId="1">#REF!</definedName>
    <definedName name="COLOC_BLOCK8">#REF!</definedName>
    <definedName name="COLOC_TUB_PEAD_16" localSheetId="1">#REF!</definedName>
    <definedName name="COLOC_TUB_PEAD_16">#REF!</definedName>
    <definedName name="COLOC_TUB_PEAD_20" localSheetId="1">#REF!</definedName>
    <definedName name="COLOC_TUB_PEAD_20">#REF!</definedName>
    <definedName name="COLOC_TUB_PEAD_8" localSheetId="1">#REF!</definedName>
    <definedName name="COLOC_TUB_PEAD_8">#REF!</definedName>
    <definedName name="COMPRESOR" localSheetId="1">#REF!</definedName>
    <definedName name="COMPRESOR">#REF!</definedName>
    <definedName name="COMPUERTA_1x1_VOLANTA" localSheetId="1">#REF!</definedName>
    <definedName name="COMPUERTA_1x1_VOLANTA">#REF!</definedName>
    <definedName name="CONTEN" localSheetId="1">#REF!</definedName>
    <definedName name="CONTEN">#REF!</definedName>
    <definedName name="CRUZ_HG_1_12" localSheetId="1">#REF!</definedName>
    <definedName name="CRUZ_HG_1_12">#REF!</definedName>
    <definedName name="cuadro" localSheetId="1">[8]ADDENDA!#REF!</definedName>
    <definedName name="cuadro">[8]ADDENDA!#REF!</definedName>
    <definedName name="CUBETA_5Gls" localSheetId="1">#REF!</definedName>
    <definedName name="CUBETA_5Gls">#REF!</definedName>
    <definedName name="CUBIC._ANTERIOR">#N/A</definedName>
    <definedName name="CUBICACION">#N/A</definedName>
    <definedName name="CUBICADO">#N/A</definedName>
    <definedName name="CUBO_GOMA" localSheetId="1">#REF!</definedName>
    <definedName name="CUBO_GOMA">#REF!</definedName>
    <definedName name="CUBREFALTA_INODORO_CROMO_38" localSheetId="1">#REF!</definedName>
    <definedName name="CUBREFALTA_INODORO_CROMO_38">#REF!</definedName>
    <definedName name="CURVA_ELEC_PVC_12" localSheetId="1">#REF!</definedName>
    <definedName name="CURVA_ELEC_PVC_12">#REF!</definedName>
    <definedName name="CURVA_ELEC_PVC_34" localSheetId="1">#REF!</definedName>
    <definedName name="CURVA_ELEC_PVC_34">#REF!</definedName>
    <definedName name="CUT_OUT_100AMP" localSheetId="1">#REF!</definedName>
    <definedName name="CUT_OUT_100AMP">#REF!</definedName>
    <definedName name="CUT_OUT_200AMP" localSheetId="1">#REF!</definedName>
    <definedName name="CUT_OUT_200AMP">#REF!</definedName>
    <definedName name="CZINC" localSheetId="1">[10]M.O.!#REF!</definedName>
    <definedName name="CZINC">[10]M.O.!#REF!</definedName>
    <definedName name="derop" localSheetId="1">[6]M.O.!#REF!</definedName>
    <definedName name="derop">[6]M.O.!#REF!</definedName>
    <definedName name="DERRETIDO_BCO" localSheetId="1">#REF!</definedName>
    <definedName name="DERRETIDO_BCO">#REF!</definedName>
    <definedName name="DESAGUE_DOBLE_FREGADERO_PVC" localSheetId="1">#REF!</definedName>
    <definedName name="DESAGUE_DOBLE_FREGADERO_PVC">#REF!</definedName>
    <definedName name="DESCRIPCION">#N/A</definedName>
    <definedName name="desencofrado" localSheetId="1">#REF!</definedName>
    <definedName name="desencofrado">#REF!</definedName>
    <definedName name="DESENCOFRADO_COLS">[4]MO!$B$256</definedName>
    <definedName name="DESENCOFRADO_LOSA" localSheetId="1">#REF!</definedName>
    <definedName name="DESENCOFRADO_LOSA">#REF!</definedName>
    <definedName name="DESENCOFRADO_MURO" localSheetId="1">#REF!</definedName>
    <definedName name="DESENCOFRADO_MURO">#REF!</definedName>
    <definedName name="DESENCOFRADO_VIGA" localSheetId="1">#REF!</definedName>
    <definedName name="DESENCOFRADO_VIGA">#REF!</definedName>
    <definedName name="desencofradovigas" localSheetId="1">#REF!</definedName>
    <definedName name="desencofradovigas">#REF!</definedName>
    <definedName name="DIA" localSheetId="1">#REF!</definedName>
    <definedName name="DIA">#REF!</definedName>
    <definedName name="DISTRIBUCION_DE_AREAS_POR_NIVEL" localSheetId="1">#REF!</definedName>
    <definedName name="DISTRIBUCION_DE_AREAS_POR_NIVEL">#REF!</definedName>
    <definedName name="donatelo" localSheetId="1">[15]INS!#REF!</definedName>
    <definedName name="donatelo">[15]INS!#REF!</definedName>
    <definedName name="DUCHA_PLASTICA_CALIENTE_CROMO_12" localSheetId="1">#REF!</definedName>
    <definedName name="DUCHA_PLASTICA_CALIENTE_CROMO_12">#REF!</definedName>
    <definedName name="ELECTRODOS" localSheetId="1">#REF!</definedName>
    <definedName name="ELECTRODOS">#REF!</definedName>
    <definedName name="ENCACHE" localSheetId="1">#REF!</definedName>
    <definedName name="ENCACHE">#REF!</definedName>
    <definedName name="ENCOF_COLS_1">[4]MO!$B$247</definedName>
    <definedName name="ENCOF_DES_TC_COL_VIGA_AMARRE" localSheetId="1">#REF!</definedName>
    <definedName name="ENCOF_DES_TC_COL_VIGA_AMARRE">#REF!</definedName>
    <definedName name="ENCOF_DES_TC_COL50" localSheetId="1">#REF!</definedName>
    <definedName name="ENCOF_DES_TC_COL50">#REF!</definedName>
    <definedName name="ENCOF_DES_TC_DINTEL_ML" localSheetId="1">#REF!</definedName>
    <definedName name="ENCOF_DES_TC_DINTEL_ML">#REF!</definedName>
    <definedName name="ENCOF_DES_TC_MUROS" localSheetId="1">#REF!</definedName>
    <definedName name="ENCOF_DES_TC_MUROS">#REF!</definedName>
    <definedName name="ENCOF_TC_LOSA" localSheetId="1">#REF!</definedName>
    <definedName name="ENCOF_TC_LOSA">#REF!</definedName>
    <definedName name="ENCOF_TC_MURO_1" localSheetId="1">#REF!</definedName>
    <definedName name="ENCOF_TC_MURO_1">#REF!</definedName>
    <definedName name="ENCOFRADO_COL_RETALLE_0.10" localSheetId="1">#REF!</definedName>
    <definedName name="ENCOFRADO_COL_RETALLE_0.10">#REF!</definedName>
    <definedName name="ENCOFRADO_ESCALERA" localSheetId="1">#REF!</definedName>
    <definedName name="ENCOFRADO_ESCALERA">#REF!</definedName>
    <definedName name="ENCOFRADO_LOSA" localSheetId="1">#REF!</definedName>
    <definedName name="ENCOFRADO_LOSA">#REF!</definedName>
    <definedName name="ENCOFRADO_MUROS" localSheetId="1">#REF!</definedName>
    <definedName name="ENCOFRADO_MUROS">#REF!</definedName>
    <definedName name="ENCOFRADO_MUROS_CONFECC" localSheetId="1">#REF!</definedName>
    <definedName name="ENCOFRADO_MUROS_CONFECC">#REF!</definedName>
    <definedName name="ENCOFRADO_MUROS_instalacion" localSheetId="1">#REF!</definedName>
    <definedName name="ENCOFRADO_MUROS_instalacion">#REF!</definedName>
    <definedName name="ENCOFRADO_VIGA" localSheetId="1">#REF!</definedName>
    <definedName name="ENCOFRADO_VIGA">#REF!</definedName>
    <definedName name="ENCOFRADO_VIGA_AMARRE_20x20" localSheetId="1">#REF!</definedName>
    <definedName name="ENCOFRADO_VIGA_AMARRE_20x20">#REF!</definedName>
    <definedName name="ENCOFRADO_VIGA_FONDO" localSheetId="1">#REF!</definedName>
    <definedName name="ENCOFRADO_VIGA_FONDO">#REF!</definedName>
    <definedName name="ENCOFRADO_VIGA_GUARDERA" localSheetId="1">#REF!</definedName>
    <definedName name="ENCOFRADO_VIGA_GUARDERA">#REF!</definedName>
    <definedName name="encofradocolumna" localSheetId="1">#REF!</definedName>
    <definedName name="encofradocolumna">#REF!</definedName>
    <definedName name="encofradorampa" localSheetId="1">#REF!</definedName>
    <definedName name="encofradorampa">#REF!</definedName>
    <definedName name="ESCALON_17x30" localSheetId="1">#REF!</definedName>
    <definedName name="ESCALON_17x30">#REF!</definedName>
    <definedName name="ESCOBILLON" localSheetId="1">#REF!</definedName>
    <definedName name="ESCOBILLON">#REF!</definedName>
    <definedName name="ESTAMPADO" localSheetId="1">#REF!</definedName>
    <definedName name="ESTAMPADO">#REF!</definedName>
    <definedName name="ESTOPA" localSheetId="1">#REF!</definedName>
    <definedName name="ESTOPA">#REF!</definedName>
    <definedName name="expl" localSheetId="1">[8]ADDENDA!#REF!</definedName>
    <definedName name="expl">[8]ADDENDA!#REF!</definedName>
    <definedName name="Extracción_IM">[1]CUB02!$S$13:$AN$415</definedName>
    <definedName name="FREGADERO_DOBLE_ACERO_INOX" localSheetId="1">#REF!</definedName>
    <definedName name="FREGADERO_DOBLE_ACERO_INOX">#REF!</definedName>
    <definedName name="FREGADERO_SENCILLO_ACERO_INOX" localSheetId="1">#REF!</definedName>
    <definedName name="FREGADERO_SENCILLO_ACERO_INOX">#REF!</definedName>
    <definedName name="FSDFS" localSheetId="1">#REF!</definedName>
    <definedName name="FSDFS">#REF!</definedName>
    <definedName name="GAS_CIL" localSheetId="1">#REF!</definedName>
    <definedName name="GAS_CIL">#REF!</definedName>
    <definedName name="GASOIL" localSheetId="1">#REF!</definedName>
    <definedName name="GASOIL">#REF!</definedName>
    <definedName name="GASOLINA">[7]INS!$D$561</definedName>
    <definedName name="GAVIONES" localSheetId="1">#REF!</definedName>
    <definedName name="GAVIONES">#REF!</definedName>
    <definedName name="GENERADOR_DIESEL_400KW" localSheetId="1">#REF!</definedName>
    <definedName name="GENERADOR_DIESEL_400KW">#REF!</definedName>
    <definedName name="GRANITO_30x30" localSheetId="1">#REF!</definedName>
    <definedName name="GRANITO_30x30">#REF!</definedName>
    <definedName name="GRANITO_40x40" localSheetId="1">#REF!</definedName>
    <definedName name="GRANITO_40x40">#REF!</definedName>
    <definedName name="GRANITO_FONDO_BCO_30x30" localSheetId="1">#REF!</definedName>
    <definedName name="GRANITO_FONDO_BCO_30x30">#REF!</definedName>
    <definedName name="GRANITO_FONDO_GRIS" localSheetId="1">#REF!</definedName>
    <definedName name="GRANITO_FONDO_GRIS">#REF!</definedName>
    <definedName name="Grava" localSheetId="1">#REF!</definedName>
    <definedName name="Grava">#REF!</definedName>
    <definedName name="GRUA" localSheetId="1">#REF!</definedName>
    <definedName name="GRUA">#REF!</definedName>
    <definedName name="HACHA" localSheetId="1">#REF!</definedName>
    <definedName name="HACHA">#REF!</definedName>
    <definedName name="HERR_MENO" localSheetId="1">#REF!</definedName>
    <definedName name="HERR_MENO">#REF!</definedName>
    <definedName name="HILO" localSheetId="1">#REF!</definedName>
    <definedName name="HILO">#REF!</definedName>
    <definedName name="Horm_124_TrompoyWinche" localSheetId="1">#REF!</definedName>
    <definedName name="Horm_124_TrompoyWinche">#REF!</definedName>
    <definedName name="HORM_IND_180" localSheetId="1">#REF!</definedName>
    <definedName name="HORM_IND_180">#REF!</definedName>
    <definedName name="HORM_IND_210" localSheetId="1">#REF!</definedName>
    <definedName name="HORM_IND_210">#REF!</definedName>
    <definedName name="HORM_IND_240" localSheetId="1">#REF!</definedName>
    <definedName name="HORM_IND_240">#REF!</definedName>
    <definedName name="HORM135_MANUAL">'[14]HORM. Y MORTEROS.'!$H$212</definedName>
    <definedName name="hormigon140" localSheetId="1">#REF!</definedName>
    <definedName name="hormigon140">#REF!</definedName>
    <definedName name="hormigon180" localSheetId="1">#REF!</definedName>
    <definedName name="hormigon180">#REF!</definedName>
    <definedName name="hormigon210" localSheetId="1">#REF!</definedName>
    <definedName name="hormigon210">#REF!</definedName>
    <definedName name="Imprimir_área_IM" localSheetId="1">#REF!</definedName>
    <definedName name="Imprimir_área_IM">#REF!</definedName>
    <definedName name="ingeniera">[6]M.O.!$C$10</definedName>
    <definedName name="INODORO_BCO_TAPA" localSheetId="1">#REF!</definedName>
    <definedName name="INODORO_BCO_TAPA">#REF!</definedName>
    <definedName name="INSUMO_1" localSheetId="1">#REF!</definedName>
    <definedName name="INSUMO_1">#REF!</definedName>
    <definedName name="INTERRUPTOR_3w" localSheetId="1">#REF!</definedName>
    <definedName name="INTERRUPTOR_3w">#REF!</definedName>
    <definedName name="INTERRUPTOR_4w" localSheetId="1">#REF!</definedName>
    <definedName name="INTERRUPTOR_4w">#REF!</definedName>
    <definedName name="INTERRUPTOR_DOBLE" localSheetId="1">#REF!</definedName>
    <definedName name="INTERRUPTOR_DOBLE">#REF!</definedName>
    <definedName name="INTERRUPTOR_SENC" localSheetId="1">#REF!</definedName>
    <definedName name="INTERRUPTOR_SENC">#REF!</definedName>
    <definedName name="J" localSheetId="1">'[5]CUB-10181-3(Rescision)'!#REF!</definedName>
    <definedName name="J">'[5]CUB-10181-3(Rescision)'!#REF!</definedName>
    <definedName name="JUNTA_CERA_INODORO" localSheetId="1">#REF!</definedName>
    <definedName name="JUNTA_CERA_INODORO">#REF!</definedName>
    <definedName name="JUNTA_DRESSER_12" localSheetId="1">#REF!</definedName>
    <definedName name="JUNTA_DRESSER_12">#REF!</definedName>
    <definedName name="JUNTA_DRESSER_16" localSheetId="1">#REF!</definedName>
    <definedName name="JUNTA_DRESSER_16">#REF!</definedName>
    <definedName name="JUNTA_DRESSER_2" localSheetId="1">#REF!</definedName>
    <definedName name="JUNTA_DRESSER_2">#REF!</definedName>
    <definedName name="JUNTA_DRESSER_3" localSheetId="1">#REF!</definedName>
    <definedName name="JUNTA_DRESSER_3">#REF!</definedName>
    <definedName name="JUNTA_DRESSER_4" localSheetId="1">#REF!</definedName>
    <definedName name="JUNTA_DRESSER_4">#REF!</definedName>
    <definedName name="JUNTA_DRESSER_6" localSheetId="1">#REF!</definedName>
    <definedName name="JUNTA_DRESSER_6">#REF!</definedName>
    <definedName name="JUNTA_DRESSER_8" localSheetId="1">#REF!</definedName>
    <definedName name="JUNTA_DRESSER_8">#REF!</definedName>
    <definedName name="JUNTA_WATER_STOP_9" localSheetId="1">#REF!</definedName>
    <definedName name="JUNTA_WATER_STOP_9">#REF!</definedName>
    <definedName name="LADRILLOS_4x8x2" localSheetId="1">#REF!</definedName>
    <definedName name="LADRILLOS_4x8x2">#REF!</definedName>
    <definedName name="LAMPARA_FLUORESC_2x4" localSheetId="1">#REF!</definedName>
    <definedName name="LAMPARA_FLUORESC_2x4">#REF!</definedName>
    <definedName name="LAMPARAS_DE_1500W_220V">[9]INSU!$B$41</definedName>
    <definedName name="LAQUEAR_MADERA" localSheetId="1">#REF!</definedName>
    <definedName name="LAQUEAR_MADERA">#REF!</definedName>
    <definedName name="LAVADERO_DOBLE" localSheetId="1">#REF!</definedName>
    <definedName name="LAVADERO_DOBLE">#REF!</definedName>
    <definedName name="LAVADERO_GRANITO_SENCILLO" localSheetId="1">#REF!</definedName>
    <definedName name="LAVADERO_GRANITO_SENCILLO">#REF!</definedName>
    <definedName name="LAVAMANO_19x17_BCO" localSheetId="1">#REF!</definedName>
    <definedName name="LAVAMANO_19x17_BCO">#REF!</definedName>
    <definedName name="Ligadora2fdas" localSheetId="1">#REF!</definedName>
    <definedName name="Ligadora2fdas">#REF!</definedName>
    <definedName name="LINEA_DE_CONDUC">#N/A</definedName>
    <definedName name="LLAVE_ANG_38" localSheetId="1">#REF!</definedName>
    <definedName name="LLAVE_ANG_38">#REF!</definedName>
    <definedName name="LLAVE_CHORRO" localSheetId="1">#REF!</definedName>
    <definedName name="LLAVE_CHORRO">#REF!</definedName>
    <definedName name="LLAVE_EMPOTRAR_CROMO_12" localSheetId="1">#REF!</definedName>
    <definedName name="LLAVE_EMPOTRAR_CROMO_12">#REF!</definedName>
    <definedName name="LLAVE_PASO_1" localSheetId="1">#REF!</definedName>
    <definedName name="LLAVE_PASO_1">#REF!</definedName>
    <definedName name="LLAVE_PASO_34" localSheetId="1">#REF!</definedName>
    <definedName name="LLAVE_PASO_34">#REF!</definedName>
    <definedName name="LLAVE_SENCILLA" localSheetId="1">#REF!</definedName>
    <definedName name="LLAVE_SENCILLA">#REF!</definedName>
    <definedName name="LLAVIN_PUERTA" localSheetId="1">#REF!</definedName>
    <definedName name="LLAVIN_PUERTA">#REF!</definedName>
    <definedName name="LLENADO_BLOQUES_20" localSheetId="1">#REF!</definedName>
    <definedName name="LLENADO_BLOQUES_20">#REF!</definedName>
    <definedName name="LLENADO_BLOQUES_40" localSheetId="1">#REF!</definedName>
    <definedName name="LLENADO_BLOQUES_40">#REF!</definedName>
    <definedName name="LLENADO_BLOQUES_60" localSheetId="1">#REF!</definedName>
    <definedName name="LLENADO_BLOQUES_60">#REF!</definedName>
    <definedName name="LLENADO_BLOQUES_80" localSheetId="1">#REF!</definedName>
    <definedName name="LLENADO_BLOQUES_80">#REF!</definedName>
    <definedName name="LOSA12" localSheetId="1">#REF!</definedName>
    <definedName name="LOSA12">#REF!</definedName>
    <definedName name="LOSA20" localSheetId="1">#REF!</definedName>
    <definedName name="LOSA20">#REF!</definedName>
    <definedName name="LOSA30" localSheetId="1">#REF!</definedName>
    <definedName name="LOSA30">#REF!</definedName>
    <definedName name="MA" localSheetId="1">#REF!</definedName>
    <definedName name="MA">#REF!</definedName>
    <definedName name="MACHETE" localSheetId="1">#REF!</definedName>
    <definedName name="MACHETE">#REF!</definedName>
    <definedName name="MACO" localSheetId="1">#REF!</definedName>
    <definedName name="MACO">#REF!</definedName>
    <definedName name="Madera_P2">[4]INSU!$D$132</definedName>
    <definedName name="maderabrutapino" localSheetId="1">#REF!</definedName>
    <definedName name="maderabrutapino">#REF!</definedName>
    <definedName name="Maestro" localSheetId="1">#REF!</definedName>
    <definedName name="Maestro">#REF!</definedName>
    <definedName name="MAESTROCARP" localSheetId="1">[7]INS!#REF!</definedName>
    <definedName name="MAESTROCARP">[7]INS!#REF!</definedName>
    <definedName name="MALLA_ABRAZ_1_12" localSheetId="1">#REF!</definedName>
    <definedName name="MALLA_ABRAZ_1_12">#REF!</definedName>
    <definedName name="MALLA_AL_GALVANIZADO" localSheetId="1">#REF!</definedName>
    <definedName name="MALLA_AL_GALVANIZADO">#REF!</definedName>
    <definedName name="MALLA_AL_PUAS" localSheetId="1">#REF!</definedName>
    <definedName name="MALLA_AL_PUAS">#REF!</definedName>
    <definedName name="MALLA_BARRA_TENZORA" localSheetId="1">#REF!</definedName>
    <definedName name="MALLA_BARRA_TENZORA">#REF!</definedName>
    <definedName name="MALLA_BOTE" localSheetId="1">#REF!</definedName>
    <definedName name="MALLA_BOTE">#REF!</definedName>
    <definedName name="MALLA_CARP_COLS" localSheetId="1">#REF!</definedName>
    <definedName name="MALLA_CARP_COLS">#REF!</definedName>
    <definedName name="MALLA_CICLONICA_6" localSheetId="1">#REF!</definedName>
    <definedName name="MALLA_CICLONICA_6">#REF!</definedName>
    <definedName name="MALLA_COLOC_6" localSheetId="1">#REF!</definedName>
    <definedName name="MALLA_COLOC_6">#REF!</definedName>
    <definedName name="MALLA_COPAFINAL_1_12" localSheetId="1">#REF!</definedName>
    <definedName name="MALLA_COPAFINAL_1_12">#REF!</definedName>
    <definedName name="MALLA_COPAFINAL_2" localSheetId="1">#REF!</definedName>
    <definedName name="MALLA_COPAFINAL_2">#REF!</definedName>
    <definedName name="MALLA_CORTE_ABR" localSheetId="1">#REF!</definedName>
    <definedName name="MALLA_CORTE_ABR">#REF!</definedName>
    <definedName name="Malla_Electrosoldada_10x10" localSheetId="1">#REF!</definedName>
    <definedName name="Malla_Electrosoldada_10x10">#REF!</definedName>
    <definedName name="MALLA_PALOMETA_DOBLE_1_12" localSheetId="1">#REF!</definedName>
    <definedName name="MALLA_PALOMETA_DOBLE_1_12">#REF!</definedName>
    <definedName name="MALLA_RELLENO" localSheetId="1">#REF!</definedName>
    <definedName name="MALLA_RELLENO">#REF!</definedName>
    <definedName name="MALLA_SEGUETA" localSheetId="1">#REF!</definedName>
    <definedName name="MALLA_SEGUETA">#REF!</definedName>
    <definedName name="MALLA_TERMINAL_1_14" localSheetId="1">#REF!</definedName>
    <definedName name="MALLA_TERMINAL_1_14">#REF!</definedName>
    <definedName name="MALLA_TUBOHG_1" localSheetId="1">#REF!</definedName>
    <definedName name="MALLA_TUBOHG_1">#REF!</definedName>
    <definedName name="MALLA_TUBOHG_1_12" localSheetId="1">#REF!</definedName>
    <definedName name="MALLA_TUBOHG_1_12">#REF!</definedName>
    <definedName name="MALLA_TUBOHG_1_14" localSheetId="1">#REF!</definedName>
    <definedName name="MALLA_TUBOHG_1_14">#REF!</definedName>
    <definedName name="MALLA_ZABALETA" localSheetId="1">#REF!</definedName>
    <definedName name="MALLA_ZABALETA">#REF!</definedName>
    <definedName name="MARCO_PUERTA_PINO" localSheetId="1">#REF!</definedName>
    <definedName name="MARCO_PUERTA_PINO">#REF!</definedName>
    <definedName name="MATERIAL_RELLENO" localSheetId="1">#REF!</definedName>
    <definedName name="MATERIAL_RELLENO">#REF!</definedName>
    <definedName name="MBA" localSheetId="1">#REF!</definedName>
    <definedName name="MBA">#REF!</definedName>
    <definedName name="MEXCLADORA_LAVAMANOS" localSheetId="1">#REF!</definedName>
    <definedName name="MEXCLADORA_LAVAMANOS">#REF!</definedName>
    <definedName name="MEZCLA_CAL_ARENA_PISOS" localSheetId="1">#REF!</definedName>
    <definedName name="MEZCLA_CAL_ARENA_PISOS">#REF!</definedName>
    <definedName name="MezclaAntillana" localSheetId="1">#REF!</definedName>
    <definedName name="MezclaAntillana">#REF!</definedName>
    <definedName name="mezclajuntabloque" localSheetId="1">#REF!</definedName>
    <definedName name="mezclajuntabloque">#REF!</definedName>
    <definedName name="MO_ACERA_FROTyVIOL" localSheetId="1">#REF!</definedName>
    <definedName name="MO_ACERA_FROTyVIOL">#REF!</definedName>
    <definedName name="MO_CANTOS" localSheetId="1">#REF!</definedName>
    <definedName name="MO_CANTOS">#REF!</definedName>
    <definedName name="MO_CARETEO" localSheetId="1">#REF!</definedName>
    <definedName name="MO_CARETEO">#REF!</definedName>
    <definedName name="MO_ColAcero_Dintel" localSheetId="1">#REF!</definedName>
    <definedName name="MO_ColAcero_Dintel">#REF!</definedName>
    <definedName name="MO_ColAcero_Escalera" localSheetId="1">#REF!</definedName>
    <definedName name="MO_ColAcero_Escalera">#REF!</definedName>
    <definedName name="MO_ColAcero_G60_QQ" localSheetId="1">#REF!</definedName>
    <definedName name="MO_ColAcero_G60_QQ">#REF!</definedName>
    <definedName name="MO_ColAcero_Malla" localSheetId="1">#REF!</definedName>
    <definedName name="MO_ColAcero_Malla">#REF!</definedName>
    <definedName name="MO_ColAcero_QQ">[4]MO!$B$612</definedName>
    <definedName name="MO_ColAcero_ZapMuros" localSheetId="1">#REF!</definedName>
    <definedName name="MO_ColAcero_ZapMuros">#REF!</definedName>
    <definedName name="MO_ColAcero14_Piso" localSheetId="1">#REF!</definedName>
    <definedName name="MO_ColAcero14_Piso">#REF!</definedName>
    <definedName name="MO_ColAcero38y12_Cols" localSheetId="1">#REF!</definedName>
    <definedName name="MO_ColAcero38y12_Cols">#REF!</definedName>
    <definedName name="MO_DEMOLICION_MURO_HA" localSheetId="1">#REF!</definedName>
    <definedName name="MO_DEMOLICION_MURO_HA">#REF!</definedName>
    <definedName name="MO_ELEC_BREAKERS" localSheetId="1">#REF!</definedName>
    <definedName name="MO_ELEC_BREAKERS">#REF!</definedName>
    <definedName name="MO_ELEC_INTERRUPTOR_3W" localSheetId="1">#REF!</definedName>
    <definedName name="MO_ELEC_INTERRUPTOR_3W">#REF!</definedName>
    <definedName name="MO_ELEC_INTERRUPTOR_4W" localSheetId="1">#REF!</definedName>
    <definedName name="MO_ELEC_INTERRUPTOR_4W">#REF!</definedName>
    <definedName name="MO_ELEC_INTERRUPTOR_DOB" localSheetId="1">#REF!</definedName>
    <definedName name="MO_ELEC_INTERRUPTOR_DOB">#REF!</definedName>
    <definedName name="MO_ELEC_INTERRUPTOR_SENC" localSheetId="1">#REF!</definedName>
    <definedName name="MO_ELEC_INTERRUPTOR_SENC">#REF!</definedName>
    <definedName name="MO_ELEC_INTERRUPTOR_TRIPLE" localSheetId="1">#REF!</definedName>
    <definedName name="MO_ELEC_INTERRUPTOR_TRIPLE">#REF!</definedName>
    <definedName name="MO_ELEC_LAMPARA_FLUORESCENTE" localSheetId="1">#REF!</definedName>
    <definedName name="MO_ELEC_LAMPARA_FLUORESCENTE">#REF!</definedName>
    <definedName name="MO_ELEC_LUZ_CENITAL" localSheetId="1">#REF!</definedName>
    <definedName name="MO_ELEC_LUZ_CENITAL">#REF!</definedName>
    <definedName name="MO_ELEC_PANEL_DIST" localSheetId="1">#REF!</definedName>
    <definedName name="MO_ELEC_PANEL_DIST">#REF!</definedName>
    <definedName name="MO_ELEC_TOMACORRIENTE_110" localSheetId="1">#REF!</definedName>
    <definedName name="MO_ELEC_TOMACORRIENTE_110">#REF!</definedName>
    <definedName name="MO_ELEC_TOMACORRIENTE_220" localSheetId="1">#REF!</definedName>
    <definedName name="MO_ELEC_TOMACORRIENTE_220">#REF!</definedName>
    <definedName name="MO_ENTABLILLADOS" localSheetId="1">#REF!</definedName>
    <definedName name="MO_ENTABLILLADOS">#REF!</definedName>
    <definedName name="MO_ESCALON_GRANITO" localSheetId="1">#REF!</definedName>
    <definedName name="MO_ESCALON_GRANITO">#REF!</definedName>
    <definedName name="MO_ESCALON_HUELLA_y_CONTRAHUELLA" localSheetId="1">#REF!</definedName>
    <definedName name="MO_ESCALON_HUELLA_y_CONTRAHUELLA">#REF!</definedName>
    <definedName name="MO_ESTRIAS" localSheetId="1">#REF!</definedName>
    <definedName name="MO_ESTRIAS">#REF!</definedName>
    <definedName name="MO_EXC_CALICHE_MANO_3M" localSheetId="1">#REF!</definedName>
    <definedName name="MO_EXC_CALICHE_MANO_3M">#REF!</definedName>
    <definedName name="MO_EXC_ROCA_BLANDA_MANO_3M" localSheetId="1">#REF!</definedName>
    <definedName name="MO_EXC_ROCA_BLANDA_MANO_3M">#REF!</definedName>
    <definedName name="MO_EXC_ROCA_COMP_3M" localSheetId="1">#REF!</definedName>
    <definedName name="MO_EXC_ROCA_COMP_3M">#REF!</definedName>
    <definedName name="MO_EXC_ROCA_MANO_3M" localSheetId="1">#REF!</definedName>
    <definedName name="MO_EXC_ROCA_MANO_3M">#REF!</definedName>
    <definedName name="MO_EXC_TIERRA_MANO_3M" localSheetId="1">#REF!</definedName>
    <definedName name="MO_EXC_TIERRA_MANO_3M">#REF!</definedName>
    <definedName name="MO_FINO_TECHO_HOR" localSheetId="1">#REF!</definedName>
    <definedName name="MO_FINO_TECHO_HOR">#REF!</definedName>
    <definedName name="MO_FRAGUACHE" localSheetId="1">#REF!</definedName>
    <definedName name="MO_FRAGUACHE">#REF!</definedName>
    <definedName name="MO_GOTEROS" localSheetId="1">#REF!</definedName>
    <definedName name="MO_GOTEROS">#REF!</definedName>
    <definedName name="MO_NATILLA" localSheetId="1">#REF!</definedName>
    <definedName name="MO_NATILLA">#REF!</definedName>
    <definedName name="MO_PAÑETE_COLs" localSheetId="1">#REF!</definedName>
    <definedName name="MO_PAÑETE_COLs">#REF!</definedName>
    <definedName name="MO_PAÑETE_EXT" localSheetId="1">#REF!</definedName>
    <definedName name="MO_PAÑETE_EXT">#REF!</definedName>
    <definedName name="MO_PAÑETE_INT" localSheetId="1">#REF!</definedName>
    <definedName name="MO_PAÑETE_INT">#REF!</definedName>
    <definedName name="MO_PAÑETE_PULIDO" localSheetId="1">#REF!</definedName>
    <definedName name="MO_PAÑETE_PULIDO">#REF!</definedName>
    <definedName name="MO_PAÑETE_RASGADO" localSheetId="1">#REF!</definedName>
    <definedName name="MO_PAÑETE_RASGADO">#REF!</definedName>
    <definedName name="MO_PAÑETE_TECHOSyVIGAS" localSheetId="1">#REF!</definedName>
    <definedName name="MO_PAÑETE_TECHOSyVIGAS">#REF!</definedName>
    <definedName name="MO_PERRILLA" localSheetId="1">#REF!</definedName>
    <definedName name="MO_PERRILLA">#REF!</definedName>
    <definedName name="MO_PIEDRA" localSheetId="1">#REF!</definedName>
    <definedName name="MO_PIEDRA">#REF!</definedName>
    <definedName name="MO_PINTURA" localSheetId="1">#REF!</definedName>
    <definedName name="MO_PINTURA">#REF!</definedName>
    <definedName name="MO_PISO_ADOQUIN" localSheetId="1">#REF!</definedName>
    <definedName name="MO_PISO_ADOQUIN">#REF!</definedName>
    <definedName name="MO_PISO_CementoPulido" localSheetId="1">#REF!</definedName>
    <definedName name="MO_PISO_CementoPulido">#REF!</definedName>
    <definedName name="MO_PISO_CERAMICA_15a20" localSheetId="1">#REF!</definedName>
    <definedName name="MO_PISO_CERAMICA_15a20">#REF!</definedName>
    <definedName name="MO_PISO_CERAMICA_15a20_BASE" localSheetId="1">#REF!</definedName>
    <definedName name="MO_PISO_CERAMICA_15a20_BASE">#REF!</definedName>
    <definedName name="MO_PISO_CERAMICA_30a40" localSheetId="1">#REF!</definedName>
    <definedName name="MO_PISO_CERAMICA_30a40">#REF!</definedName>
    <definedName name="MO_PISO_CERAMICA_30a40_BASE" localSheetId="1">#REF!</definedName>
    <definedName name="MO_PISO_CERAMICA_30a40_BASE">#REF!</definedName>
    <definedName name="MO_PISO_FROTA_VIOL" localSheetId="1">#REF!</definedName>
    <definedName name="MO_PISO_FROTA_VIOL">#REF!</definedName>
    <definedName name="MO_PISO_FROTADO" localSheetId="1">#REF!</definedName>
    <definedName name="MO_PISO_FROTADO">#REF!</definedName>
    <definedName name="MO_PISO_GRANITO_25" localSheetId="1">#REF!</definedName>
    <definedName name="MO_PISO_GRANITO_25">#REF!</definedName>
    <definedName name="MO_PISO_GRANITO_30" localSheetId="1">#REF!</definedName>
    <definedName name="MO_PISO_GRANITO_30">#REF!</definedName>
    <definedName name="MO_PISO_GRANITO_33" localSheetId="1">#REF!</definedName>
    <definedName name="MO_PISO_GRANITO_33">#REF!</definedName>
    <definedName name="MO_PISO_GRANITO_40" localSheetId="1">#REF!</definedName>
    <definedName name="MO_PISO_GRANITO_40">#REF!</definedName>
    <definedName name="MO_PISO_GRANITO_50" localSheetId="1">#REF!</definedName>
    <definedName name="MO_PISO_GRANITO_50">#REF!</definedName>
    <definedName name="MO_PISO_PULI_VIOL" localSheetId="1">#REF!</definedName>
    <definedName name="MO_PISO_PULI_VIOL">#REF!</definedName>
    <definedName name="MO_PISO_ZOCALO" localSheetId="1">#REF!</definedName>
    <definedName name="MO_PISO_ZOCALO">#REF!</definedName>
    <definedName name="MO_REPELLO" localSheetId="1">#REF!</definedName>
    <definedName name="MO_REPELLO">#REF!</definedName>
    <definedName name="MO_RESANE_FROTA" localSheetId="1">#REF!</definedName>
    <definedName name="MO_RESANE_FROTA">#REF!</definedName>
    <definedName name="MO_RESANE_GOMA" localSheetId="1">#REF!</definedName>
    <definedName name="MO_RESANE_GOMA">#REF!</definedName>
    <definedName name="MO_SUBIDA_BLOCK_4_1NIVEL" localSheetId="1">#REF!</definedName>
    <definedName name="MO_SUBIDA_BLOCK_4_1NIVEL">#REF!</definedName>
    <definedName name="MO_SUBIDA_BLOCK_6_1NIVEL" localSheetId="1">#REF!</definedName>
    <definedName name="MO_SUBIDA_BLOCK_6_1NIVEL">#REF!</definedName>
    <definedName name="MO_SUBIDA_BLOCK_8_1NIVEL" localSheetId="1">#REF!</definedName>
    <definedName name="MO_SUBIDA_BLOCK_8_1NIVEL">#REF!</definedName>
    <definedName name="MO_SUBIDA_CEMENTO_1NIVEL" localSheetId="1">#REF!</definedName>
    <definedName name="MO_SUBIDA_CEMENTO_1NIVEL">#REF!</definedName>
    <definedName name="MO_SUBIDA_MADERA_1NIVEL" localSheetId="1">#REF!</definedName>
    <definedName name="MO_SUBIDA_MADERA_1NIVEL">#REF!</definedName>
    <definedName name="MO_SUBIR_AGREGADO_1Nivel" localSheetId="1">#REF!</definedName>
    <definedName name="MO_SUBIR_AGREGADO_1Nivel">#REF!</definedName>
    <definedName name="MO_SubirAcero_1Niv" localSheetId="1">#REF!</definedName>
    <definedName name="MO_SubirAcero_1Niv">#REF!</definedName>
    <definedName name="MO_ZABALETA_PISO" localSheetId="1">#REF!</definedName>
    <definedName name="MO_ZABALETA_PISO">#REF!</definedName>
    <definedName name="MO_ZABALETA_TECHO" localSheetId="1">#REF!</definedName>
    <definedName name="MO_ZABALETA_TECHO">#REF!</definedName>
    <definedName name="moacero" localSheetId="1">#REF!</definedName>
    <definedName name="moacero">#REF!</definedName>
    <definedName name="moaceromalla" localSheetId="1">#REF!</definedName>
    <definedName name="moaceromalla">#REF!</definedName>
    <definedName name="moacerorampa" localSheetId="1">#REF!</definedName>
    <definedName name="moacerorampa">#REF!</definedName>
    <definedName name="MOLDE_ESTAMPADO" localSheetId="1">#REF!</definedName>
    <definedName name="MOLDE_ESTAMPADO">#REF!</definedName>
    <definedName name="MOPISOCERAMICA" localSheetId="1">[7]INS!#REF!</definedName>
    <definedName name="MOPISOCERAMICA">[7]INS!#REF!</definedName>
    <definedName name="MOTONIVELADORA" localSheetId="1">#REF!</definedName>
    <definedName name="MOTONIVELADORA">#REF!</definedName>
    <definedName name="MURO30" localSheetId="1">#REF!</definedName>
    <definedName name="MURO30">#REF!</definedName>
    <definedName name="MUROBOVEDA12A10X2AD" localSheetId="1">#REF!</definedName>
    <definedName name="MUROBOVEDA12A10X2AD">#REF!</definedName>
    <definedName name="NADA" localSheetId="1">[16]Insumos!#REF!</definedName>
    <definedName name="NADA">[16]Insumos!#REF!</definedName>
    <definedName name="NINGUNA" localSheetId="1">[16]Insumos!#REF!</definedName>
    <definedName name="NINGUNA">[16]Insumos!#REF!</definedName>
    <definedName name="NIPLE_ACERO_12x3" localSheetId="1">#REF!</definedName>
    <definedName name="NIPLE_ACERO_12x3">#REF!</definedName>
    <definedName name="NIPLE_ACERO_16x2" localSheetId="1">#REF!</definedName>
    <definedName name="NIPLE_ACERO_16x2">#REF!</definedName>
    <definedName name="NIPLE_ACERO_16x3" localSheetId="1">#REF!</definedName>
    <definedName name="NIPLE_ACERO_16x3">#REF!</definedName>
    <definedName name="NIPLE_ACERO_20x3" localSheetId="1">#REF!</definedName>
    <definedName name="NIPLE_ACERO_20x3">#REF!</definedName>
    <definedName name="NIPLE_ACERO_6x3" localSheetId="1">#REF!</definedName>
    <definedName name="NIPLE_ACERO_6x3">#REF!</definedName>
    <definedName name="NIPLE_ACERO_8x3" localSheetId="1">#REF!</definedName>
    <definedName name="NIPLE_ACERO_8x3">#REF!</definedName>
    <definedName name="NIPLE_ACERO_PLATILLADO_12x12" localSheetId="1">#REF!</definedName>
    <definedName name="NIPLE_ACERO_PLATILLADO_12x12">#REF!</definedName>
    <definedName name="NIPLE_ACERO_PLATILLADO_2x1" localSheetId="1">#REF!</definedName>
    <definedName name="NIPLE_ACERO_PLATILLADO_2x1">#REF!</definedName>
    <definedName name="NIPLE_ACERO_PLATILLADO_3x1" localSheetId="1">#REF!</definedName>
    <definedName name="NIPLE_ACERO_PLATILLADO_3x1">#REF!</definedName>
    <definedName name="NIPLE_ACERO_PLATILLADO_8x1" localSheetId="1">#REF!</definedName>
    <definedName name="NIPLE_ACERO_PLATILLADO_8x1">#REF!</definedName>
    <definedName name="NIPLE_CROMO_38x2_12" localSheetId="1">#REF!</definedName>
    <definedName name="NIPLE_CROMO_38x2_12">#REF!</definedName>
    <definedName name="NIPLE_HG_12x4" localSheetId="1">#REF!</definedName>
    <definedName name="NIPLE_HG_12x4">#REF!</definedName>
    <definedName name="NIPLE_HG_34x4" localSheetId="1">#REF!</definedName>
    <definedName name="NIPLE_HG_34x4">#REF!</definedName>
    <definedName name="OPERADOR_GREADER" localSheetId="1">#REF!</definedName>
    <definedName name="OPERADOR_GREADER">#REF!</definedName>
    <definedName name="OPERADOR_PALA" localSheetId="1">#REF!</definedName>
    <definedName name="OPERADOR_PALA">#REF!</definedName>
    <definedName name="OPERADOR_TRACTOR" localSheetId="1">#REF!</definedName>
    <definedName name="OPERADOR_TRACTOR">#REF!</definedName>
    <definedName name="Operario_1ra" localSheetId="1">#REF!</definedName>
    <definedName name="Operario_1ra">#REF!</definedName>
    <definedName name="Operario_2da" localSheetId="1">#REF!</definedName>
    <definedName name="Operario_2da">#REF!</definedName>
    <definedName name="Operario_3ra" localSheetId="1">#REF!</definedName>
    <definedName name="Operario_3ra">#REF!</definedName>
    <definedName name="OPERARIOPRIMERA">[14]SALARIOS!$C$10</definedName>
    <definedName name="OXIGENO_CIL" localSheetId="1">#REF!</definedName>
    <definedName name="OXIGENO_CIL">#REF!</definedName>
    <definedName name="p" localSheetId="1">[17]peso!#REF!</definedName>
    <definedName name="p">[17]peso!#REF!</definedName>
    <definedName name="P1XE" localSheetId="1">#REF!</definedName>
    <definedName name="P1XE">#REF!</definedName>
    <definedName name="P1XT" localSheetId="1">#REF!</definedName>
    <definedName name="P1XT">#REF!</definedName>
    <definedName name="P1YE" localSheetId="1">#REF!</definedName>
    <definedName name="P1YE">#REF!</definedName>
    <definedName name="P1YT" localSheetId="1">#REF!</definedName>
    <definedName name="P1YT">#REF!</definedName>
    <definedName name="P2XE" localSheetId="1">#REF!</definedName>
    <definedName name="P2XE">#REF!</definedName>
    <definedName name="P2XT" localSheetId="1">#REF!</definedName>
    <definedName name="P2XT">#REF!</definedName>
    <definedName name="P2YE" localSheetId="1">#REF!</definedName>
    <definedName name="P2YE">#REF!</definedName>
    <definedName name="P3XE" localSheetId="1">#REF!</definedName>
    <definedName name="P3XE">#REF!</definedName>
    <definedName name="P3XT" localSheetId="1">#REF!</definedName>
    <definedName name="P3XT">#REF!</definedName>
    <definedName name="P3YE" localSheetId="1">#REF!</definedName>
    <definedName name="P3YE">#REF!</definedName>
    <definedName name="P3YT" localSheetId="1">#REF!</definedName>
    <definedName name="P3YT">#REF!</definedName>
    <definedName name="P4XE" localSheetId="1">#REF!</definedName>
    <definedName name="P4XE">#REF!</definedName>
    <definedName name="P4XT" localSheetId="1">#REF!</definedName>
    <definedName name="P4XT">#REF!</definedName>
    <definedName name="P4YE" localSheetId="1">#REF!</definedName>
    <definedName name="P4YE">#REF!</definedName>
    <definedName name="P4YT" localSheetId="1">#REF!</definedName>
    <definedName name="P4YT">#REF!</definedName>
    <definedName name="P5XE" localSheetId="1">#REF!</definedName>
    <definedName name="P5XE">#REF!</definedName>
    <definedName name="P5YE" localSheetId="1">#REF!</definedName>
    <definedName name="P5YE">#REF!</definedName>
    <definedName name="P5YT" localSheetId="1">#REF!</definedName>
    <definedName name="P5YT">#REF!</definedName>
    <definedName name="P6XE" localSheetId="1">#REF!</definedName>
    <definedName name="P6XE">#REF!</definedName>
    <definedName name="P6XT" localSheetId="1">#REF!</definedName>
    <definedName name="P6XT">#REF!</definedName>
    <definedName name="P6YE" localSheetId="1">#REF!</definedName>
    <definedName name="P6YE">#REF!</definedName>
    <definedName name="P6YT" localSheetId="1">#REF!</definedName>
    <definedName name="P6YT">#REF!</definedName>
    <definedName name="P7XE" localSheetId="1">#REF!</definedName>
    <definedName name="P7XE">#REF!</definedName>
    <definedName name="P7YE" localSheetId="1">#REF!</definedName>
    <definedName name="P7YE">#REF!</definedName>
    <definedName name="P7YT" localSheetId="1">#REF!</definedName>
    <definedName name="P7YT">#REF!</definedName>
    <definedName name="PALA" localSheetId="1">#REF!</definedName>
    <definedName name="PALA">#REF!</definedName>
    <definedName name="PALA_950" localSheetId="1">#REF!</definedName>
    <definedName name="PALA_950">#REF!</definedName>
    <definedName name="PANEL_DIST_24C" localSheetId="1">#REF!</definedName>
    <definedName name="PANEL_DIST_24C">#REF!</definedName>
    <definedName name="PANEL_DIST_32C" localSheetId="1">#REF!</definedName>
    <definedName name="PANEL_DIST_32C">#REF!</definedName>
    <definedName name="PANEL_DIST_4a8C" localSheetId="1">#REF!</definedName>
    <definedName name="PANEL_DIST_4a8C">#REF!</definedName>
    <definedName name="PanelDist_6a12_Circ_125a" localSheetId="1">#REF!</definedName>
    <definedName name="PanelDist_6a12_Circ_125a">#REF!</definedName>
    <definedName name="PARARRAYOS_9KV" localSheetId="1">#REF!</definedName>
    <definedName name="PARARRAYOS_9KV">#REF!</definedName>
    <definedName name="PEON" localSheetId="1">#REF!</definedName>
    <definedName name="PEON">#REF!</definedName>
    <definedName name="Peon_1">[4]MO!$B$11</definedName>
    <definedName name="Peon_Colchas">[9]MO!$B$11</definedName>
    <definedName name="PEONCARP" localSheetId="1">[7]INS!#REF!</definedName>
    <definedName name="PEONCARP">[7]INS!#REF!</definedName>
    <definedName name="PERFIL_CUADRADO_34">[9]INSU!$B$91</definedName>
    <definedName name="Pernos" localSheetId="1">#REF!</definedName>
    <definedName name="Pernos">#REF!</definedName>
    <definedName name="PICO" localSheetId="1">#REF!</definedName>
    <definedName name="PICO">#REF!</definedName>
    <definedName name="PIEDRA" localSheetId="1">#REF!</definedName>
    <definedName name="PIEDRA">#REF!</definedName>
    <definedName name="PIEDRA_GAVIONES" localSheetId="1">#REF!</definedName>
    <definedName name="PIEDRA_GAVIONES">#REF!</definedName>
    <definedName name="PINO">[14]INS!$D$770</definedName>
    <definedName name="PINTURA_ACR_COLOR_PREPARADO" localSheetId="1">#REF!</definedName>
    <definedName name="PINTURA_ACR_COLOR_PREPARADO">#REF!</definedName>
    <definedName name="PINTURA_ACR_EXT" localSheetId="1">#REF!</definedName>
    <definedName name="PINTURA_ACR_EXT">#REF!</definedName>
    <definedName name="PINTURA_ACR_INT" localSheetId="1">#REF!</definedName>
    <definedName name="PINTURA_ACR_INT">#REF!</definedName>
    <definedName name="PINTURA_BASE" localSheetId="1">#REF!</definedName>
    <definedName name="PINTURA_BASE">#REF!</definedName>
    <definedName name="PINTURA_MANTENIMIENTO" localSheetId="1">#REF!</definedName>
    <definedName name="PINTURA_MANTENIMIENTO">#REF!</definedName>
    <definedName name="PINTURA_OXIDO_ROJO" localSheetId="1">#REF!</definedName>
    <definedName name="PINTURA_OXIDO_ROJO">#REF!</definedName>
    <definedName name="PISO_GRANITO_FONDO_BCO">[9]INSU!$B$103</definedName>
    <definedName name="PLANTA_ELECTRICA" localSheetId="1">#REF!</definedName>
    <definedName name="PLANTA_ELECTRICA">#REF!</definedName>
    <definedName name="PLASTICO">[9]INSU!$B$90</definedName>
    <definedName name="PLIGADORA2">[7]INS!$D$563</definedName>
    <definedName name="PLOMERO" localSheetId="1">[7]INS!#REF!</definedName>
    <definedName name="PLOMERO">[7]INS!#REF!</definedName>
    <definedName name="PLOMERO_SOLDADOR" localSheetId="1">#REF!</definedName>
    <definedName name="PLOMERO_SOLDADOR">#REF!</definedName>
    <definedName name="PLOMEROAYUDANTE" localSheetId="1">[7]INS!#REF!</definedName>
    <definedName name="PLOMEROAYUDANTE">[7]INS!#REF!</definedName>
    <definedName name="PLOMEROOFICIAL" localSheetId="1">[7]INS!#REF!</definedName>
    <definedName name="PLOMEROOFICIAL">[7]INS!#REF!</definedName>
    <definedName name="PLYWOOD_34_2CARAS">[4]INSU!$D$133</definedName>
    <definedName name="pmadera2162" localSheetId="1">[12]precios!#REF!</definedName>
    <definedName name="pmadera2162">[12]precios!#REF!</definedName>
    <definedName name="POSTE_HA_25_CUAD" localSheetId="1">#REF!</definedName>
    <definedName name="POSTE_HA_25_CUAD">#REF!</definedName>
    <definedName name="POSTE_HA_30_CUAD" localSheetId="1">#REF!</definedName>
    <definedName name="POSTE_HA_30_CUAD">#REF!</definedName>
    <definedName name="POSTE_HA_35_CUAD" localSheetId="1">#REF!</definedName>
    <definedName name="POSTE_HA_35_CUAD">#REF!</definedName>
    <definedName name="POSTE_HA_40_CUAD" localSheetId="1">#REF!</definedName>
    <definedName name="POSTE_HA_40_CUAD">#REF!</definedName>
    <definedName name="PREC._UNITARIO">#N/A</definedName>
    <definedName name="precios">[18]Precios!$A$4:$F$1576</definedName>
    <definedName name="PRESUPUESTO">#N/A</definedName>
    <definedName name="PUERTA_PANEL_PINO" localSheetId="1">#REF!</definedName>
    <definedName name="PUERTA_PANEL_PINO">#REF!</definedName>
    <definedName name="PUERTA_PLYWOOD" localSheetId="1">#REF!</definedName>
    <definedName name="PUERTA_PLYWOOD">#REF!</definedName>
    <definedName name="PULIDO_Y_BRILLADO_ESCALON" localSheetId="1">#REF!</definedName>
    <definedName name="PULIDO_Y_BRILLADO_ESCALON">#REF!</definedName>
    <definedName name="PULIDOyBRILLADO_TC" localSheetId="1">#REF!</definedName>
    <definedName name="PULIDOyBRILLADO_TC">#REF!</definedName>
    <definedName name="PWINCHE2000K">[7]INS!$D$568</definedName>
    <definedName name="Q">[1]CUB02!$W$1:$W$8</definedName>
    <definedName name="RASTRILLO" localSheetId="1">#REF!</definedName>
    <definedName name="RASTRILLO">#REF!</definedName>
    <definedName name="REDUCCION_BUSHING_HG_12x38" localSheetId="1">#REF!</definedName>
    <definedName name="REDUCCION_BUSHING_HG_12x38">#REF!</definedName>
    <definedName name="REDUCCION_PVC_34a12" localSheetId="1">#REF!</definedName>
    <definedName name="REDUCCION_PVC_34a12">#REF!</definedName>
    <definedName name="REDUCCION_PVC_DREN_4x2" localSheetId="1">#REF!</definedName>
    <definedName name="REDUCCION_PVC_DREN_4x2">#REF!</definedName>
    <definedName name="REFERENCIA">[19]COF!$G$733</definedName>
    <definedName name="REGISTRO_ELEC_6x6" localSheetId="1">#REF!</definedName>
    <definedName name="REGISTRO_ELEC_6x6">#REF!</definedName>
    <definedName name="REGLA_PAÑETE" localSheetId="1">#REF!</definedName>
    <definedName name="REGLA_PAÑETE">#REF!</definedName>
    <definedName name="REJILLA_PISO" localSheetId="1">#REF!</definedName>
    <definedName name="REJILLA_PISO">#REF!</definedName>
    <definedName name="REJILLAS_1x1" localSheetId="1">#REF!</definedName>
    <definedName name="REJILLAS_1x1">#REF!</definedName>
    <definedName name="REPORTE">#N/A</definedName>
    <definedName name="REPORTE_01">#N/A</definedName>
    <definedName name="REPORTE_02">#N/A</definedName>
    <definedName name="REPORTE_03">#N/A</definedName>
    <definedName name="REPORTE_04">#N/A</definedName>
    <definedName name="REPORTE_05">#N/A</definedName>
    <definedName name="REPORTE_06">#N/A</definedName>
    <definedName name="REPORTE_07">#N/A</definedName>
    <definedName name="REPORTE_08">#N/A</definedName>
    <definedName name="REPORTE_09">#N/A</definedName>
    <definedName name="RETRO_320" localSheetId="1">#REF!</definedName>
    <definedName name="RETRO_320">#REF!</definedName>
    <definedName name="REVESTIMIENTO_CERAMICA_20x20" localSheetId="1">#REF!</definedName>
    <definedName name="REVESTIMIENTO_CERAMICA_20x20">#REF!</definedName>
    <definedName name="RODILLO_CAT_815" localSheetId="1">#REF!</definedName>
    <definedName name="RODILLO_CAT_815">#REF!</definedName>
    <definedName name="ROSETA" localSheetId="1">#REF!</definedName>
    <definedName name="ROSETA">#REF!</definedName>
    <definedName name="SALARIO" localSheetId="1">#REF!</definedName>
    <definedName name="SALARIO">#REF!</definedName>
    <definedName name="SALIDA">#N/A</definedName>
    <definedName name="SDSDFSDFSDF" localSheetId="1">#REF!</definedName>
    <definedName name="SDSDFSDFSDF">#REF!</definedName>
    <definedName name="SEGUETA" localSheetId="1">#REF!</definedName>
    <definedName name="SEGUETA">#REF!</definedName>
    <definedName name="SIERRA_ELECTRICA" localSheetId="1">#REF!</definedName>
    <definedName name="SIERRA_ELECTRICA">#REF!</definedName>
    <definedName name="SIFON_PVC_1_12" localSheetId="1">#REF!</definedName>
    <definedName name="SIFON_PVC_1_12">#REF!</definedName>
    <definedName name="SIFON_PVC_1_14" localSheetId="1">#REF!</definedName>
    <definedName name="SIFON_PVC_1_14">#REF!</definedName>
    <definedName name="SIFON_PVC_2" localSheetId="1">#REF!</definedName>
    <definedName name="SIFON_PVC_2">#REF!</definedName>
    <definedName name="SIFON_PVC_4" localSheetId="1">#REF!</definedName>
    <definedName name="SIFON_PVC_4">#REF!</definedName>
    <definedName name="SILICONE" localSheetId="1">#REF!</definedName>
    <definedName name="SILICONE">#REF!</definedName>
    <definedName name="SOLDADORA" localSheetId="1">#REF!</definedName>
    <definedName name="SOLDADORA">#REF!</definedName>
    <definedName name="SUB_TOTAL" localSheetId="1">#REF!</definedName>
    <definedName name="SUB_TOTAL">#REF!</definedName>
    <definedName name="TANQUE_55Gls" localSheetId="1">#REF!</definedName>
    <definedName name="TANQUE_55Gls">#REF!</definedName>
    <definedName name="TAPA_ALUMINIO_1x1" localSheetId="1">#REF!</definedName>
    <definedName name="TAPA_ALUMINIO_1x1">#REF!</definedName>
    <definedName name="TAPA_REGISTRO_HF" localSheetId="1">#REF!</definedName>
    <definedName name="TAPA_REGISTRO_HF">#REF!</definedName>
    <definedName name="TAPA_REGISTRO_HF_LIVIANA" localSheetId="1">#REF!</definedName>
    <definedName name="TAPA_REGISTRO_HF_LIVIANA">#REF!</definedName>
    <definedName name="TAPE_3M" localSheetId="1">#REF!</definedName>
    <definedName name="TAPE_3M">#REF!</definedName>
    <definedName name="TC" localSheetId="1">#REF!</definedName>
    <definedName name="TC">#REF!</definedName>
    <definedName name="TEE_ACERO_12x8" localSheetId="1">#REF!</definedName>
    <definedName name="TEE_ACERO_12x8">#REF!</definedName>
    <definedName name="TEE_ACERO_16x12" localSheetId="1">#REF!</definedName>
    <definedName name="TEE_ACERO_16x12">#REF!</definedName>
    <definedName name="TEE_ACERO_16x16" localSheetId="1">#REF!</definedName>
    <definedName name="TEE_ACERO_16x16">#REF!</definedName>
    <definedName name="TEE_ACERO_16x6" localSheetId="1">#REF!</definedName>
    <definedName name="TEE_ACERO_16x6">#REF!</definedName>
    <definedName name="TEE_ACERO_16x8" localSheetId="1">#REF!</definedName>
    <definedName name="TEE_ACERO_16x8">#REF!</definedName>
    <definedName name="TEE_ACERO_20x16" localSheetId="1">#REF!</definedName>
    <definedName name="TEE_ACERO_20x16">#REF!</definedName>
    <definedName name="TEE_CPVC_12" localSheetId="1">#REF!</definedName>
    <definedName name="TEE_CPVC_12">#REF!</definedName>
    <definedName name="TEE_HG_1" localSheetId="1">#REF!</definedName>
    <definedName name="TEE_HG_1">#REF!</definedName>
    <definedName name="TEE_HG_1_12" localSheetId="1">#REF!</definedName>
    <definedName name="TEE_HG_1_12">#REF!</definedName>
    <definedName name="TEE_HG_12" localSheetId="1">#REF!</definedName>
    <definedName name="TEE_HG_12">#REF!</definedName>
    <definedName name="TEE_HG_34" localSheetId="1">#REF!</definedName>
    <definedName name="TEE_HG_34">#REF!</definedName>
    <definedName name="TEE_PVC_PRES_1" localSheetId="1">#REF!</definedName>
    <definedName name="TEE_PVC_PRES_1">#REF!</definedName>
    <definedName name="TEE_PVC_PRES_12" localSheetId="1">#REF!</definedName>
    <definedName name="TEE_PVC_PRES_12">#REF!</definedName>
    <definedName name="TEE_PVC_PRES_34" localSheetId="1">#REF!</definedName>
    <definedName name="TEE_PVC_PRES_34">#REF!</definedName>
    <definedName name="TEFLON" localSheetId="1">#REF!</definedName>
    <definedName name="TEFLON">#REF!</definedName>
    <definedName name="THINNER" localSheetId="1">#REF!</definedName>
    <definedName name="THINNER">#REF!</definedName>
    <definedName name="_xlnm.Print_Titles" localSheetId="0">'ANALISIS PARA CASETA CLORO'!$1:$11</definedName>
    <definedName name="_xlnm.Print_Titles" localSheetId="1">'Villa Olimpica SFM OK 88lis'!$A:$F,'Villa Olimpica SFM OK 88lis'!$1:$10</definedName>
    <definedName name="_xlnm.Print_Titles">#N/A</definedName>
    <definedName name="Tolas" localSheetId="1">#REF!</definedName>
    <definedName name="Tolas">#REF!</definedName>
    <definedName name="TOMACORRIENTE_110V" localSheetId="1">#REF!</definedName>
    <definedName name="TOMACORRIENTE_110V">#REF!</definedName>
    <definedName name="TOMACORRIENTE_220V_SENC" localSheetId="1">#REF!</definedName>
    <definedName name="TOMACORRIENTE_220V_SENC">#REF!</definedName>
    <definedName name="TOMACORRIENTE_30a" localSheetId="1">#REF!</definedName>
    <definedName name="TOMACORRIENTE_30a">#REF!</definedName>
    <definedName name="Topografo" localSheetId="1">#REF!</definedName>
    <definedName name="Topografo">#REF!</definedName>
    <definedName name="TORNILLOS" localSheetId="1">#REF!</definedName>
    <definedName name="TORNILLOS">#REF!</definedName>
    <definedName name="TORNILLOS_INODORO" localSheetId="1">#REF!</definedName>
    <definedName name="TORNILLOS_INODORO">#REF!</definedName>
    <definedName name="TRACTOR_D8K" localSheetId="1">#REF!</definedName>
    <definedName name="TRACTOR_D8K">#REF!</definedName>
    <definedName name="TRANSFER_MANUAL_150_3AMPS" localSheetId="1">#REF!</definedName>
    <definedName name="TRANSFER_MANUAL_150_3AMPS">#REF!</definedName>
    <definedName name="TRANSFER_MANUAL_800_3AMPS" localSheetId="1">#REF!</definedName>
    <definedName name="TRANSFER_MANUAL_800_3AMPS">#REF!</definedName>
    <definedName name="TRANSFORMADOR_100KVA_240_480_POSTE" localSheetId="1">#REF!</definedName>
    <definedName name="TRANSFORMADOR_100KVA_240_480_POSTE">#REF!</definedName>
    <definedName name="TRANSFORMADOR_15KVA_120_240_POSTE" localSheetId="1">#REF!</definedName>
    <definedName name="TRANSFORMADOR_15KVA_120_240_POSTE">#REF!</definedName>
    <definedName name="TRANSFORMADOR_25KVA_240_480_POSTE" localSheetId="1">#REF!</definedName>
    <definedName name="TRANSFORMADOR_25KVA_240_480_POSTE">#REF!</definedName>
    <definedName name="Trompo" localSheetId="1">#REF!</definedName>
    <definedName name="Trompo">#REF!</definedName>
    <definedName name="TUBO_ACERO_16" localSheetId="1">#REF!</definedName>
    <definedName name="TUBO_ACERO_16">#REF!</definedName>
    <definedName name="TUBO_ACERO_20" localSheetId="1">#REF!</definedName>
    <definedName name="TUBO_ACERO_20">#REF!</definedName>
    <definedName name="TUBO_ACERO_20_e14" localSheetId="1">#REF!</definedName>
    <definedName name="TUBO_ACERO_20_e14">#REF!</definedName>
    <definedName name="TUBO_ACERO_3" localSheetId="1">#REF!</definedName>
    <definedName name="TUBO_ACERO_3">#REF!</definedName>
    <definedName name="TUBO_ACERO_4" localSheetId="1">#REF!</definedName>
    <definedName name="TUBO_ACERO_4">#REF!</definedName>
    <definedName name="TUBO_ACERO_6" localSheetId="1">#REF!</definedName>
    <definedName name="TUBO_ACERO_6">#REF!</definedName>
    <definedName name="TUBO_ACERO_8" localSheetId="1">#REF!</definedName>
    <definedName name="TUBO_ACERO_8">#REF!</definedName>
    <definedName name="TUBO_CPVC_12" localSheetId="1">#REF!</definedName>
    <definedName name="TUBO_CPVC_12">#REF!</definedName>
    <definedName name="TUBO_FLEXIBLE_INODORO_C_TUERCA" localSheetId="1">#REF!</definedName>
    <definedName name="TUBO_FLEXIBLE_INODORO_C_TUERCA">#REF!</definedName>
    <definedName name="TUBO_HA_36" localSheetId="1">#REF!</definedName>
    <definedName name="TUBO_HA_36">#REF!</definedName>
    <definedName name="TUBO_HG_1" localSheetId="1">#REF!</definedName>
    <definedName name="TUBO_HG_1">#REF!</definedName>
    <definedName name="TUBO_HG_1_12" localSheetId="1">#REF!</definedName>
    <definedName name="TUBO_HG_1_12">#REF!</definedName>
    <definedName name="TUBO_HG_12" localSheetId="1">#REF!</definedName>
    <definedName name="TUBO_HG_12">#REF!</definedName>
    <definedName name="TUBO_HG_34" localSheetId="1">#REF!</definedName>
    <definedName name="TUBO_HG_34">#REF!</definedName>
    <definedName name="TUBO_PVC_DRENAJE_1_12" localSheetId="1">#REF!</definedName>
    <definedName name="TUBO_PVC_DRENAJE_1_12">#REF!</definedName>
    <definedName name="TUBO_PVC_SCH40_12" localSheetId="1">#REF!</definedName>
    <definedName name="TUBO_PVC_SCH40_12">#REF!</definedName>
    <definedName name="TUBO_PVC_SCH40_34" localSheetId="1">#REF!</definedName>
    <definedName name="TUBO_PVC_SCH40_34">#REF!</definedName>
    <definedName name="TUBO_PVC_SDR21_2" localSheetId="1">#REF!</definedName>
    <definedName name="TUBO_PVC_SDR21_2">#REF!</definedName>
    <definedName name="TUBO_PVC_SDR21_JG_16" localSheetId="1">#REF!</definedName>
    <definedName name="TUBO_PVC_SDR21_JG_16">#REF!</definedName>
    <definedName name="TUBO_PVC_SDR21_JG_6" localSheetId="1">#REF!</definedName>
    <definedName name="TUBO_PVC_SDR21_JG_6">#REF!</definedName>
    <definedName name="TUBO_PVC_SDR21_JG_8" localSheetId="1">#REF!</definedName>
    <definedName name="TUBO_PVC_SDR21_JG_8">#REF!</definedName>
    <definedName name="TUBO_PVC_SDR26_12" localSheetId="1">#REF!</definedName>
    <definedName name="TUBO_PVC_SDR26_12">#REF!</definedName>
    <definedName name="TUBO_PVC_SDR26_2" localSheetId="1">#REF!</definedName>
    <definedName name="TUBO_PVC_SDR26_2">#REF!</definedName>
    <definedName name="TUBO_PVC_SDR26_34" localSheetId="1">#REF!</definedName>
    <definedName name="TUBO_PVC_SDR26_34">#REF!</definedName>
    <definedName name="TUBO_PVC_SDR26_JG_16" localSheetId="1">#REF!</definedName>
    <definedName name="TUBO_PVC_SDR26_JG_16">#REF!</definedName>
    <definedName name="TUBO_PVC_SDR26_JG_3" localSheetId="1">#REF!</definedName>
    <definedName name="TUBO_PVC_SDR26_JG_3">#REF!</definedName>
    <definedName name="TUBO_PVC_SDR26_JG_4" localSheetId="1">#REF!</definedName>
    <definedName name="TUBO_PVC_SDR26_JG_4">#REF!</definedName>
    <definedName name="TUBO_PVC_SDR26_JG_6" localSheetId="1">#REF!</definedName>
    <definedName name="TUBO_PVC_SDR26_JG_6">#REF!</definedName>
    <definedName name="TUBO_PVC_SDR26_JG_8" localSheetId="1">#REF!</definedName>
    <definedName name="TUBO_PVC_SDR26_JG_8">#REF!</definedName>
    <definedName name="TUBO_PVC_SDR325_JG_16" localSheetId="1">#REF!</definedName>
    <definedName name="TUBO_PVC_SDR325_JG_16">#REF!</definedName>
    <definedName name="TUBO_PVC_SDR325_JG_20" localSheetId="1">#REF!</definedName>
    <definedName name="TUBO_PVC_SDR325_JG_20">#REF!</definedName>
    <definedName name="TUBO_PVC_SDR325_JG_8" localSheetId="1">#REF!</definedName>
    <definedName name="TUBO_PVC_SDR325_JG_8">#REF!</definedName>
    <definedName name="TUBO_PVC_SDR41_2" localSheetId="1">#REF!</definedName>
    <definedName name="TUBO_PVC_SDR41_2">#REF!</definedName>
    <definedName name="TUBO_PVC_SDR41_3" localSheetId="1">#REF!</definedName>
    <definedName name="TUBO_PVC_SDR41_3">#REF!</definedName>
    <definedName name="TUBO_PVC_SDR41_4" localSheetId="1">#REF!</definedName>
    <definedName name="TUBO_PVC_SDR41_4">#REF!</definedName>
    <definedName name="TYPE_3M" localSheetId="1">#REF!</definedName>
    <definedName name="TYPE_3M">#REF!</definedName>
    <definedName name="UND">#N/A</definedName>
    <definedName name="UNION_HG_1" localSheetId="1">#REF!</definedName>
    <definedName name="UNION_HG_1">#REF!</definedName>
    <definedName name="UNION_HG_12" localSheetId="1">#REF!</definedName>
    <definedName name="UNION_HG_12">#REF!</definedName>
    <definedName name="UNION_HG_34" localSheetId="1">#REF!</definedName>
    <definedName name="UNION_HG_34">#REF!</definedName>
    <definedName name="UNION_PVC_PRES_12" localSheetId="1">#REF!</definedName>
    <definedName name="UNION_PVC_PRES_12">#REF!</definedName>
    <definedName name="UNION_PVC_PRES_34" localSheetId="1">#REF!</definedName>
    <definedName name="UNION_PVC_PRES_34">#REF!</definedName>
    <definedName name="vaciadohormigonindustrial" localSheetId="1">#REF!</definedName>
    <definedName name="vaciadohormigonindustrial">#REF!</definedName>
    <definedName name="vaciadozapata" localSheetId="1">#REF!</definedName>
    <definedName name="vaciadozapata">#REF!</definedName>
    <definedName name="VALVULA_AIRE_1_HF_ROSCADA" localSheetId="1">#REF!</definedName>
    <definedName name="VALVULA_AIRE_1_HF_ROSCADA">#REF!</definedName>
    <definedName name="VALVULA_AIRE_3_HF_ROSCADA" localSheetId="1">#REF!</definedName>
    <definedName name="VALVULA_AIRE_3_HF_ROSCADA">#REF!</definedName>
    <definedName name="VALVULA_AIRE_34_HF_ROSCADA" localSheetId="1">#REF!</definedName>
    <definedName name="VALVULA_AIRE_34_HF_ROSCADA">#REF!</definedName>
    <definedName name="VALVULA_COMP_12_HF_PLATILLADA" localSheetId="1">#REF!</definedName>
    <definedName name="VALVULA_COMP_12_HF_PLATILLADA">#REF!</definedName>
    <definedName name="VALVULA_COMP_16_HF_PLATILLADA" localSheetId="1">#REF!</definedName>
    <definedName name="VALVULA_COMP_16_HF_PLATILLADA">#REF!</definedName>
    <definedName name="VALVULA_COMP_2_12_HF_ROSCADA" localSheetId="1">#REF!</definedName>
    <definedName name="VALVULA_COMP_2_12_HF_ROSCADA">#REF!</definedName>
    <definedName name="VALVULA_COMP_2_HF_ROSCADA" localSheetId="1">#REF!</definedName>
    <definedName name="VALVULA_COMP_2_HF_ROSCADA">#REF!</definedName>
    <definedName name="VALVULA_COMP_20_HF_PLATILLADA" localSheetId="1">#REF!</definedName>
    <definedName name="VALVULA_COMP_20_HF_PLATILLADA">#REF!</definedName>
    <definedName name="VALVULA_COMP_3_HF_ROSCADA" localSheetId="1">#REF!</definedName>
    <definedName name="VALVULA_COMP_3_HF_ROSCADA">#REF!</definedName>
    <definedName name="VALVULA_COMP_4_HF_PLATILLADA" localSheetId="1">#REF!</definedName>
    <definedName name="VALVULA_COMP_4_HF_PLATILLADA">#REF!</definedName>
    <definedName name="VALVULA_COMP_4_HF_ROSCADA" localSheetId="1">#REF!</definedName>
    <definedName name="VALVULA_COMP_4_HF_ROSCADA">#REF!</definedName>
    <definedName name="VALVULA_COMP_6_HF_PLATILLADA" localSheetId="1">#REF!</definedName>
    <definedName name="VALVULA_COMP_6_HF_PLATILLADA">#REF!</definedName>
    <definedName name="VALVULA_COMP_8_HF_PLATILLADA" localSheetId="1">#REF!</definedName>
    <definedName name="VALVULA_COMP_8_HF_PLATILLADA">#REF!</definedName>
    <definedName name="VARILLA_BLOQUES_20" localSheetId="1">#REF!</definedName>
    <definedName name="VARILLA_BLOQUES_20">#REF!</definedName>
    <definedName name="VARILLA_BLOQUES_40" localSheetId="1">#REF!</definedName>
    <definedName name="VARILLA_BLOQUES_40">#REF!</definedName>
    <definedName name="VARILLA_BLOQUES_60" localSheetId="1">#REF!</definedName>
    <definedName name="VARILLA_BLOQUES_60">#REF!</definedName>
    <definedName name="VARILLA_BLOQUES_80" localSheetId="1">#REF!</definedName>
    <definedName name="VARILLA_BLOQUES_80">#REF!</definedName>
    <definedName name="VCOLGANTE1590" localSheetId="1">#REF!</definedName>
    <definedName name="VCOLGANTE1590">#REF!</definedName>
    <definedName name="VIBRADO" localSheetId="1">#REF!</definedName>
    <definedName name="VIBRADO">#REF!</definedName>
    <definedName name="VIGASHP" localSheetId="1">#REF!</definedName>
    <definedName name="VIGASHP">#REF!</definedName>
    <definedName name="VIOLINADO" localSheetId="1">#REF!</definedName>
    <definedName name="VIOLINADO">#REF!</definedName>
    <definedName name="VUELO10" localSheetId="1">#REF!</definedName>
    <definedName name="VUELO10">#REF!</definedName>
    <definedName name="Winche" localSheetId="1">#REF!</definedName>
    <definedName name="Winche">#REF!</definedName>
    <definedName name="YEE_PVC_DREN_2" localSheetId="1">#REF!</definedName>
    <definedName name="YEE_PVC_DREN_2">#REF!</definedName>
    <definedName name="YEE_PVC_DREN_3" localSheetId="1">#REF!</definedName>
    <definedName name="YEE_PVC_DREN_3">#REF!</definedName>
    <definedName name="YEE_PVC_DREN_4" localSheetId="1">#REF!</definedName>
    <definedName name="YEE_PVC_DREN_4">#REF!</definedName>
    <definedName name="YEE_PVC_DREN_4x2" localSheetId="1">#REF!</definedName>
    <definedName name="YEE_PVC_DREN_4x2">#REF!</definedName>
    <definedName name="ZINC_CAL26_3x6" localSheetId="1">#REF!</definedName>
    <definedName name="ZINC_CAL26_3x6">#REF!</definedName>
    <definedName name="ZOCALO_8x34" localSheetId="1">#REF!</definedName>
    <definedName name="ZOCALO_8x34">#REF!</definedName>
  </definedNames>
  <calcPr calcId="162913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9" i="25" l="1"/>
  <c r="F116" i="25"/>
  <c r="F109" i="25"/>
  <c r="F114" i="25" s="1"/>
  <c r="F113" i="25"/>
  <c r="F112" i="25"/>
  <c r="F111" i="25"/>
  <c r="F110" i="25"/>
  <c r="F108" i="25"/>
  <c r="F107" i="25"/>
  <c r="F106" i="25"/>
  <c r="F105" i="25"/>
  <c r="F104" i="25"/>
  <c r="F103" i="25"/>
  <c r="F102" i="25"/>
  <c r="F99" i="25"/>
  <c r="F98" i="25"/>
  <c r="F96" i="25"/>
  <c r="F91" i="25"/>
  <c r="F95" i="25"/>
  <c r="F94" i="25"/>
  <c r="F93" i="25"/>
  <c r="F90" i="25"/>
  <c r="F89" i="25"/>
  <c r="F88" i="25"/>
  <c r="F87" i="25"/>
  <c r="F86" i="25"/>
  <c r="F85" i="25"/>
  <c r="F84" i="25"/>
  <c r="F83" i="25"/>
  <c r="F82" i="25"/>
  <c r="F81" i="25"/>
  <c r="F80" i="25"/>
  <c r="F79" i="25"/>
  <c r="F78" i="25"/>
  <c r="F77" i="25"/>
  <c r="F76" i="25"/>
  <c r="F75" i="25"/>
  <c r="F74" i="25"/>
  <c r="F73" i="25"/>
  <c r="F72" i="25"/>
  <c r="F71" i="25"/>
  <c r="F70" i="25"/>
  <c r="F69" i="25"/>
  <c r="F68" i="25"/>
  <c r="F67" i="25"/>
  <c r="F66" i="25"/>
  <c r="F65" i="25"/>
  <c r="F64" i="25"/>
  <c r="F63" i="25"/>
  <c r="F62" i="25"/>
  <c r="F61" i="25"/>
  <c r="F60" i="25"/>
  <c r="F59" i="25"/>
  <c r="F58" i="25"/>
  <c r="F57" i="25"/>
  <c r="F56" i="25"/>
  <c r="F55" i="25"/>
  <c r="F54" i="25"/>
  <c r="F53" i="25"/>
  <c r="F52" i="25"/>
  <c r="F51" i="25"/>
  <c r="F50" i="25"/>
  <c r="F49" i="25"/>
  <c r="F48" i="25"/>
  <c r="F47" i="25"/>
  <c r="F46" i="25"/>
  <c r="F45" i="25"/>
  <c r="F44" i="25"/>
  <c r="F43" i="25"/>
  <c r="F42" i="25"/>
  <c r="F41" i="25"/>
  <c r="F40" i="25"/>
  <c r="F39" i="25"/>
  <c r="F38" i="25"/>
  <c r="F37" i="25"/>
  <c r="F36" i="25"/>
  <c r="F35" i="25"/>
  <c r="F34" i="25"/>
  <c r="F33" i="25"/>
  <c r="F32" i="25"/>
  <c r="F31" i="25"/>
  <c r="F30" i="25"/>
  <c r="F29" i="25"/>
  <c r="F28" i="25"/>
  <c r="F27" i="25"/>
  <c r="F26" i="25"/>
  <c r="F25" i="25"/>
  <c r="F24" i="25"/>
  <c r="F23" i="25"/>
  <c r="F22" i="25"/>
  <c r="F21" i="25"/>
  <c r="F20" i="25"/>
  <c r="F19" i="25"/>
  <c r="F18" i="25"/>
  <c r="F17" i="25"/>
  <c r="F16" i="25"/>
  <c r="F15" i="25"/>
  <c r="C88" i="25" l="1"/>
  <c r="F14" i="25"/>
  <c r="F12" i="17" l="1"/>
  <c r="E38" i="17" s="1"/>
  <c r="F38" i="17" s="1"/>
  <c r="F13" i="17"/>
  <c r="E56" i="17" s="1"/>
  <c r="F14" i="17"/>
  <c r="F15" i="17"/>
  <c r="I15" i="17"/>
  <c r="I17" i="17" s="1"/>
  <c r="F16" i="17"/>
  <c r="E29" i="17" s="1"/>
  <c r="F29" i="17" s="1"/>
  <c r="F32" i="17" s="1"/>
  <c r="F17" i="17"/>
  <c r="E72" i="17" s="1"/>
  <c r="F72" i="17" s="1"/>
  <c r="F18" i="17"/>
  <c r="F19" i="17"/>
  <c r="F20" i="17"/>
  <c r="C30" i="17" s="1"/>
  <c r="F30" i="17" s="1"/>
  <c r="E23" i="17"/>
  <c r="F23" i="17" s="1"/>
  <c r="C24" i="17"/>
  <c r="F24" i="17" s="1"/>
  <c r="F25" i="17"/>
  <c r="F31" i="17"/>
  <c r="F39" i="17"/>
  <c r="E47" i="17"/>
  <c r="F47" i="17" s="1"/>
  <c r="F48" i="17"/>
  <c r="E57" i="17"/>
  <c r="F57" i="17" s="1"/>
  <c r="F58" i="17"/>
  <c r="F67" i="17"/>
  <c r="F73" i="17"/>
  <c r="F74" i="17"/>
  <c r="E81" i="17"/>
  <c r="F81" i="17" s="1"/>
  <c r="F82" i="17"/>
  <c r="E88" i="17"/>
  <c r="F88" i="17" s="1"/>
  <c r="F90" i="17"/>
  <c r="F96" i="17"/>
  <c r="F97" i="17"/>
  <c r="F98" i="17"/>
  <c r="C100" i="17"/>
  <c r="C101" i="17"/>
  <c r="F105" i="17"/>
  <c r="F106" i="17"/>
  <c r="F108" i="17"/>
  <c r="C111" i="17"/>
  <c r="C112" i="17"/>
  <c r="C113" i="17"/>
  <c r="C114" i="17"/>
  <c r="F118" i="17"/>
  <c r="F119" i="17"/>
  <c r="F120" i="17"/>
  <c r="F121" i="17"/>
  <c r="C124" i="17"/>
  <c r="F128" i="17"/>
  <c r="F129" i="17"/>
  <c r="F130" i="17"/>
  <c r="F135" i="17"/>
  <c r="F136" i="17"/>
  <c r="F141" i="17"/>
  <c r="F142" i="17"/>
  <c r="F147" i="17"/>
  <c r="I147" i="17"/>
  <c r="F151" i="17"/>
  <c r="E153" i="17" s="1"/>
  <c r="F153" i="17" s="1"/>
  <c r="F152" i="17"/>
  <c r="I152" i="17"/>
  <c r="I153" i="17" s="1"/>
  <c r="F158" i="17"/>
  <c r="E163" i="17"/>
  <c r="F163" i="17" s="1"/>
  <c r="F166" i="17" s="1"/>
  <c r="E639" i="17" s="1"/>
  <c r="F639" i="17" s="1"/>
  <c r="F164" i="17"/>
  <c r="F165" i="17"/>
  <c r="E169" i="17"/>
  <c r="F169" i="17" s="1"/>
  <c r="F172" i="17" s="1"/>
  <c r="F170" i="17"/>
  <c r="F171" i="17"/>
  <c r="E179" i="17"/>
  <c r="F179" i="17" s="1"/>
  <c r="F181" i="17"/>
  <c r="F187" i="17"/>
  <c r="F188" i="17"/>
  <c r="F192" i="17"/>
  <c r="F193" i="17"/>
  <c r="F197" i="17"/>
  <c r="F198" i="17"/>
  <c r="F199" i="17"/>
  <c r="F205" i="17"/>
  <c r="F206" i="17"/>
  <c r="F208" i="17"/>
  <c r="F218" i="17"/>
  <c r="F220" i="17"/>
  <c r="F221" i="17"/>
  <c r="C222" i="17"/>
  <c r="F231" i="17"/>
  <c r="F232" i="17"/>
  <c r="F243" i="17"/>
  <c r="F246" i="17"/>
  <c r="F247" i="17"/>
  <c r="F248" i="17"/>
  <c r="F249" i="17"/>
  <c r="H249" i="17"/>
  <c r="J251" i="17"/>
  <c r="F253" i="17"/>
  <c r="F254" i="17"/>
  <c r="F255" i="17"/>
  <c r="F256" i="17"/>
  <c r="F257" i="17"/>
  <c r="F258" i="17"/>
  <c r="F259" i="17"/>
  <c r="F260" i="17"/>
  <c r="F262" i="17"/>
  <c r="F263" i="17"/>
  <c r="F264" i="17"/>
  <c r="F265" i="17"/>
  <c r="F266" i="17"/>
  <c r="F281" i="17"/>
  <c r="F287" i="17"/>
  <c r="F293" i="17"/>
  <c r="C295" i="17"/>
  <c r="F299" i="17"/>
  <c r="F300" i="17"/>
  <c r="E301" i="17"/>
  <c r="F301" i="17" s="1"/>
  <c r="F302" i="17" s="1"/>
  <c r="F305" i="17"/>
  <c r="E307" i="17" s="1"/>
  <c r="F307" i="17" s="1"/>
  <c r="F308" i="17" s="1"/>
  <c r="F306" i="17"/>
  <c r="H308" i="17"/>
  <c r="C315" i="17"/>
  <c r="F315" i="17" s="1"/>
  <c r="C326" i="17"/>
  <c r="F326" i="17" s="1"/>
  <c r="F332" i="17"/>
  <c r="I339" i="17"/>
  <c r="F340" i="17"/>
  <c r="I344" i="17"/>
  <c r="F346" i="17"/>
  <c r="C349" i="17"/>
  <c r="F350" i="17"/>
  <c r="F353" i="17"/>
  <c r="F354" i="17"/>
  <c r="I354" i="17"/>
  <c r="I355" i="17"/>
  <c r="I356" i="17"/>
  <c r="I358" i="17"/>
  <c r="F362" i="17"/>
  <c r="F363" i="17"/>
  <c r="F364" i="17"/>
  <c r="F365" i="17"/>
  <c r="E366" i="17" s="1"/>
  <c r="F366" i="17" s="1"/>
  <c r="F372" i="17"/>
  <c r="F373" i="17"/>
  <c r="F374" i="17"/>
  <c r="I376" i="17"/>
  <c r="F382" i="17"/>
  <c r="F383" i="17"/>
  <c r="J383" i="17"/>
  <c r="I384" i="17"/>
  <c r="I385" i="17" s="1"/>
  <c r="F390" i="17"/>
  <c r="F391" i="17"/>
  <c r="F397" i="17"/>
  <c r="F398" i="17"/>
  <c r="F400" i="17"/>
  <c r="K400" i="17"/>
  <c r="F405" i="17"/>
  <c r="F407" i="17"/>
  <c r="F408" i="17"/>
  <c r="J408" i="17"/>
  <c r="F409" i="17"/>
  <c r="F416" i="17"/>
  <c r="E417" i="17" s="1"/>
  <c r="F417" i="17" s="1"/>
  <c r="F418" i="17"/>
  <c r="F419" i="17"/>
  <c r="F424" i="17"/>
  <c r="F425" i="17"/>
  <c r="E426" i="17" s="1"/>
  <c r="F426" i="17" s="1"/>
  <c r="I425" i="17"/>
  <c r="F430" i="17"/>
  <c r="F431" i="17"/>
  <c r="I433" i="17"/>
  <c r="F441" i="17"/>
  <c r="F444" i="17"/>
  <c r="F445" i="17"/>
  <c r="F446" i="17"/>
  <c r="C472" i="17"/>
  <c r="F472" i="17" s="1"/>
  <c r="C475" i="17"/>
  <c r="F478" i="17"/>
  <c r="F481" i="17"/>
  <c r="F485" i="17"/>
  <c r="F488" i="17"/>
  <c r="F489" i="17"/>
  <c r="F494" i="17"/>
  <c r="F512" i="17" s="1"/>
  <c r="F495" i="17"/>
  <c r="F496" i="17"/>
  <c r="F497" i="17"/>
  <c r="F498" i="17"/>
  <c r="F499" i="17"/>
  <c r="F500" i="17"/>
  <c r="F502" i="17"/>
  <c r="F503" i="17"/>
  <c r="F504" i="17"/>
  <c r="F505" i="17"/>
  <c r="F506" i="17"/>
  <c r="F507" i="17"/>
  <c r="F508" i="17"/>
  <c r="F509" i="17"/>
  <c r="F510" i="17"/>
  <c r="F511" i="17"/>
  <c r="F516" i="17"/>
  <c r="F517" i="17"/>
  <c r="F518" i="17"/>
  <c r="F521" i="17"/>
  <c r="F523" i="17"/>
  <c r="F526" i="17"/>
  <c r="F527" i="17"/>
  <c r="F528" i="17"/>
  <c r="I528" i="17"/>
  <c r="I529" i="17"/>
  <c r="I530" i="17" s="1"/>
  <c r="I531" i="17" s="1"/>
  <c r="J531" i="17" s="1"/>
  <c r="I534" i="17"/>
  <c r="I535" i="17" s="1"/>
  <c r="J535" i="17" s="1"/>
  <c r="F536" i="17"/>
  <c r="I538" i="17"/>
  <c r="C539" i="17"/>
  <c r="C543" i="17" s="1"/>
  <c r="F543" i="17" s="1"/>
  <c r="F542" i="17"/>
  <c r="C549" i="17"/>
  <c r="F549" i="17"/>
  <c r="C552" i="17"/>
  <c r="C555" i="17"/>
  <c r="F555" i="17" s="1"/>
  <c r="C556" i="17"/>
  <c r="F556" i="17" s="1"/>
  <c r="F562" i="17"/>
  <c r="F568" i="17"/>
  <c r="F574" i="17"/>
  <c r="C578" i="17"/>
  <c r="C581" i="17" s="1"/>
  <c r="F581" i="17" s="1"/>
  <c r="C582" i="17"/>
  <c r="F582" i="17" s="1"/>
  <c r="F586" i="17"/>
  <c r="F587" i="17"/>
  <c r="F588" i="17"/>
  <c r="F589" i="17"/>
  <c r="F590" i="17"/>
  <c r="F591" i="17"/>
  <c r="E1061" i="17" s="1"/>
  <c r="F1061" i="17" s="1"/>
  <c r="F1065" i="17" s="1"/>
  <c r="F1066" i="17" s="1"/>
  <c r="F592" i="17"/>
  <c r="I592" i="17"/>
  <c r="F593" i="17"/>
  <c r="F594" i="17"/>
  <c r="F595" i="17"/>
  <c r="C598" i="17"/>
  <c r="F599" i="17"/>
  <c r="I599" i="17"/>
  <c r="F600" i="17"/>
  <c r="F601" i="17"/>
  <c r="F602" i="17"/>
  <c r="F603" i="17"/>
  <c r="F604" i="17"/>
  <c r="F605" i="17"/>
  <c r="C610" i="17"/>
  <c r="F611" i="17"/>
  <c r="F612" i="17"/>
  <c r="F613" i="17"/>
  <c r="J613" i="17"/>
  <c r="F614" i="17"/>
  <c r="F615" i="17"/>
  <c r="F616" i="17"/>
  <c r="F617" i="17"/>
  <c r="B1064" i="17" s="1"/>
  <c r="E625" i="17"/>
  <c r="F625" i="17" s="1"/>
  <c r="F626" i="17"/>
  <c r="C629" i="17"/>
  <c r="C633" i="17" s="1"/>
  <c r="F633" i="17" s="1"/>
  <c r="C637" i="17"/>
  <c r="F640" i="17"/>
  <c r="C641" i="17"/>
  <c r="F641" i="17" s="1"/>
  <c r="C644" i="17"/>
  <c r="C648" i="17" s="1"/>
  <c r="F648" i="17" s="1"/>
  <c r="C647" i="17"/>
  <c r="F647" i="17" s="1"/>
  <c r="I653" i="17"/>
  <c r="C654" i="17"/>
  <c r="F654" i="17" s="1"/>
  <c r="F660" i="17"/>
  <c r="C673" i="17"/>
  <c r="F673" i="17" s="1"/>
  <c r="C688" i="17"/>
  <c r="F688" i="17" s="1"/>
  <c r="C691" i="17"/>
  <c r="C695" i="17" s="1"/>
  <c r="F695" i="17" s="1"/>
  <c r="F694" i="17"/>
  <c r="F701" i="17"/>
  <c r="F704" i="17"/>
  <c r="F706" i="17"/>
  <c r="H706" i="17"/>
  <c r="J706" i="17"/>
  <c r="H707" i="17" s="1"/>
  <c r="H708" i="17" s="1"/>
  <c r="F709" i="17"/>
  <c r="F710" i="17"/>
  <c r="F711" i="17"/>
  <c r="F712" i="17"/>
  <c r="F714" i="17"/>
  <c r="F715" i="17"/>
  <c r="F720" i="17"/>
  <c r="F721" i="17"/>
  <c r="F723" i="17"/>
  <c r="F727" i="17"/>
  <c r="F728" i="17"/>
  <c r="C737" i="17"/>
  <c r="F737" i="17"/>
  <c r="B749" i="17"/>
  <c r="F751" i="17"/>
  <c r="C753" i="17"/>
  <c r="I763" i="17"/>
  <c r="I764" i="17" s="1"/>
  <c r="J764" i="17" s="1"/>
  <c r="F765" i="17"/>
  <c r="C769" i="17"/>
  <c r="C773" i="17" s="1"/>
  <c r="F773" i="17" s="1"/>
  <c r="F772" i="17"/>
  <c r="F780" i="17"/>
  <c r="F781" i="17"/>
  <c r="F782" i="17"/>
  <c r="F783" i="17"/>
  <c r="C786" i="17"/>
  <c r="F792" i="17"/>
  <c r="F793" i="17"/>
  <c r="E836" i="17" s="1"/>
  <c r="F836" i="17" s="1"/>
  <c r="F794" i="17"/>
  <c r="F800" i="17"/>
  <c r="F801" i="17"/>
  <c r="F802" i="17"/>
  <c r="C804" i="17"/>
  <c r="C805" i="17"/>
  <c r="F810" i="17"/>
  <c r="F811" i="17"/>
  <c r="F813" i="17"/>
  <c r="C816" i="17"/>
  <c r="C817" i="17"/>
  <c r="C818" i="17"/>
  <c r="C819" i="17"/>
  <c r="F825" i="17"/>
  <c r="F826" i="17"/>
  <c r="F837" i="17"/>
  <c r="F840" i="17"/>
  <c r="F841" i="17"/>
  <c r="F842" i="17"/>
  <c r="F843" i="17"/>
  <c r="F845" i="17"/>
  <c r="E846" i="17"/>
  <c r="F846" i="17" s="1"/>
  <c r="F847" i="17"/>
  <c r="F848" i="17"/>
  <c r="F849" i="17"/>
  <c r="F850" i="17"/>
  <c r="F851" i="17"/>
  <c r="F852" i="17"/>
  <c r="F853" i="17"/>
  <c r="F854" i="17"/>
  <c r="F855" i="17"/>
  <c r="F856" i="17"/>
  <c r="F857" i="17"/>
  <c r="F858" i="17"/>
  <c r="F859" i="17"/>
  <c r="F860" i="17"/>
  <c r="E869" i="17"/>
  <c r="F869" i="17" s="1"/>
  <c r="F875" i="17"/>
  <c r="F879" i="17"/>
  <c r="F880" i="17"/>
  <c r="F881" i="17"/>
  <c r="F887" i="17"/>
  <c r="C889" i="17"/>
  <c r="C918" i="17"/>
  <c r="C924" i="17"/>
  <c r="C930" i="17"/>
  <c r="C936" i="17"/>
  <c r="C937" i="17"/>
  <c r="F943" i="17"/>
  <c r="F945" i="17" s="1"/>
  <c r="E950" i="17" s="1"/>
  <c r="F950" i="17" s="1"/>
  <c r="F958" i="17" s="1"/>
  <c r="E960" i="17" s="1"/>
  <c r="F944" i="17"/>
  <c r="F949" i="17"/>
  <c r="F951" i="17"/>
  <c r="F952" i="17"/>
  <c r="F953" i="17"/>
  <c r="F956" i="17"/>
  <c r="F957" i="17"/>
  <c r="C967" i="17"/>
  <c r="F967" i="17" s="1"/>
  <c r="C968" i="17"/>
  <c r="F968" i="17" s="1"/>
  <c r="C969" i="17"/>
  <c r="F969" i="17" s="1"/>
  <c r="C970" i="17"/>
  <c r="C971" i="17"/>
  <c r="F980" i="17"/>
  <c r="F990" i="17"/>
  <c r="F1003" i="17"/>
  <c r="F1012" i="17"/>
  <c r="F1015" i="17"/>
  <c r="F1016" i="17"/>
  <c r="F1017" i="17"/>
  <c r="F1018" i="17"/>
  <c r="E1021" i="17"/>
  <c r="F1021" i="17" s="1"/>
  <c r="F1022" i="17"/>
  <c r="F1023" i="17"/>
  <c r="F1024" i="17"/>
  <c r="F1025" i="17"/>
  <c r="F1026" i="17"/>
  <c r="F1027" i="17"/>
  <c r="F1028" i="17"/>
  <c r="F1029" i="17"/>
  <c r="F1030" i="17"/>
  <c r="F1031" i="17"/>
  <c r="F1033" i="17"/>
  <c r="F1034" i="17"/>
  <c r="F1035" i="17"/>
  <c r="F1040" i="17"/>
  <c r="F1041" i="17"/>
  <c r="F1042" i="17"/>
  <c r="F1043" i="17"/>
  <c r="F1045" i="17"/>
  <c r="F1046" i="17"/>
  <c r="F1047" i="17"/>
  <c r="F1052" i="17"/>
  <c r="F1053" i="17"/>
  <c r="F1054" i="17"/>
  <c r="F1062" i="17"/>
  <c r="B1063" i="17"/>
  <c r="E1063" i="17"/>
  <c r="F1063" i="17" s="1"/>
  <c r="E1064" i="17"/>
  <c r="F1064" i="17"/>
  <c r="F1070" i="17"/>
  <c r="E1071" i="17" s="1"/>
  <c r="F1071" i="17" s="1"/>
  <c r="F1073" i="17" s="1"/>
  <c r="F1072" i="17"/>
  <c r="E1080" i="17"/>
  <c r="F1080" i="17" s="1"/>
  <c r="E1081" i="17"/>
  <c r="F1081" i="17" s="1"/>
  <c r="F1082" i="17"/>
  <c r="F1083" i="17"/>
  <c r="E384" i="17"/>
  <c r="F384" i="17" s="1"/>
  <c r="F385" i="17" s="1"/>
  <c r="F386" i="17" s="1"/>
  <c r="F529" i="17"/>
  <c r="E432" i="17"/>
  <c r="F432" i="17" s="1"/>
  <c r="F433" i="17" s="1"/>
  <c r="F435" i="17" s="1"/>
  <c r="E399" i="17"/>
  <c r="F399" i="17" s="1"/>
  <c r="F401" i="17"/>
  <c r="F402" i="17" s="1"/>
  <c r="F519" i="17"/>
  <c r="E339" i="17"/>
  <c r="F339" i="17" s="1"/>
  <c r="E345" i="17"/>
  <c r="F345" i="17" s="1"/>
  <c r="E471" i="17"/>
  <c r="F471" i="17" s="1"/>
  <c r="E477" i="17"/>
  <c r="F477" i="17" s="1"/>
  <c r="E535" i="17"/>
  <c r="F535" i="17" s="1"/>
  <c r="E580" i="17"/>
  <c r="F580" i="17" s="1"/>
  <c r="F154" i="17"/>
  <c r="E65" i="17"/>
  <c r="F65" i="17"/>
  <c r="F56" i="17"/>
  <c r="E46" i="17"/>
  <c r="F46" i="17" s="1"/>
  <c r="E874" i="17"/>
  <c r="F874" i="17" s="1"/>
  <c r="E45" i="17" l="1"/>
  <c r="F45" i="17" s="1"/>
  <c r="E36" i="17"/>
  <c r="F36" i="17" s="1"/>
  <c r="E55" i="17"/>
  <c r="F55" i="17" s="1"/>
  <c r="E314" i="17"/>
  <c r="F314" i="17" s="1"/>
  <c r="E196" i="17"/>
  <c r="F196" i="17" s="1"/>
  <c r="E687" i="17"/>
  <c r="F687" i="17" s="1"/>
  <c r="E573" i="17"/>
  <c r="F573" i="17" s="1"/>
  <c r="E672" i="17"/>
  <c r="F672" i="17" s="1"/>
  <c r="E275" i="17"/>
  <c r="F275" i="17" s="1"/>
  <c r="E292" i="17"/>
  <c r="F292" i="17" s="1"/>
  <c r="E331" i="17"/>
  <c r="F331" i="17" s="1"/>
  <c r="E567" i="17"/>
  <c r="F567" i="17" s="1"/>
  <c r="E320" i="17"/>
  <c r="F320" i="17" s="1"/>
  <c r="E561" i="17"/>
  <c r="F561" i="17" s="1"/>
  <c r="I155" i="17"/>
  <c r="I156" i="17"/>
  <c r="E1055" i="17"/>
  <c r="F1055" i="17" s="1"/>
  <c r="F420" i="17"/>
  <c r="F421" i="17" s="1"/>
  <c r="F26" i="17"/>
  <c r="F606" i="17"/>
  <c r="F607" i="17" s="1"/>
  <c r="F1048" i="17"/>
  <c r="F1049" i="17" s="1"/>
  <c r="F729" i="17"/>
  <c r="F731" i="17" s="1"/>
  <c r="F1056" i="17"/>
  <c r="F618" i="17"/>
  <c r="F619" i="17" s="1"/>
  <c r="F375" i="17"/>
  <c r="F960" i="17"/>
  <c r="E971" i="17" s="1"/>
  <c r="F971" i="17" s="1"/>
  <c r="E961" i="17"/>
  <c r="F961" i="17" s="1"/>
  <c r="E351" i="17"/>
  <c r="F351" i="17" s="1"/>
  <c r="E486" i="17"/>
  <c r="F486" i="17" s="1"/>
  <c r="E54" i="17"/>
  <c r="F54" i="17" s="1"/>
  <c r="F376" i="17"/>
  <c r="E44" i="17"/>
  <c r="F44" i="17" s="1"/>
  <c r="E406" i="17"/>
  <c r="F406" i="17" s="1"/>
  <c r="F410" i="17" s="1"/>
  <c r="E367" i="17"/>
  <c r="F367" i="17" s="1"/>
  <c r="F368" i="17" s="1"/>
  <c r="E979" i="17"/>
  <c r="E554" i="17"/>
  <c r="F554" i="17" s="1"/>
  <c r="E242" i="17"/>
  <c r="F242" i="17" s="1"/>
  <c r="E541" i="17"/>
  <c r="F541" i="17" s="1"/>
  <c r="E693" i="17"/>
  <c r="F693" i="17" s="1"/>
  <c r="E646" i="17"/>
  <c r="F646" i="17" s="1"/>
  <c r="E631" i="17"/>
  <c r="F631" i="17" s="1"/>
  <c r="F434" i="17"/>
  <c r="E35" i="17"/>
  <c r="F35" i="17" s="1"/>
  <c r="E700" i="17"/>
  <c r="F700" i="17" s="1"/>
  <c r="E466" i="17"/>
  <c r="F466" i="17" s="1"/>
  <c r="F427" i="17"/>
  <c r="E178" i="17"/>
  <c r="F178" i="17" s="1"/>
  <c r="E64" i="17"/>
  <c r="F64" i="17" s="1"/>
  <c r="F596" i="17"/>
  <c r="F75" i="17"/>
  <c r="E79" i="17"/>
  <c r="F79" i="17" s="1"/>
  <c r="E89" i="17"/>
  <c r="F89" i="17" s="1"/>
  <c r="E234" i="17"/>
  <c r="F234" i="17" s="1"/>
  <c r="E180" i="17"/>
  <c r="F180" i="17" s="1"/>
  <c r="E722" i="17"/>
  <c r="F722" i="17" s="1"/>
  <c r="E37" i="17"/>
  <c r="F37" i="17" s="1"/>
  <c r="E107" i="17"/>
  <c r="F107" i="17" s="1"/>
  <c r="E713" i="17"/>
  <c r="F713" i="17" s="1"/>
  <c r="E1078" i="17" s="1"/>
  <c r="F1078" i="17" s="1"/>
  <c r="E392" i="17"/>
  <c r="F392" i="17" s="1"/>
  <c r="F393" i="17" s="1"/>
  <c r="F394" i="17" s="1"/>
  <c r="E325" i="17"/>
  <c r="E653" i="17"/>
  <c r="F653" i="17" s="1"/>
  <c r="E667" i="17"/>
  <c r="F667" i="17" s="1"/>
  <c r="E680" i="17"/>
  <c r="F680" i="17" s="1"/>
  <c r="E280" i="17"/>
  <c r="F280" i="17" s="1"/>
  <c r="E548" i="17"/>
  <c r="F548" i="17" s="1"/>
  <c r="E659" i="17"/>
  <c r="F659" i="17" s="1"/>
  <c r="C632" i="17"/>
  <c r="F632" i="17" s="1"/>
  <c r="E750" i="17" s="1"/>
  <c r="E80" i="17"/>
  <c r="F80" i="17" s="1"/>
  <c r="E66" i="17"/>
  <c r="F66" i="17" s="1"/>
  <c r="F1057" i="17" l="1"/>
  <c r="F1058" i="17"/>
  <c r="E177" i="17"/>
  <c r="F177" i="17" s="1"/>
  <c r="E63" i="17"/>
  <c r="F63" i="17" s="1"/>
  <c r="E487" i="17"/>
  <c r="F487" i="17" s="1"/>
  <c r="E352" i="17"/>
  <c r="F352" i="17" s="1"/>
  <c r="F369" i="17"/>
  <c r="F413" i="17"/>
  <c r="F412" i="17"/>
  <c r="F411" i="17"/>
  <c r="E736" i="17"/>
  <c r="F325" i="17"/>
  <c r="F490" i="17"/>
  <c r="F491" i="17" s="1"/>
  <c r="F716" i="17"/>
  <c r="E1079" i="17" s="1"/>
  <c r="F1079" i="17" s="1"/>
  <c r="F1084" i="17" s="1"/>
  <c r="E1085" i="17" s="1"/>
  <c r="F355" i="17"/>
  <c r="F40" i="17"/>
  <c r="F41" i="17" s="1"/>
  <c r="F979" i="17"/>
  <c r="E989" i="17"/>
  <c r="E758" i="17"/>
  <c r="F750" i="17"/>
  <c r="E87" i="17"/>
  <c r="F87" i="17" s="1"/>
  <c r="E78" i="17"/>
  <c r="F78" i="17" s="1"/>
  <c r="F50" i="17"/>
  <c r="F49" i="17"/>
  <c r="F59" i="17"/>
  <c r="F60" i="17" s="1"/>
  <c r="F68" i="17" l="1"/>
  <c r="F69" i="17" s="1"/>
  <c r="E186" i="17" s="1"/>
  <c r="F186" i="17" s="1"/>
  <c r="F189" i="17" s="1"/>
  <c r="F182" i="17"/>
  <c r="F183" i="17" s="1"/>
  <c r="F51" i="17"/>
  <c r="E465" i="17"/>
  <c r="F465" i="17" s="1"/>
  <c r="F467" i="17" s="1"/>
  <c r="E449" i="17" s="1"/>
  <c r="F449" i="17" s="1"/>
  <c r="E553" i="17"/>
  <c r="F553" i="17" s="1"/>
  <c r="F557" i="17" s="1"/>
  <c r="E579" i="17"/>
  <c r="F579" i="17" s="1"/>
  <c r="F583" i="17" s="1"/>
  <c r="E645" i="17"/>
  <c r="F645" i="17" s="1"/>
  <c r="F649" i="17" s="1"/>
  <c r="E638" i="17"/>
  <c r="F638" i="17" s="1"/>
  <c r="F642" i="17" s="1"/>
  <c r="E279" i="17"/>
  <c r="F279" i="17" s="1"/>
  <c r="F282" i="17" s="1"/>
  <c r="E283" i="17" s="1"/>
  <c r="F283" i="17" s="1"/>
  <c r="E338" i="17"/>
  <c r="F338" i="17" s="1"/>
  <c r="F341" i="17" s="1"/>
  <c r="E692" i="17"/>
  <c r="F692" i="17" s="1"/>
  <c r="F696" i="17" s="1"/>
  <c r="E540" i="17"/>
  <c r="F540" i="17" s="1"/>
  <c r="F544" i="17" s="1"/>
  <c r="E630" i="17"/>
  <c r="F630" i="17" s="1"/>
  <c r="F634" i="17" s="1"/>
  <c r="F989" i="17"/>
  <c r="E996" i="17"/>
  <c r="F996" i="17" s="1"/>
  <c r="E1011" i="17"/>
  <c r="F1011" i="17" s="1"/>
  <c r="E330" i="17"/>
  <c r="F330" i="17" s="1"/>
  <c r="F333" i="17" s="1"/>
  <c r="E470" i="17"/>
  <c r="F470" i="17" s="1"/>
  <c r="F473" i="17" s="1"/>
  <c r="E450" i="17" s="1"/>
  <c r="F450" i="17" s="1"/>
  <c r="E560" i="17"/>
  <c r="F560" i="17" s="1"/>
  <c r="F563" i="17" s="1"/>
  <c r="E671" i="17"/>
  <c r="F671" i="17" s="1"/>
  <c r="F674" i="17" s="1"/>
  <c r="E547" i="17"/>
  <c r="F547" i="17" s="1"/>
  <c r="F550" i="17" s="1"/>
  <c r="E534" i="17"/>
  <c r="F534" i="17" s="1"/>
  <c r="F537" i="17" s="1"/>
  <c r="E566" i="17"/>
  <c r="F566" i="17" s="1"/>
  <c r="F569" i="17" s="1"/>
  <c r="H569" i="17" s="1"/>
  <c r="E652" i="17"/>
  <c r="F652" i="17" s="1"/>
  <c r="F655" i="17" s="1"/>
  <c r="E679" i="17"/>
  <c r="F679" i="17" s="1"/>
  <c r="F681" i="17" s="1"/>
  <c r="E219" i="17"/>
  <c r="F219" i="17" s="1"/>
  <c r="E291" i="17"/>
  <c r="F291" i="17" s="1"/>
  <c r="F294" i="17" s="1"/>
  <c r="E295" i="17" s="1"/>
  <c r="F295" i="17" s="1"/>
  <c r="E269" i="17" s="1"/>
  <c r="F269" i="17" s="1"/>
  <c r="E572" i="17"/>
  <c r="F572" i="17" s="1"/>
  <c r="F575" i="17" s="1"/>
  <c r="E576" i="17" s="1"/>
  <c r="F576" i="17" s="1"/>
  <c r="E699" i="17"/>
  <c r="F699" i="17" s="1"/>
  <c r="F702" i="17" s="1"/>
  <c r="E666" i="17"/>
  <c r="F666" i="17" s="1"/>
  <c r="F668" i="17" s="1"/>
  <c r="E241" i="17"/>
  <c r="F241" i="17" s="1"/>
  <c r="F244" i="17" s="1"/>
  <c r="E250" i="17" s="1"/>
  <c r="F250" i="17" s="1"/>
  <c r="F61" i="17"/>
  <c r="E344" i="17"/>
  <c r="F344" i="17" s="1"/>
  <c r="F347" i="17" s="1"/>
  <c r="E476" i="17"/>
  <c r="F476" i="17" s="1"/>
  <c r="F479" i="17" s="1"/>
  <c r="E480" i="17" s="1"/>
  <c r="F480" i="17" s="1"/>
  <c r="F482" i="17" s="1"/>
  <c r="E460" i="17" s="1"/>
  <c r="F460" i="17" s="1"/>
  <c r="E970" i="17"/>
  <c r="F970" i="17" s="1"/>
  <c r="F972" i="17" s="1"/>
  <c r="F973" i="17" s="1"/>
  <c r="E157" i="17"/>
  <c r="F157" i="17" s="1"/>
  <c r="F159" i="17" s="1"/>
  <c r="E624" i="17"/>
  <c r="F624" i="17" s="1"/>
  <c r="F627" i="17" s="1"/>
  <c r="E686" i="17"/>
  <c r="F686" i="17" s="1"/>
  <c r="F689" i="17" s="1"/>
  <c r="E1010" i="17"/>
  <c r="F1010" i="17" s="1"/>
  <c r="F1013" i="17" s="1"/>
  <c r="E1019" i="17" s="1"/>
  <c r="F1019" i="17" s="1"/>
  <c r="E978" i="17"/>
  <c r="E274" i="17"/>
  <c r="F274" i="17" s="1"/>
  <c r="F276" i="17" s="1"/>
  <c r="E284" i="17" s="1"/>
  <c r="F284" i="17" s="1"/>
  <c r="E658" i="17"/>
  <c r="F658" i="17" s="1"/>
  <c r="F661" i="17" s="1"/>
  <c r="F84" i="17"/>
  <c r="F356" i="17"/>
  <c r="F357" i="17"/>
  <c r="F91" i="17"/>
  <c r="F92" i="17" s="1"/>
  <c r="F83" i="17"/>
  <c r="F736" i="17"/>
  <c r="E744" i="17"/>
  <c r="F744" i="17" s="1"/>
  <c r="F758" i="17"/>
  <c r="E764" i="17"/>
  <c r="E313" i="17"/>
  <c r="F313" i="17" s="1"/>
  <c r="F316" i="17" s="1"/>
  <c r="E324" i="17"/>
  <c r="F324" i="17" s="1"/>
  <c r="F327" i="17" s="1"/>
  <c r="E319" i="17"/>
  <c r="F319" i="17" s="1"/>
  <c r="F321" i="17" s="1"/>
  <c r="E735" i="17"/>
  <c r="E195" i="17" l="1"/>
  <c r="F195" i="17" s="1"/>
  <c r="E229" i="17"/>
  <c r="F229" i="17" s="1"/>
  <c r="E194" i="17"/>
  <c r="F194" i="17" s="1"/>
  <c r="F200" i="17" s="1"/>
  <c r="E117" i="17"/>
  <c r="E719" i="17"/>
  <c r="F719" i="17" s="1"/>
  <c r="E127" i="17"/>
  <c r="F127" i="17" s="1"/>
  <c r="F131" i="17" s="1"/>
  <c r="F764" i="17"/>
  <c r="E771" i="17"/>
  <c r="F771" i="17" s="1"/>
  <c r="E743" i="17"/>
  <c r="F735" i="17"/>
  <c r="F738" i="17" s="1"/>
  <c r="E988" i="17"/>
  <c r="F978" i="17"/>
  <c r="F981" i="17" s="1"/>
  <c r="E983" i="17" s="1"/>
  <c r="F983" i="17" s="1"/>
  <c r="F984" i="17" s="1"/>
  <c r="E95" i="17"/>
  <c r="E146" i="17"/>
  <c r="F146" i="17" s="1"/>
  <c r="F148" i="17" s="1"/>
  <c r="E207" i="17"/>
  <c r="F207" i="17" s="1"/>
  <c r="F209" i="17" s="1"/>
  <c r="E140" i="17"/>
  <c r="F140" i="17" s="1"/>
  <c r="F143" i="17" s="1"/>
  <c r="E104" i="17"/>
  <c r="F104" i="17" s="1"/>
  <c r="F109" i="17" s="1"/>
  <c r="E134" i="17"/>
  <c r="F134" i="17" s="1"/>
  <c r="F137" i="17" s="1"/>
  <c r="F160" i="17" s="1"/>
  <c r="E230" i="17"/>
  <c r="F230" i="17" s="1"/>
  <c r="E252" i="17"/>
  <c r="F252" i="17" s="1"/>
  <c r="F743" i="17" l="1"/>
  <c r="F745" i="17" s="1"/>
  <c r="E749" i="17"/>
  <c r="F724" i="17"/>
  <c r="E812" i="17"/>
  <c r="F812" i="17" s="1"/>
  <c r="E214" i="17"/>
  <c r="F214" i="17" s="1"/>
  <c r="E222" i="17"/>
  <c r="F222" i="17" s="1"/>
  <c r="F223" i="17" s="1"/>
  <c r="E457" i="17"/>
  <c r="F457" i="17" s="1"/>
  <c r="E233" i="17"/>
  <c r="F233" i="17" s="1"/>
  <c r="F235" i="17" s="1"/>
  <c r="E286" i="17"/>
  <c r="F286" i="17" s="1"/>
  <c r="E1002" i="17"/>
  <c r="F1002" i="17" s="1"/>
  <c r="E995" i="17"/>
  <c r="F995" i="17" s="1"/>
  <c r="F997" i="17" s="1"/>
  <c r="C999" i="17" s="1"/>
  <c r="F988" i="17"/>
  <c r="F991" i="17" s="1"/>
  <c r="C993" i="17" s="1"/>
  <c r="F117" i="17"/>
  <c r="F122" i="17" s="1"/>
  <c r="E779" i="17"/>
  <c r="F114" i="17"/>
  <c r="F112" i="17"/>
  <c r="F110" i="17"/>
  <c r="F95" i="17"/>
  <c r="F99" i="17" s="1"/>
  <c r="E799" i="17"/>
  <c r="E212" i="17"/>
  <c r="F212" i="17" s="1"/>
  <c r="E1020" i="17"/>
  <c r="F1020" i="17" s="1"/>
  <c r="F202" i="17"/>
  <c r="E453" i="17" s="1"/>
  <c r="F453" i="17" s="1"/>
  <c r="F201" i="17"/>
  <c r="E251" i="17"/>
  <c r="F251" i="17" s="1"/>
  <c r="E1000" i="17" l="1"/>
  <c r="F1000" i="17" s="1"/>
  <c r="E809" i="17"/>
  <c r="F799" i="17"/>
  <c r="F803" i="17" s="1"/>
  <c r="F779" i="17"/>
  <c r="F784" i="17" s="1"/>
  <c r="F785" i="17" s="1"/>
  <c r="F786" i="17" s="1"/>
  <c r="E791" i="17"/>
  <c r="F791" i="17" s="1"/>
  <c r="F795" i="17" s="1"/>
  <c r="C224" i="17"/>
  <c r="C226" i="17"/>
  <c r="C225" i="17"/>
  <c r="F749" i="17"/>
  <c r="F752" i="17" s="1"/>
  <c r="E753" i="17" s="1"/>
  <c r="F753" i="17" s="1"/>
  <c r="E757" i="17"/>
  <c r="E213" i="17"/>
  <c r="F213" i="17" s="1"/>
  <c r="F215" i="17" s="1"/>
  <c r="E1001" i="17"/>
  <c r="F1001" i="17" s="1"/>
  <c r="E1032" i="17"/>
  <c r="F1032" i="17" s="1"/>
  <c r="F1036" i="17" s="1"/>
  <c r="F1037" i="17" s="1"/>
  <c r="E285" i="17"/>
  <c r="F285" i="17" s="1"/>
  <c r="F288" i="17" s="1"/>
  <c r="E456" i="17"/>
  <c r="F456" i="17" s="1"/>
  <c r="E261" i="17"/>
  <c r="F261" i="17" s="1"/>
  <c r="F267" i="17" s="1"/>
  <c r="F101" i="17"/>
  <c r="F100" i="17"/>
  <c r="E458" i="17"/>
  <c r="F458" i="17" s="1"/>
  <c r="F123" i="17"/>
  <c r="F124" i="17" s="1"/>
  <c r="F113" i="17"/>
  <c r="F111" i="17"/>
  <c r="F237" i="17"/>
  <c r="F236" i="17"/>
  <c r="F462" i="17" l="1"/>
  <c r="F268" i="17"/>
  <c r="F270" i="17"/>
  <c r="F271" i="17" s="1"/>
  <c r="F804" i="17"/>
  <c r="F805" i="17"/>
  <c r="F757" i="17"/>
  <c r="F759" i="17" s="1"/>
  <c r="E763" i="17"/>
  <c r="E835" i="17"/>
  <c r="E824" i="17"/>
  <c r="F824" i="17" s="1"/>
  <c r="F827" i="17" s="1"/>
  <c r="F809" i="17"/>
  <c r="F814" i="17" s="1"/>
  <c r="F1004" i="17"/>
  <c r="E1005" i="17" s="1"/>
  <c r="F835" i="17" l="1"/>
  <c r="F838" i="17" s="1"/>
  <c r="E844" i="17" s="1"/>
  <c r="F844" i="17" s="1"/>
  <c r="F861" i="17" s="1"/>
  <c r="E868" i="17"/>
  <c r="F763" i="17"/>
  <c r="F766" i="17" s="1"/>
  <c r="E886" i="17" s="1"/>
  <c r="F886" i="17" s="1"/>
  <c r="E770" i="17"/>
  <c r="F770" i="17" s="1"/>
  <c r="F774" i="17" s="1"/>
  <c r="F815" i="17"/>
  <c r="F817" i="17"/>
  <c r="F819" i="17"/>
  <c r="F816" i="17" l="1"/>
  <c r="F818" i="17"/>
  <c r="E873" i="17"/>
  <c r="F868" i="17"/>
  <c r="F870" i="17" s="1"/>
  <c r="E878" i="17" s="1"/>
  <c r="F878" i="17" s="1"/>
  <c r="F862" i="17"/>
  <c r="E885" i="17" l="1"/>
  <c r="F885" i="17" s="1"/>
  <c r="F888" i="17" s="1"/>
  <c r="E889" i="17" s="1"/>
  <c r="F889" i="17" s="1"/>
  <c r="E863" i="17" s="1"/>
  <c r="F863" i="17" s="1"/>
  <c r="F864" i="17" s="1"/>
  <c r="F865" i="17" s="1"/>
  <c r="F873" i="17"/>
  <c r="F876" i="17" s="1"/>
  <c r="E877" i="17" s="1"/>
  <c r="F877" i="17" s="1"/>
  <c r="F882" i="17" s="1"/>
</calcChain>
</file>

<file path=xl/sharedStrings.xml><?xml version="1.0" encoding="utf-8"?>
<sst xmlns="http://schemas.openxmlformats.org/spreadsheetml/2006/main" count="1792" uniqueCount="719">
  <si>
    <t>REPLANTEO</t>
  </si>
  <si>
    <t>P.A</t>
  </si>
  <si>
    <t>RELLENO COMPACTADO</t>
  </si>
  <si>
    <t>PAÑETE EXTERIOR</t>
  </si>
  <si>
    <t>GASTOS INDIRECTOS</t>
  </si>
  <si>
    <t>TOTAL GASTOS INDIRECTOS</t>
  </si>
  <si>
    <t>TOTAL A EJECUTAR</t>
  </si>
  <si>
    <t>INSTITUTO NACIONAL DE AGUAS POTABLES Y ALCANTARILLADOS</t>
  </si>
  <si>
    <t>P.U. (RD$)</t>
  </si>
  <si>
    <t>P.A.</t>
  </si>
  <si>
    <t>M3</t>
  </si>
  <si>
    <t>M2</t>
  </si>
  <si>
    <t>UD</t>
  </si>
  <si>
    <t>GLS</t>
  </si>
  <si>
    <t>FINO LOSA DE TECHO</t>
  </si>
  <si>
    <t>MOVIMIENTO DE TIERRA</t>
  </si>
  <si>
    <t>HORMIGON ARMADO EN:</t>
  </si>
  <si>
    <t>PAÑETE INTERIOR PULIDO</t>
  </si>
  <si>
    <t>MANO DE OBRA</t>
  </si>
  <si>
    <t>CANTIDAD</t>
  </si>
  <si>
    <t>VALOR (RD$)</t>
  </si>
  <si>
    <t>M</t>
  </si>
  <si>
    <t>DESCRIPCION</t>
  </si>
  <si>
    <t>PRECIO UNIT.</t>
  </si>
  <si>
    <t>VALOR</t>
  </si>
  <si>
    <t>AGUA</t>
  </si>
  <si>
    <t>GL</t>
  </si>
  <si>
    <t>CEMENTO GRIS PUESTO EN OBRA</t>
  </si>
  <si>
    <t>FDA</t>
  </si>
  <si>
    <t>CAL</t>
  </si>
  <si>
    <t>ARENA</t>
  </si>
  <si>
    <t>GRAVA</t>
  </si>
  <si>
    <t>ARENA PARA PAÑETE</t>
  </si>
  <si>
    <t>ACERO PUESTO EN OBRA</t>
  </si>
  <si>
    <t>QQ</t>
  </si>
  <si>
    <t xml:space="preserve">TRANSPORTE </t>
  </si>
  <si>
    <t>KM</t>
  </si>
  <si>
    <t xml:space="preserve">AGREGADO ( ARENA ) </t>
  </si>
  <si>
    <t>MATERIALES</t>
  </si>
  <si>
    <t>TRANSPORTE</t>
  </si>
  <si>
    <t>MANEJO EN OBRA</t>
  </si>
  <si>
    <t>COSTO/M3 DE AGREGADO   R.D$</t>
  </si>
  <si>
    <t xml:space="preserve">AGREGADO ( GRAVA ) </t>
  </si>
  <si>
    <t>H.S. PARA F'C= 240 KGS/CM2</t>
  </si>
  <si>
    <t>CEMENTO</t>
  </si>
  <si>
    <t>FDAS</t>
  </si>
  <si>
    <t>LIGADO Y VACIADO</t>
  </si>
  <si>
    <t>DESPERDICIO 2%</t>
  </si>
  <si>
    <t>R.D.$</t>
  </si>
  <si>
    <t>H.S. PARA F'C= 210 KGS/CM2</t>
  </si>
  <si>
    <t>H.S. PARA F'C= 210 KGS/CM2 PARA L PQÑ</t>
  </si>
  <si>
    <t>H.S. PARA F'C= 180 KGS/CM2</t>
  </si>
  <si>
    <t>H.S./fondo</t>
  </si>
  <si>
    <t>H.S. PARA F'C=140 KGS/CM2</t>
  </si>
  <si>
    <t>ARENA  P/ PAÑETE</t>
  </si>
  <si>
    <t>COSTO EN PLANTA</t>
  </si>
  <si>
    <t>M0RTERO PARA PAÑETE 1:4</t>
  </si>
  <si>
    <t>LIGADO</t>
  </si>
  <si>
    <t>DIA</t>
  </si>
  <si>
    <t>DESPERDICIO 3%</t>
  </si>
  <si>
    <t xml:space="preserve"> </t>
  </si>
  <si>
    <t>MORTERO PARA FINO 1:3</t>
  </si>
  <si>
    <t xml:space="preserve">ARENA </t>
  </si>
  <si>
    <t>MORTERO 1:4 +30% DESP.</t>
  </si>
  <si>
    <t>REGLA</t>
  </si>
  <si>
    <t>P2</t>
  </si>
  <si>
    <t>ANDAMIOS</t>
  </si>
  <si>
    <t>PA</t>
  </si>
  <si>
    <t>CON ADICTIVO</t>
  </si>
  <si>
    <t>CON IMPERMEABILIZANTE</t>
  </si>
  <si>
    <t>MORTERO 1:4+30 % DESP</t>
  </si>
  <si>
    <t>CEMENTO 2DA CAPA</t>
  </si>
  <si>
    <t>MANO DE OBRA PAÑETE Y PULIDO</t>
  </si>
  <si>
    <t>PAÑETE INTERIOR --------------------------------------</t>
  </si>
  <si>
    <t>PAÑETE INTERIOR C / ADITIVO ---------------------</t>
  </si>
  <si>
    <t>PAÑETE INTERIOR PULIDO C / ADITIVO ------</t>
  </si>
  <si>
    <t>PAÑETE INTERIOR C / IMPERM.--------------------</t>
  </si>
  <si>
    <t>PAÑETE INTERIOR PULIDO C / IMPERM------</t>
  </si>
  <si>
    <t>FINO LOSA DE FONDO</t>
  </si>
  <si>
    <t>MORTERO 1:3+ 25%DESP.</t>
  </si>
  <si>
    <t>BAJADA MAT.</t>
  </si>
  <si>
    <t xml:space="preserve">   </t>
  </si>
  <si>
    <t>RD-$</t>
  </si>
  <si>
    <t>FINO LOSA DE FONDO PULIDO --------------------</t>
  </si>
  <si>
    <t>FINO LOSA DE FONDO PULIDO C/ADITIVO----</t>
  </si>
  <si>
    <t>MORTERO 1:3+DESP.</t>
  </si>
  <si>
    <t>SUBIDA MAT.</t>
  </si>
  <si>
    <t>CANTOS</t>
  </si>
  <si>
    <t>MORTERO 1:4+DESP.</t>
  </si>
  <si>
    <t>RD$</t>
  </si>
  <si>
    <t>RESANE</t>
  </si>
  <si>
    <t>MORTERO 1:4  + 30% DESP.</t>
  </si>
  <si>
    <t>REGLA (1 DE 1"x 4" x 10' / 100 USOS ).</t>
  </si>
  <si>
    <t xml:space="preserve">CARETEO </t>
  </si>
  <si>
    <t>MORTEO 1:4 PARA EMPAÑETE + 30% DESP. DESP. (5MM ESPESOR)</t>
  </si>
  <si>
    <t>MANO DE OBRA.</t>
  </si>
  <si>
    <t>COSTO /M2</t>
  </si>
  <si>
    <t>IMPERMEABILIZANTE ( REND, 20 M2/GL )</t>
  </si>
  <si>
    <t>P.U GALON RD$</t>
  </si>
  <si>
    <t>IMPERMEABILIZANTE SUPRAWELD + 20%</t>
  </si>
  <si>
    <t>APLICACION  ( DOS MANOS )</t>
  </si>
  <si>
    <t>HERRAMIENTAS 3%</t>
  </si>
  <si>
    <t>COSTO / M2</t>
  </si>
  <si>
    <t>ZABALETA 0.15 x 0.15</t>
  </si>
  <si>
    <t>H.S. 180 KG/cm²</t>
  </si>
  <si>
    <t>M.O.</t>
  </si>
  <si>
    <t>ML</t>
  </si>
  <si>
    <t>COSTO/M3  R.D$</t>
  </si>
  <si>
    <t>COSTO/M.L  R.D$</t>
  </si>
  <si>
    <t>ACERO P/ZAPATA DE MURO, VIGAS Y COLUMNAS</t>
  </si>
  <si>
    <t xml:space="preserve">SUMINISTRO </t>
  </si>
  <si>
    <t>ALAMBRE NO.18.  2 LIB.XQQ</t>
  </si>
  <si>
    <t>LB</t>
  </si>
  <si>
    <t>ACERO GENERAL</t>
  </si>
  <si>
    <t>ACERO</t>
  </si>
  <si>
    <t>ANALISIS MUROS DE BLOQUES</t>
  </si>
  <si>
    <t>HORMIGON P/CAMARA BLOQUES 1:3:5</t>
  </si>
  <si>
    <t>CEMENTO GRIS</t>
  </si>
  <si>
    <t xml:space="preserve">MANO DE OBRA MEZCLADO </t>
  </si>
  <si>
    <t xml:space="preserve">DESPERDICIO 3%  </t>
  </si>
  <si>
    <t>HORMIGON CICLOPEO</t>
  </si>
  <si>
    <t>H.S. 140KG/CM2 + 5% DESP.</t>
  </si>
  <si>
    <t>PIEDRA CALIZA</t>
  </si>
  <si>
    <t>MURO DE BLOQUES DE 6"</t>
  </si>
  <si>
    <t>SUM.DE BLOQUE 6"</t>
  </si>
  <si>
    <t>U</t>
  </si>
  <si>
    <t>COLOCACION BLOQUES 6"</t>
  </si>
  <si>
    <t>MORTERO P/JUNTA+30%DESP.</t>
  </si>
  <si>
    <t>HORM.EN CAMARA +10%DESP.</t>
  </si>
  <si>
    <t>ACERO 3/8"+20%DESP</t>
  </si>
  <si>
    <t>ANDAMIOS P/BLOQUES</t>
  </si>
  <si>
    <t>CONFECCION ANDAMIOS</t>
  </si>
  <si>
    <t xml:space="preserve">LLENADO HUECOS </t>
  </si>
  <si>
    <t>BLOQUES CALADOS</t>
  </si>
  <si>
    <t>SUMINISTRO BLOQUES</t>
  </si>
  <si>
    <t xml:space="preserve">COLOCACION BLOQUES </t>
  </si>
  <si>
    <t xml:space="preserve">MEZCLA P/PAÑETE </t>
  </si>
  <si>
    <t xml:space="preserve">DESP. BLOQUES </t>
  </si>
  <si>
    <t>ACERA PERIMETRAL 0.80</t>
  </si>
  <si>
    <t>PREPARACION DE TERRENO</t>
  </si>
  <si>
    <t>H.S. 180KG/CM2+5% DESP.</t>
  </si>
  <si>
    <t xml:space="preserve">ELABORACION VACIADO Y FROTADO </t>
  </si>
  <si>
    <t xml:space="preserve">CANTOS LATERALES </t>
  </si>
  <si>
    <t>ACERA PERIMETRAL 0.40</t>
  </si>
  <si>
    <t>ACERA PERIMETRAL 0.60</t>
  </si>
  <si>
    <t>ACERA PERIMETRAL 1.00</t>
  </si>
  <si>
    <t>PISO HORMIGON SIMPLE PULIDO NATURAL</t>
  </si>
  <si>
    <t>HORMIGON 1:3:5</t>
  </si>
  <si>
    <t>MORTERO 1:4</t>
  </si>
  <si>
    <t xml:space="preserve">ELAB. VAC. FROT. Y VIOL. </t>
  </si>
  <si>
    <t>CEMENTO GRIS PULIDO</t>
  </si>
  <si>
    <t>LBS</t>
  </si>
  <si>
    <t>VERJA DE MALLA CICLONICA, LONGITUD DE ANALISIS L=12.00</t>
  </si>
  <si>
    <t>ZAPATA DE MURO  P/VERJA-0.20   0.60 QQ/M3</t>
  </si>
  <si>
    <t xml:space="preserve">K ACERO </t>
  </si>
  <si>
    <t xml:space="preserve">EXCAVACION </t>
  </si>
  <si>
    <t>RELLENO</t>
  </si>
  <si>
    <t>ZAPATA DE MURO 0.60 qq/M3</t>
  </si>
  <si>
    <t>BLOCK 6" ( 3 LINEA )</t>
  </si>
  <si>
    <t>LOMO DE PERRO</t>
  </si>
  <si>
    <t>TUBO 1 1/2"X15' H.G.</t>
  </si>
  <si>
    <t>TUBO 1 1/4"X20' H.G.</t>
  </si>
  <si>
    <t>MALLA CICLONICA No.9</t>
  </si>
  <si>
    <t>COPA DE 2"</t>
  </si>
  <si>
    <t>COPA DE 1 1/2"</t>
  </si>
  <si>
    <t>PALOMETA DOBLE</t>
  </si>
  <si>
    <t>ALAMBRE DE PUAS</t>
  </si>
  <si>
    <t>ALAMBRE DULCE NO.18</t>
  </si>
  <si>
    <t xml:space="preserve">PAÑETE MURO </t>
  </si>
  <si>
    <t>PINTURA VERJA , PALOMETAS, TUBOS , ALAMBRES Y DESP.</t>
  </si>
  <si>
    <t xml:space="preserve">PLANCHUELAS 1 x 1/8 </t>
  </si>
  <si>
    <t>ABRAZADERAS 1 1/2 METAL</t>
  </si>
  <si>
    <t>PINTURA LOMO DE PERRO Y MURO</t>
  </si>
  <si>
    <t>TOTAL GENERAL ANAL.VERJA</t>
  </si>
  <si>
    <t>COSTO POR M/L</t>
  </si>
  <si>
    <t>COSTO P/M</t>
  </si>
  <si>
    <t>ZAPATA DE COLUMNAS - 1.14 QQ/M3</t>
  </si>
  <si>
    <t>COSTO P/M3</t>
  </si>
  <si>
    <t>H.S. 210 KG/CM2+5% DESP.</t>
  </si>
  <si>
    <t>ENC. Y DESEC.</t>
  </si>
  <si>
    <t>Aplicación (dos manos).</t>
  </si>
  <si>
    <t>Desperdicios y retoques.</t>
  </si>
  <si>
    <t>%</t>
  </si>
  <si>
    <t xml:space="preserve"> EN CASETA DE CLORACION</t>
  </si>
  <si>
    <t>H.S. 180 KG/CM2+5% DESP.</t>
  </si>
  <si>
    <t>PUERTA DE HIERRO ( 2.10 x 0.90 ) M</t>
  </si>
  <si>
    <t>SUM. DE BARRAS DE ACERO ½" x ½"</t>
  </si>
  <si>
    <t xml:space="preserve">CORTES </t>
  </si>
  <si>
    <t>DIAS</t>
  </si>
  <si>
    <t>SORDADURAS</t>
  </si>
  <si>
    <t>PINTURA DE OXIDO ROJO</t>
  </si>
  <si>
    <t>PINTURA DE MANTENIMIENTO</t>
  </si>
  <si>
    <t>COSTO P/ U</t>
  </si>
  <si>
    <t>COSTO P/ M2</t>
  </si>
  <si>
    <t>COSTO P/ P2</t>
  </si>
  <si>
    <t>EQUIPOS DE CORTE Y SOLDADURA</t>
  </si>
  <si>
    <t>MOTOSOLDADORA</t>
  </si>
  <si>
    <t>SOLDADORA</t>
  </si>
  <si>
    <t>COMBUSTIBLE (GASOLINA) ( 0.06 x.HP.x 8 )</t>
  </si>
  <si>
    <t>LUBRICANTE 20% DEL COMBUSTIBLE</t>
  </si>
  <si>
    <t>HERRAMIENTAS</t>
  </si>
  <si>
    <t>COSTO P/DIA</t>
  </si>
  <si>
    <t>COSTO P/ HR</t>
  </si>
  <si>
    <t>EQUIPO DE CORTES</t>
  </si>
  <si>
    <t>EQUIPO DE CORTE</t>
  </si>
  <si>
    <t>OXIGENO</t>
  </si>
  <si>
    <t>CIL</t>
  </si>
  <si>
    <t>MOVIMIENTOS DE TIERRA</t>
  </si>
  <si>
    <t xml:space="preserve"> (REND. = 36.60 M3/DIA = 4.575 M3/HR)</t>
  </si>
  <si>
    <t>HR</t>
  </si>
  <si>
    <t>HERRAMIENTAS ( 3% DE M.O.)</t>
  </si>
  <si>
    <t>REND.</t>
  </si>
  <si>
    <t>M3/HR</t>
  </si>
  <si>
    <t>SUM. Y COL.  DE ASIENTO DE ARENA</t>
  </si>
  <si>
    <t>REND</t>
  </si>
  <si>
    <t>M3          PEONES</t>
  </si>
  <si>
    <t>SUMINISTRO DE ARENA</t>
  </si>
  <si>
    <t>CORTE Y DESBROSE</t>
  </si>
  <si>
    <t>HERRAMIENTAS MENORES 3%</t>
  </si>
  <si>
    <t>COSTO TOTAL RD$</t>
  </si>
  <si>
    <t>COSTO / DIA RD$</t>
  </si>
  <si>
    <t>COSTO / M2 RD$</t>
  </si>
  <si>
    <t xml:space="preserve"> EN DEPOSITO REGULADOR</t>
  </si>
  <si>
    <t>MUROS 0.15 - 3.01 QQ/M3</t>
  </si>
  <si>
    <t>LOSA DE TECHO  0.10 - 1.09 QQ/M3</t>
  </si>
  <si>
    <t>BORDILLO H.A. PARA TAPA ( 0.15 x 0.10 ) - 1.40 QQ/M3</t>
  </si>
  <si>
    <t>DINTEL ( 0.15 x 0.20 ) - 0.10 QQ/M3</t>
  </si>
  <si>
    <t>LOSA DE TECHO  0.10 - 1.17 QQ/M3</t>
  </si>
  <si>
    <t>H.S. 240 KG/CM2+5% DESP.</t>
  </si>
  <si>
    <t>GAS PROPANO DE 100 LB ( 22.5 GLS )</t>
  </si>
  <si>
    <t>REGISTRO PARA VALVULAS</t>
  </si>
  <si>
    <t>PRELIMINARES</t>
  </si>
  <si>
    <t xml:space="preserve">REPLANTEO </t>
  </si>
  <si>
    <t>MUROS</t>
  </si>
  <si>
    <t xml:space="preserve">BLOCK 6"  </t>
  </si>
  <si>
    <t>TERMINACION</t>
  </si>
  <si>
    <t>PAÑETE EN MURO DE BLOCK</t>
  </si>
  <si>
    <t xml:space="preserve">CANTOS  </t>
  </si>
  <si>
    <t>COSTO / UD  R.D.$</t>
  </si>
  <si>
    <t>REGISTRO DE BLOCK PARA VALVULA DE Ø3"( 1.30x1.30x1.40 )</t>
  </si>
  <si>
    <t xml:space="preserve">  A CAMARA LLENA COSTO / M2R.D.$</t>
  </si>
  <si>
    <t>LOSA DE FONDO  0.15 - 2.59 qq/M3</t>
  </si>
  <si>
    <t>LOSA DE TECHO  0.12 - 1.62 qq/M3</t>
  </si>
  <si>
    <t xml:space="preserve">BOTE DE MATERIAL  </t>
  </si>
  <si>
    <t>LOSA DE TECHO  0.12 - 1.62 QQ/M3</t>
  </si>
  <si>
    <t>LOSA DE FONDO 0.15 - 2.59 QQ/M3</t>
  </si>
  <si>
    <t>H.S. 210 KG/CM2</t>
  </si>
  <si>
    <t>ENC.Y DESENC.</t>
  </si>
  <si>
    <t>COSTO / M3 R.D.$</t>
  </si>
  <si>
    <t>TAPAS</t>
  </si>
  <si>
    <t>PERSONAL P/INSTALACION</t>
  </si>
  <si>
    <t>COSTO / UD R.D.$</t>
  </si>
  <si>
    <t>TAPAS DE H.A. ( 0.80 x 0.80 x 0.10 )M - 1.68 qq/M3</t>
  </si>
  <si>
    <t>TAPA DE H.A  ( 0.80 x 0.80 )</t>
  </si>
  <si>
    <t>PISO H.S PULIDO A COLOR</t>
  </si>
  <si>
    <t>PISO H.S FROTADO</t>
  </si>
  <si>
    <t>SUMINISTRO TUBERIA 3/4" H.G.</t>
  </si>
  <si>
    <t>CORTE</t>
  </si>
  <si>
    <t>SOLDADURA</t>
  </si>
  <si>
    <t>PUNTURA DE OXIDO ROJO</t>
  </si>
  <si>
    <t>PUNTURA DE MANTENIMIETO</t>
  </si>
  <si>
    <t>COSTO /UD RD$</t>
  </si>
  <si>
    <t>COSTO /ML RD$</t>
  </si>
  <si>
    <t>ALQUILER DE CAT 416</t>
  </si>
  <si>
    <t xml:space="preserve">COMBUSTIBLE </t>
  </si>
  <si>
    <t>LUBRICANTE</t>
  </si>
  <si>
    <t>GL/H</t>
  </si>
  <si>
    <t>GL / H</t>
  </si>
  <si>
    <t>RENDIMIENTO</t>
  </si>
  <si>
    <t>M3 / H</t>
  </si>
  <si>
    <t>COSTO P/HR</t>
  </si>
  <si>
    <t>CUÑAS Y PIEZAS</t>
  </si>
  <si>
    <t>ALQUILER DE CAT 320</t>
  </si>
  <si>
    <t>ANTEPECHO</t>
  </si>
  <si>
    <t>MURO DE BLOCK 6"</t>
  </si>
  <si>
    <t>PAÑETE</t>
  </si>
  <si>
    <t>ESCALERAS H= 1.85 Ø 3/4"</t>
  </si>
  <si>
    <t>PUERTA DE MALLA CICLONICA 3 ML.</t>
  </si>
  <si>
    <t>COPA 1 1/2"</t>
  </si>
  <si>
    <t>MALLA CICLONICA</t>
  </si>
  <si>
    <t>PLANCHUELAS 1X1/8"</t>
  </si>
  <si>
    <t>ALAMBRE No.8</t>
  </si>
  <si>
    <t>LIBRA</t>
  </si>
  <si>
    <t>PERSONAL:</t>
  </si>
  <si>
    <t>AYUDANTE  CALIFICADO</t>
  </si>
  <si>
    <t>PEON (UNO)</t>
  </si>
  <si>
    <t>CANDADO</t>
  </si>
  <si>
    <t>PORTA CANDADO</t>
  </si>
  <si>
    <t>BISAGRA</t>
  </si>
  <si>
    <t xml:space="preserve">ALAMBRE DE PUAS </t>
  </si>
  <si>
    <t xml:space="preserve">PINTURA </t>
  </si>
  <si>
    <t>INSTALACION</t>
  </si>
  <si>
    <t>TOTAL PUERTA MALLA CICLONICA</t>
  </si>
  <si>
    <t>COSTO/UD        RD$</t>
  </si>
  <si>
    <t>COLUMNAS C2, P / LAS ESQUINAS - 3.63 QQ/M3</t>
  </si>
  <si>
    <t>COLUMNAS C1 0.15X0.15 - 8.15QQ/M3  F'C=180KG/CM2</t>
  </si>
  <si>
    <t xml:space="preserve">VOLUMEN C1 /UD = </t>
  </si>
  <si>
    <t>MAESTRO  SOLDADOR ( UNO )</t>
  </si>
  <si>
    <t xml:space="preserve">VOLUMEN C2 /UD = </t>
  </si>
  <si>
    <t>COLUMAS C1 (0.15x0.15) - 8.15 QQ/M3</t>
  </si>
  <si>
    <t>TUB.1 1/2"X15' H.G.</t>
  </si>
  <si>
    <t xml:space="preserve">EXC. MATERIAL NO CLASIFICADO A MANO </t>
  </si>
  <si>
    <t xml:space="preserve">EXC. MATERIAL COMPACTADO NO CLASIFICADO A MANO </t>
  </si>
  <si>
    <t>EXC. MATERIAL NO CLASIFICADO C / EQUIPO ( RETRO PALA, 416 )</t>
  </si>
  <si>
    <t xml:space="preserve">EXC. MATERIAL NO CLASIF. C/EQUIPO ( RETRO Cat 320 ) </t>
  </si>
  <si>
    <t>Pintura (cubeta de 5gls=$500)</t>
  </si>
  <si>
    <t>TOTAL GENERAL ANAL.VERJA C/ C1 INC.</t>
  </si>
  <si>
    <t>COSTO POR M/L C/ C1 INCLUIDA</t>
  </si>
  <si>
    <r>
      <t xml:space="preserve">  </t>
    </r>
    <r>
      <rPr>
        <b/>
        <sz val="10"/>
        <color indexed="12"/>
        <rFont val="Arial"/>
        <family val="2"/>
      </rPr>
      <t>SNP</t>
    </r>
    <r>
      <rPr>
        <b/>
        <sz val="10"/>
        <rFont val="Arial"/>
        <family val="2"/>
      </rPr>
      <t xml:space="preserve"> COSTO/M2R.D.$</t>
    </r>
  </si>
  <si>
    <r>
      <t xml:space="preserve">  </t>
    </r>
    <r>
      <rPr>
        <b/>
        <sz val="10"/>
        <color indexed="12"/>
        <rFont val="Arial"/>
        <family val="2"/>
      </rPr>
      <t>BNP</t>
    </r>
    <r>
      <rPr>
        <b/>
        <sz val="10"/>
        <rFont val="Arial"/>
        <family val="2"/>
      </rPr>
      <t xml:space="preserve"> COSTO / M2R.D.$</t>
    </r>
  </si>
  <si>
    <t>PINTURA ACRILICA ECONOMICA SIN ANDAMIO :</t>
  </si>
  <si>
    <t>PINTURA (cubeta de 5gls=$650)</t>
  </si>
  <si>
    <t>APLICACION (dos manos).</t>
  </si>
  <si>
    <t>DESPERDICIOS Y RETOQUES.</t>
  </si>
  <si>
    <t>COSTO P/M2 RD$</t>
  </si>
  <si>
    <t>PINTURA BASE BLANCA ( DURAFLEX DE TROPICAL ) SIN ANDAMIO :</t>
  </si>
  <si>
    <t>LUBRICANTE 20%</t>
  </si>
  <si>
    <t>X</t>
  </si>
  <si>
    <t xml:space="preserve">CORTE C/EQUIPO ( TRACTOR D-8-K ) </t>
  </si>
  <si>
    <t>TIERRA</t>
  </si>
  <si>
    <t>CALICHE COMPACTO</t>
  </si>
  <si>
    <t>SISTEMA DE CLORACION</t>
  </si>
  <si>
    <t>CLORADOR</t>
  </si>
  <si>
    <t>MANO OBRA INSTALACION</t>
  </si>
  <si>
    <t>CILINDRO DE CLORO GAS LENO</t>
  </si>
  <si>
    <t xml:space="preserve">PUNTO DE APLICACION </t>
  </si>
  <si>
    <t>BOMBA DE 3/4" H.P DE 150 PSI</t>
  </si>
  <si>
    <t>PROV</t>
  </si>
  <si>
    <t>ZONA</t>
  </si>
  <si>
    <t>TRANSP. %</t>
  </si>
  <si>
    <t>PERS.</t>
  </si>
  <si>
    <t>DISTRITO NACIONAL</t>
  </si>
  <si>
    <t>II</t>
  </si>
  <si>
    <t>VI</t>
  </si>
  <si>
    <t>I</t>
  </si>
  <si>
    <t>III</t>
  </si>
  <si>
    <t>V</t>
  </si>
  <si>
    <t>VIII</t>
  </si>
  <si>
    <t>IV</t>
  </si>
  <si>
    <t>VII</t>
  </si>
  <si>
    <t>ASISTENTE DE DEPTO COSTOS</t>
  </si>
  <si>
    <t>GENERAL</t>
  </si>
  <si>
    <t>GRAL</t>
  </si>
  <si>
    <t>Zona:</t>
  </si>
  <si>
    <t>ING. ANA MATEO</t>
  </si>
  <si>
    <t>ING. FRANCIS HEREDIA</t>
  </si>
  <si>
    <t>ING. JOEL FRANCISCO</t>
  </si>
  <si>
    <t>ING. MIGUEL PEREZ</t>
  </si>
  <si>
    <t>ING. OSCAR ENCARNACION</t>
  </si>
  <si>
    <t>ING. PABLO GUERRERO</t>
  </si>
  <si>
    <t>ING. RAMONA MONTAS</t>
  </si>
  <si>
    <t>ING. RAMONA TEJADA</t>
  </si>
  <si>
    <t>ING. SANDRA BATISTA</t>
  </si>
  <si>
    <t>ARQ. YRMA ESPINOSA</t>
  </si>
  <si>
    <t>ING. ZULIKA ROSARIO</t>
  </si>
  <si>
    <t>ING. CLAUDIA DE LEON</t>
  </si>
  <si>
    <t>ARQ. MEYVER PUJOLS</t>
  </si>
  <si>
    <t>ING.MARIANO PEREZ</t>
  </si>
  <si>
    <t>ING.MARIA MORALES</t>
  </si>
  <si>
    <t>ARQ.JENNY SABA</t>
  </si>
  <si>
    <t>ELABORADO</t>
  </si>
  <si>
    <t>PREPARADO</t>
  </si>
  <si>
    <t>REVISADO</t>
  </si>
  <si>
    <t xml:space="preserve">* * * INAPA * * * </t>
  </si>
  <si>
    <t>Contratista:</t>
  </si>
  <si>
    <t>Contrato:</t>
  </si>
  <si>
    <t>Rec. No.</t>
  </si>
  <si>
    <t>DEPARTAMENTO DE EVALUACION DE COSTOS DE OBRAS</t>
  </si>
  <si>
    <t>ENC. DEPTO. DE EVAL. DE COSTOS DE OBRAS.</t>
  </si>
  <si>
    <t>ING.TERESA M. LLUBERES M EJIA</t>
  </si>
  <si>
    <t>ARQ. DEPTO. EVAL. DE COSTOS DE OBRAS</t>
  </si>
  <si>
    <t>ING. DEPTO. DE EVAL. DE COSTOS DE OBRAS</t>
  </si>
  <si>
    <t>PROVINCIA AZUA</t>
  </si>
  <si>
    <t>PROVINCIA BAHORUCO</t>
  </si>
  <si>
    <t>PROVINCIA BARAHONA</t>
  </si>
  <si>
    <t>PROVINCIA DAJABON</t>
  </si>
  <si>
    <t>PROVINCIA DUARTE</t>
  </si>
  <si>
    <t>PROVINCIA EL SEYBO</t>
  </si>
  <si>
    <t>PROVINCIA ELIAS PIÑAS</t>
  </si>
  <si>
    <t>PROVINCIA ESPAILLAT</t>
  </si>
  <si>
    <t>PROVINCIA HATO MAYOR</t>
  </si>
  <si>
    <t>PROVINCIA HERMANAS MIRABAL</t>
  </si>
  <si>
    <t>PROVINCIA INDEPENDENCIA</t>
  </si>
  <si>
    <t>PROVINCIA LA ALTAGRACIA</t>
  </si>
  <si>
    <t>PROVINCIA LA ROMANA</t>
  </si>
  <si>
    <t>PROVINCIA LA VEGA</t>
  </si>
  <si>
    <t>PROVINCIA MARIA TRINIDAD SANCHEZ</t>
  </si>
  <si>
    <t>PROVINCIA MONSEÑOR  NOUEL</t>
  </si>
  <si>
    <t>PROVINCIA MONTE CRITI</t>
  </si>
  <si>
    <t>PROVINCIA MONTE PLATA</t>
  </si>
  <si>
    <t>PROVINCIA PEDERNALES</t>
  </si>
  <si>
    <t>PROVINCIA PERAVIA</t>
  </si>
  <si>
    <t>PROVINCIA PUERTO PLATA</t>
  </si>
  <si>
    <t>PROVINCIA SAMANA</t>
  </si>
  <si>
    <t>PROVINCIA SAN CRISTOBAL</t>
  </si>
  <si>
    <t>PROVINCIA SAN JOSE DE OCOA</t>
  </si>
  <si>
    <t>PROVINCIA SAN JUAN</t>
  </si>
  <si>
    <t>PROVINCIA SAN PEDRO DE MACORIS</t>
  </si>
  <si>
    <t>PROVINCIA SANCHEZ RAMIREZ</t>
  </si>
  <si>
    <t>PROVINCIA SANTIAGO</t>
  </si>
  <si>
    <t>PROVINCIA SANTIAGO RODRIGUEZ</t>
  </si>
  <si>
    <t>PROVINCIA SANTO  DOMINGO</t>
  </si>
  <si>
    <t>PROVINCIA VALVERDE</t>
  </si>
  <si>
    <t>ALQUILER DE MAQUINA</t>
  </si>
  <si>
    <t>SOLDADOR</t>
  </si>
  <si>
    <t>AYUIDANTES ( 2 H ) @ 900.00/H/DIA</t>
  </si>
  <si>
    <t>PEON (10  @ RD$ 650 P/DIA C/U)</t>
  </si>
  <si>
    <t>PEON (10  @ RD$650 P/DIA C/U)</t>
  </si>
  <si>
    <t>OPERARIO RD% 1,300.00 / DIA</t>
  </si>
  <si>
    <t>MAESTRO RD$ 1,500.00/DIA</t>
  </si>
  <si>
    <t>OPERARIO RD$ 1,300.00 /DIA</t>
  </si>
  <si>
    <t>COLOCACION ( 2 PEONES ) @ 650.00</t>
  </si>
  <si>
    <t>MAESTRO @ 1,500.00 /DIA ( 1U )</t>
  </si>
  <si>
    <t>PEONES @ 650.00 /DIA ( 5 U )</t>
  </si>
  <si>
    <t>DIRECCION DE INGENIERIA</t>
  </si>
  <si>
    <t>BOTE</t>
  </si>
  <si>
    <t>Ubicación: SAN CRISTOBAL</t>
  </si>
  <si>
    <t>Analisis: PRES. xxx d/f 12/03/2013</t>
  </si>
  <si>
    <t>TRANSPORTE DESDE YAGUATE</t>
  </si>
  <si>
    <t>PINTURA</t>
  </si>
  <si>
    <t>BOTE DE MATERIAL</t>
  </si>
  <si>
    <t>REGISTRO PARA VALVULAS DE AIRE</t>
  </si>
  <si>
    <t xml:space="preserve">TUBO DE H.S. 30" </t>
  </si>
  <si>
    <t xml:space="preserve">BASE DE H.S. </t>
  </si>
  <si>
    <t>TAPA DE H.S.</t>
  </si>
  <si>
    <t>COSTO/U  RD$</t>
  </si>
  <si>
    <t>P</t>
  </si>
  <si>
    <t>VIGA PERIMETRAL SECCION TRAPEZOIDAL (.(30+20)/2) X 0.15 - 4.36 QQ/M3</t>
  </si>
  <si>
    <t>CASETA PARA POZO TECHO DESLIZABLE</t>
  </si>
  <si>
    <t>ZAPATA DE MURO 0.36 QQ/M3</t>
  </si>
  <si>
    <t>VIGA 0.20 x 0.30 - 3.56 QQ/M3</t>
  </si>
  <si>
    <t>DINTEL 0.20 x 0.15 - 3.89 QQ/M3</t>
  </si>
  <si>
    <t>SOPORTE DE CORREDERA  0.89 QQ/M3</t>
  </si>
  <si>
    <t>COLUMNA 0.20 x 0.15 - 4.58 QQ/M3</t>
  </si>
  <si>
    <t>MANO DE ACERO</t>
  </si>
  <si>
    <t>RAMPA DE ACCESO  0.05 QQ/M3</t>
  </si>
  <si>
    <t>BASE PARA MOTOR Y BOMBEO (0.80 x 0.80 x 0.20) - 2.59 QQ/M3</t>
  </si>
  <si>
    <t>VOLUMNE DE BASE H.S.</t>
  </si>
  <si>
    <t>TECHO CORREDIZO EN TOLA</t>
  </si>
  <si>
    <t>ALUZINC CAL 26</t>
  </si>
  <si>
    <t>ZINC LISO</t>
  </si>
  <si>
    <t>ANGULARES DE 1½" x 1½" x 3/16" P TIJERILLA</t>
  </si>
  <si>
    <t xml:space="preserve">CHANNEL  DE 4" x ½ " </t>
  </si>
  <si>
    <t>PERFIL CUADRADO 2" x 1 " PARA CORREAS</t>
  </si>
  <si>
    <t>ELECTRODOS DISCO DE CORTE, TORNILLOS Y PINTURA</t>
  </si>
  <si>
    <t>MANO DE OBRA  ( INC SOLDADORA )</t>
  </si>
  <si>
    <t>CABALLETE</t>
  </si>
  <si>
    <t>ANGULAR  DE 2" x 2" x 1/4"</t>
  </si>
  <si>
    <t xml:space="preserve">CAJA DE BOLA </t>
  </si>
  <si>
    <t>PUERTA FRONTAL ( 2.70 x 4.00 )M</t>
  </si>
  <si>
    <t>PERFIL CUADRADO 2" x 1"</t>
  </si>
  <si>
    <t>MALLA METAL DES,P ( 4" x 8 x ½" )</t>
  </si>
  <si>
    <t>PESTILLO</t>
  </si>
  <si>
    <t>BISAGRAS</t>
  </si>
  <si>
    <t>BASTON</t>
  </si>
  <si>
    <t>ELECTRODOS, DISCO DE CORTE Y PINTURA</t>
  </si>
  <si>
    <t>COSTO/U RD$</t>
  </si>
  <si>
    <t>COSTO/P2 RD$</t>
  </si>
  <si>
    <t>PUERTA TRASERA ( 2.10 x 0.9 )M</t>
  </si>
  <si>
    <t>BARRA CUADRADA DE ½"</t>
  </si>
  <si>
    <t>TOLA LISA 1/16"</t>
  </si>
  <si>
    <t>CASETA PARA GENERADOR 100-200 KV</t>
  </si>
  <si>
    <t>COLUMNA 0.20 x 0.20 - 4.58 QQ/M3</t>
  </si>
  <si>
    <t>ZAPATA DE MURO 0.79 QQ/M3</t>
  </si>
  <si>
    <t>VIGA 0.20 x 0.25 - 11.14 QQ/M3</t>
  </si>
  <si>
    <t>DINTEL 0.20 x 0.15 - 5.00 QQ/M3</t>
  </si>
  <si>
    <t>LOSA DE TECHO  0.13 - 1.05 QQ/M3</t>
  </si>
  <si>
    <t>LOSA DE TECHO  0.10 - 1.48 QQ/M3</t>
  </si>
  <si>
    <t>BASE H.A. P/PLANTA  ( 3.2 x 1.85 )M   0.63 QQ/M3</t>
  </si>
  <si>
    <t>ESTRUCTURA DE SOPORTE PARA DEPOSTO DE COMBUSTIBLE DE 500 GLS</t>
  </si>
  <si>
    <t>ZAPATA DE MURO 1.36 QQ/M3</t>
  </si>
  <si>
    <t>MURO DE H.A.  0.20 - 3.93  QQ/M3</t>
  </si>
  <si>
    <t>TINA PARA DERRAME DE COMBUSTIBLE DE 500 GLS</t>
  </si>
  <si>
    <t>GARITA PARA VIGILANCIA TIPO 2</t>
  </si>
  <si>
    <t>LOSA DE TECHO  0.10 - 2.31 QQ/M3</t>
  </si>
  <si>
    <t>LOSA DE FONDO  0.20 - 0.72  QQ/M3</t>
  </si>
  <si>
    <t>ZAPATA DE MURO 0.74 QQ/M3</t>
  </si>
  <si>
    <t>PUERTA ENRROLLABLE (2.30 X2.40 )M</t>
  </si>
  <si>
    <t>VOLUMNE ZAPATA DE COLUMNA</t>
  </si>
  <si>
    <t>TOTAL COLUMNA C2 INC. ZAPATA</t>
  </si>
  <si>
    <t xml:space="preserve">MOSAICOS GRANITO P/ PISO 40 x 40 </t>
  </si>
  <si>
    <t>PreParación terreno.</t>
  </si>
  <si>
    <t>Baldosas + transPorte + 10% desP. + itbis</t>
  </si>
  <si>
    <t>Corte de chazos.</t>
  </si>
  <si>
    <t>Derreterido blanco + 10% desP.</t>
  </si>
  <si>
    <t>Colocación.</t>
  </si>
  <si>
    <t>PUlido y cristalizado.</t>
  </si>
  <si>
    <t>ZOCALO GRANITO 40 x 07</t>
  </si>
  <si>
    <t>Mortero 1:3 + 5% desP.</t>
  </si>
  <si>
    <t>Lechada ceMento con color + 10% desP.</t>
  </si>
  <si>
    <t>MATERIAL PARA RELLENO</t>
  </si>
  <si>
    <t>SUMINISTRO</t>
  </si>
  <si>
    <t>COSTO/M3 RD$</t>
  </si>
  <si>
    <t>COLOCACION</t>
  </si>
  <si>
    <t>SUMINISTRO Y COLOCACION.</t>
  </si>
  <si>
    <t>HorM. 1:10 + 5% desP. h=.10 M.</t>
  </si>
  <si>
    <t>A</t>
  </si>
  <si>
    <t>SUMINISTRO Y COLOCACION DE JUNTAS</t>
  </si>
  <si>
    <t xml:space="preserve">LOSA DE FONDO </t>
  </si>
  <si>
    <t>LOSA DE TECHO</t>
  </si>
  <si>
    <t>LOSA DE TECHO  0.15 - 1.09 QQ/M3</t>
  </si>
  <si>
    <t>LOSA DE FONDO 0.20 - 1.49 QQ/M3</t>
  </si>
  <si>
    <t>COLUMNA C1</t>
  </si>
  <si>
    <t>COLUMNAS C1 0.30X0.30 - 8.15QQ/M3  F'C=240KG/CM2</t>
  </si>
  <si>
    <t xml:space="preserve">ZAPATA DE COLUMNA </t>
  </si>
  <si>
    <t>H.S. 240KG/CM2+5% DESP.</t>
  </si>
  <si>
    <t>ZAPATA DE MURO</t>
  </si>
  <si>
    <t xml:space="preserve">VIGA 0.30 x 0.30 </t>
  </si>
  <si>
    <t>ZAPATA DE COLUMNAS - 0.865 QQ/M3</t>
  </si>
  <si>
    <t>COLUMNAS C2, P / LAS ESQUINAS - 4.7QQ/M3</t>
  </si>
  <si>
    <t>COLUMNAS C1 0.15X0.15 - 6.26QQ/M3  F'C=240KG/CM2</t>
  </si>
  <si>
    <t>DEPOSITO REGULADOR 250M3 HA SUPERFICIAL</t>
  </si>
  <si>
    <t>H.S. 240 KG/CM2</t>
  </si>
  <si>
    <t>H.S. H.S. 240 KG/CM2</t>
  </si>
  <si>
    <t>H.S H.S. 240KG/CM2</t>
  </si>
  <si>
    <t>ACERO+M.O+ALAMBRE</t>
  </si>
  <si>
    <t xml:space="preserve">ECCF Y DESC </t>
  </si>
  <si>
    <t>M.O. ACERO</t>
  </si>
  <si>
    <t>H.S. 180 KG/CM2</t>
  </si>
  <si>
    <t>ZAPATA DE MURO 0.67QQ/M3 zap.col.</t>
  </si>
  <si>
    <t>LOSA DE FONDO 1.06QQ/M3</t>
  </si>
  <si>
    <t>MUROS 0.20-3.75QQ/M3</t>
  </si>
  <si>
    <t>ZAPATA DE COLUMNA CENTRAL 1.99QQ/M3</t>
  </si>
  <si>
    <t>COLUMNA CENTRAL 0.30*0.30 3.91QQ/M3</t>
  </si>
  <si>
    <t>COLUMNA LATERAL 0.30*0.30*2.97</t>
  </si>
  <si>
    <t>LOSA DE TECHO 0.15-1.1QQ/M3</t>
  </si>
  <si>
    <t>VIGA 0.30*0.30*4.75QQ/M3</t>
  </si>
  <si>
    <t>Obra: ACUEDUCTO CANOA EXTE. A AC. ASURO</t>
  </si>
  <si>
    <t>PIEDRAS:</t>
  </si>
  <si>
    <t xml:space="preserve">COSTO /M3 RD$ </t>
  </si>
  <si>
    <t>ENCACHE</t>
  </si>
  <si>
    <t xml:space="preserve">CEMENTO GRIS </t>
  </si>
  <si>
    <t>PIEDRA</t>
  </si>
  <si>
    <t>MADERA Y CLAVOS</t>
  </si>
  <si>
    <t>COLOC. DE PIEDRA</t>
  </si>
  <si>
    <t>PREPARACION DE MORTERO</t>
  </si>
  <si>
    <t>PRECIO DE ENCACHE No 1  =</t>
  </si>
  <si>
    <t>MT</t>
  </si>
  <si>
    <t>PRECIO DE ENCACHE No 2  =</t>
  </si>
  <si>
    <t>CANALETAS ENCACHADAS</t>
  </si>
  <si>
    <t>( 0.80 x 0.40 x 0.8 )</t>
  </si>
  <si>
    <t>CANALETA ENCACHADA  0.80 ;  L=</t>
  </si>
  <si>
    <t>M ;ESP</t>
  </si>
  <si>
    <t>EXCAVACION  MAT.  NO  CLASIF. MANO</t>
  </si>
  <si>
    <t>MATERIAL GRANULAR</t>
  </si>
  <si>
    <t>TORTA DE HORMIGON  SIMPLE</t>
  </si>
  <si>
    <t>ENCACHE DE PIEDRA</t>
  </si>
  <si>
    <t xml:space="preserve">COSTO TOTAL RD$ </t>
  </si>
  <si>
    <t xml:space="preserve">COSTO /M.L. RD$ </t>
  </si>
  <si>
    <t>ARENA ITABO</t>
  </si>
  <si>
    <t>COLUMNAS VERJA MALLA CILONICA</t>
  </si>
  <si>
    <t>HORMIGON   COLUMNA C1</t>
  </si>
  <si>
    <t>&gt;&gt;&gt;&gt;&gt;&gt;&gt;&gt;&gt;&gt;&gt;&gt;&gt;&gt;&gt;&gt;&gt;&gt;&gt;&gt;&gt;&gt;&gt;&gt;&gt;&gt;&gt;&gt;&gt;&gt;&gt;&gt;&gt;</t>
  </si>
  <si>
    <t>COLUMNAS C2 INCLUYE ZAPATA</t>
  </si>
  <si>
    <t>COLUMNAS C2 0.25X0.25 - 4.79QQ/M3  F'C=180KG/CM2</t>
  </si>
  <si>
    <t xml:space="preserve">$ / UD = </t>
  </si>
  <si>
    <t>/UD</t>
  </si>
  <si>
    <t>ZAPATA 0.75X0.75 - 1.43QQ/M3  F'C=180KG/CM2</t>
  </si>
  <si>
    <t xml:space="preserve">VOLUMEN Z /UD = </t>
  </si>
  <si>
    <t>HORMIGON   COLUMNA C2 INC. ZAPATA</t>
  </si>
  <si>
    <t>COLUMNA C2 INC. ZAPATA</t>
  </si>
  <si>
    <t>VERJA MMALA CICLONICA (ANALISIS PARA 12.00  M)</t>
  </si>
  <si>
    <t>ZAPATA DE MURO 0.25-0.60 qq/m³</t>
  </si>
  <si>
    <t>K ACERO</t>
  </si>
  <si>
    <t>MANO DE OBRA ACERO</t>
  </si>
  <si>
    <t>COSTO/m³        RD$</t>
  </si>
  <si>
    <t>EXCAVACION</t>
  </si>
  <si>
    <t>ZAPATA DE MURO 0.60 qq/m³</t>
  </si>
  <si>
    <t>BLOCK 6" ( 3 LINEAS )</t>
  </si>
  <si>
    <t>LOMA DE PERRO</t>
  </si>
  <si>
    <t>TUBERIA 1½" x 15' H.G.</t>
  </si>
  <si>
    <t>TUBERIA 1¼" x 20' H.G.</t>
  </si>
  <si>
    <t>COPAS 2"</t>
  </si>
  <si>
    <t>COPAS 1½"</t>
  </si>
  <si>
    <t>BARRAS TENSORAS 1"x⅛"</t>
  </si>
  <si>
    <t>ABRAZADERAS 1½" METAL</t>
  </si>
  <si>
    <t>MALLA CICLÓNICA Nº 9</t>
  </si>
  <si>
    <t>ALAMBRE DULCE  Nº 18</t>
  </si>
  <si>
    <t>PAÑETE DE MURO</t>
  </si>
  <si>
    <t>PINTURA MALLA, PALOMETA, TUBOS Y ALAMBRE</t>
  </si>
  <si>
    <t>TOTAL GENERAL ANALISIS VERJA</t>
  </si>
  <si>
    <t>REPLANTEO PARA VERJA</t>
  </si>
  <si>
    <t>MADERA</t>
  </si>
  <si>
    <t>PT</t>
  </si>
  <si>
    <t>CLAVOS  DULCE 2½"</t>
  </si>
  <si>
    <t>NYLON</t>
  </si>
  <si>
    <t>ROLLO</t>
  </si>
  <si>
    <t>PERSONAL::</t>
  </si>
  <si>
    <t>CARPINTERO (OP2) @900.00/DIA</t>
  </si>
  <si>
    <t>TECNICADO CALIFICADO @ 780.00/DIA</t>
  </si>
  <si>
    <t>HERRAMIENTAS MENORES</t>
  </si>
  <si>
    <t>COSTO/M RD$</t>
  </si>
  <si>
    <t>OPERADOR ( OP 1ERA )@1,200.00/DIA</t>
  </si>
  <si>
    <t>AYUDANTE @ 950.00/DIA</t>
  </si>
  <si>
    <t>PEONES ( 2U )  @ 650.00/DIA</t>
  </si>
  <si>
    <t>RENIDIMIENTO</t>
  </si>
  <si>
    <t>M/DIA</t>
  </si>
  <si>
    <t>COSTO/DIA RD$</t>
  </si>
  <si>
    <t>SOLO COLOCACION MALLA CICLONICA</t>
  </si>
  <si>
    <t>REPLANTEO PARA TUBERIAS</t>
  </si>
  <si>
    <t>CINTA METRICA 100 USO</t>
  </si>
  <si>
    <t>COSTO/DIA</t>
  </si>
  <si>
    <t>COSTO / M RD$</t>
  </si>
  <si>
    <t>JUNTA DE GOMA 9". WATER STOP</t>
  </si>
  <si>
    <t>SUMINISTRO JUNTA DE GOMA 9"</t>
  </si>
  <si>
    <t>DESP. DE JUNTA (NO PERMITE EMPATE ).15%</t>
  </si>
  <si>
    <t>M.O INSTALACION</t>
  </si>
  <si>
    <t>CTO/M RD$</t>
  </si>
  <si>
    <t>CONTEN (TELFORD)</t>
  </si>
  <si>
    <t>Area de sección:  0.10 M2</t>
  </si>
  <si>
    <t>VolUMen analizado:  1.00 M3</t>
  </si>
  <si>
    <t>VolUMen / Metro:  0.10 M3</t>
  </si>
  <si>
    <t>LongitUd total:  10.00 M</t>
  </si>
  <si>
    <t>Madera (110 P2 / 10 Usos + 10% desP.).</t>
  </si>
  <si>
    <t>Clavos (5 LB. / 100 P2).</t>
  </si>
  <si>
    <t>HorMigón  1:3:5 contén + 2% desP.</t>
  </si>
  <si>
    <t>Mortero 1:3 Para PUlido.</t>
  </si>
  <si>
    <t>Base contén (Mano de obra solaMente).</t>
  </si>
  <si>
    <t>ConstrUcción contén.</t>
  </si>
  <si>
    <t xml:space="preserve"> /M</t>
  </si>
  <si>
    <t>SUBTOTAL  GENERAL</t>
  </si>
  <si>
    <t>TOTAL A CONTRATAR RD$</t>
  </si>
  <si>
    <t>VARIOS</t>
  </si>
  <si>
    <t>CODIA</t>
  </si>
  <si>
    <r>
      <t>M</t>
    </r>
    <r>
      <rPr>
        <vertAlign val="superscript"/>
        <sz val="10"/>
        <rFont val="Arial"/>
        <family val="2"/>
      </rPr>
      <t>2</t>
    </r>
  </si>
  <si>
    <r>
      <t>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/>
    </r>
  </si>
  <si>
    <t>SEÑALIZACIÓN Y MANEJO DE TRÁNSITO</t>
  </si>
  <si>
    <t>SUB-TOTAL FASE A</t>
  </si>
  <si>
    <t>SUMINISTRO Y COLOCACIÓN DE VÁLVULAS</t>
  </si>
  <si>
    <t>SUMNISTRO DE TUBERÍA</t>
  </si>
  <si>
    <t>COLOCACIÒN DE TUBERÍA</t>
  </si>
  <si>
    <r>
      <t>M</t>
    </r>
    <r>
      <rPr>
        <sz val="10"/>
        <color indexed="8"/>
        <rFont val="Calibri"/>
        <family val="2"/>
      </rPr>
      <t>³</t>
    </r>
    <r>
      <rPr>
        <sz val="10"/>
        <color indexed="8"/>
        <rFont val="Arial"/>
        <family val="2"/>
      </rPr>
      <t>C</t>
    </r>
  </si>
  <si>
    <r>
      <t>M</t>
    </r>
    <r>
      <rPr>
        <sz val="10"/>
        <rFont val="Calibri"/>
        <family val="2"/>
      </rPr>
      <t>³</t>
    </r>
    <r>
      <rPr>
        <sz val="10"/>
        <rFont val="Arial"/>
        <family val="2"/>
      </rPr>
      <t>/KM</t>
    </r>
  </si>
  <si>
    <t>Nº</t>
  </si>
  <si>
    <t>DESCRIPCIÓN</t>
  </si>
  <si>
    <t>LIMPIEZA CONTINUA Y  FINAL (OBREROS, CAMIÓN  Y HERRAMIENTAS MENORES)</t>
  </si>
  <si>
    <t>ACOMETIDAS EN  POLIETILENO</t>
  </si>
  <si>
    <t>Presupuesto : No.096  D/F 16/03/2021</t>
  </si>
  <si>
    <t>Zona: III</t>
  </si>
  <si>
    <t>Ubicación: PROVINCIA DUARTE</t>
  </si>
  <si>
    <t>SUMINSTRO Y COLOCACIÒN DE PIEZAS ESPECIALES CON PROTECCIÓN ANTICORROSIVA</t>
  </si>
  <si>
    <t>REPOSICION CARPETA ASFÁLTICA L=1,453.54 M</t>
  </si>
  <si>
    <t>REDES DE DISTRIBUCIÓN VILLA OLÍMPICA</t>
  </si>
  <si>
    <t>PRUEBA HIDROSTÁTICA EN TUBERIA</t>
  </si>
  <si>
    <t>CRUZ 4" X 3" ACERO-PVC SCH-80</t>
  </si>
  <si>
    <t>B</t>
  </si>
  <si>
    <t>SUBTOTAL  FASE B</t>
  </si>
  <si>
    <t xml:space="preserve">MANO DE OBRA </t>
  </si>
  <si>
    <t>HORA</t>
  </si>
  <si>
    <t>CATEO DE VÁLVULAS (10 UD)</t>
  </si>
  <si>
    <t xml:space="preserve">EMPALME EN TUBERÍA EXISTENTE DE Ø12" PVC (PUNTO DE INTERCONEXIÒN) </t>
  </si>
  <si>
    <t>4.1.1</t>
  </si>
  <si>
    <t>4.1.2</t>
  </si>
  <si>
    <t>4.1.3</t>
  </si>
  <si>
    <t>Ud</t>
  </si>
  <si>
    <t>Hr</t>
  </si>
  <si>
    <t>Día</t>
  </si>
  <si>
    <t>Mes</t>
  </si>
  <si>
    <t>Gastos administrativos</t>
  </si>
  <si>
    <t>Honorarios profesionales</t>
  </si>
  <si>
    <t>Seguros, pólizas y fianzas</t>
  </si>
  <si>
    <t xml:space="preserve"> supervisión de la obra</t>
  </si>
  <si>
    <t>Gastos de transporte</t>
  </si>
  <si>
    <t>Ley 6-86</t>
  </si>
  <si>
    <t>ITBIS de honorarios profesionales</t>
  </si>
  <si>
    <t>Mantenimiento y operación de INAPA</t>
  </si>
  <si>
    <t xml:space="preserve">Estudios (sociales, ambientales, geotécnico, topográfico, de calidad, etc.) </t>
  </si>
  <si>
    <t xml:space="preserve">Medida de compensación ambiental </t>
  </si>
  <si>
    <t>Imprevistos</t>
  </si>
  <si>
    <t>CORTE, REMOCIÓN Y BOTE DE ASFALTO EN CRUCE DE CALLE Y EMPALME DE TUBERíA (L=1,453.54, M)</t>
  </si>
  <si>
    <t>Corte de asfalto con disco (ambos lados)</t>
  </si>
  <si>
    <t>Remoción de asfalto</t>
  </si>
  <si>
    <t>Uso de retroexcavadora de 80 hp o similar para cateo y movimiento de tierra para identificación de válvulas (10 Ud)</t>
  </si>
  <si>
    <t>Movimiento de tierra</t>
  </si>
  <si>
    <t>Tee 12" x 4" Acero-PVC SCH-30 con protección anticorrosiva</t>
  </si>
  <si>
    <t>Mecánica tipo Dresser ø12" acero sch-30 150 psi</t>
  </si>
  <si>
    <t>Mecánica tipo Dresser ø4" acero sch-80 150 psi</t>
  </si>
  <si>
    <t>Suministro de compuerta ø4" H.F. 200 psi (incluye cuerpo de la válvula, junta de goma, tornillos, niples, junta mecánica tipo Dresser, Tee de acero, movimiento de tierra y mano de obra), en tubería existente</t>
  </si>
  <si>
    <t>Anclaje de Hormigón (para piezas según diseño)</t>
  </si>
  <si>
    <t>Mano de obra (incluye corte de tubería existente)</t>
  </si>
  <si>
    <t>Replanteo</t>
  </si>
  <si>
    <t>Maestro plomero</t>
  </si>
  <si>
    <t>Peón (2 h)</t>
  </si>
  <si>
    <t>Achique con bomba ø3" (5,5 HP)</t>
  </si>
  <si>
    <t>Excavación material no clasificado con equipo</t>
  </si>
  <si>
    <t>Nivelación de fondo de zanja</t>
  </si>
  <si>
    <t>Suministro y colocación Asiento de arena e=10 cm</t>
  </si>
  <si>
    <t xml:space="preserve">Compactación material de relleno c/compactador mecánico en capas de 0.20 m </t>
  </si>
  <si>
    <r>
      <t>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N</t>
    </r>
  </si>
  <si>
    <r>
      <t>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S</t>
    </r>
  </si>
  <si>
    <r>
      <t>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E</t>
    </r>
  </si>
  <si>
    <t>De  Ø3" PVC (SDR-26) con Junta de  Goma + 2% pérdida</t>
  </si>
  <si>
    <t>De Ø4" PVC (SDR-26), con Junta de  Goma + 2% pérdida</t>
  </si>
  <si>
    <t>Tee 4" X 4" ACERO-PVC SCH-80</t>
  </si>
  <si>
    <t>Tee 4" X 3" ACERO-PVC SCH-80</t>
  </si>
  <si>
    <t>Reducción de 4" X 3" ACERO-PVC SCH-80</t>
  </si>
  <si>
    <t xml:space="preserve">Junta tpón Ø3" ACERO SCH-80  </t>
  </si>
  <si>
    <t>Anclaje de H.S. (para piezas, según diseño)</t>
  </si>
  <si>
    <t>Anclaje de H.S. (para tapón)</t>
  </si>
  <si>
    <t>Mecánica tipo  Dresser Ø4" ACERO SCH-80 150 PSI</t>
  </si>
  <si>
    <t>Mecánica tipo  Dresser Ø3" ACERO SCH-80 150 PSI</t>
  </si>
  <si>
    <t>De compuerta ø4" H.F. 200 psi (incluye cuerpo de la válvula, junta de goma, tornillos, niples, junta mecánica tipo Dresser, Tee de acero, movimiento de tierra y mano de obra), en tubería existente</t>
  </si>
  <si>
    <t>De Ø4" PVC (SDR-26), con Junta de  Goma</t>
  </si>
  <si>
    <t>De  Ø3" PVC (SDR-26) con Junta de  Goma</t>
  </si>
  <si>
    <t>Control y manejo de tránsito ( incluye uso de letreros, uso de  conos refractarios y hombres con banderolas)</t>
  </si>
  <si>
    <t>Excavación material compacto con equipo</t>
  </si>
  <si>
    <t xml:space="preserve">Colocación y compactado material de base en capas de 0.20 con compactador mecánico </t>
  </si>
  <si>
    <t>Suministro y colocación de asfalto espesor=2"</t>
  </si>
  <si>
    <t>Transporte de asfalto, distancia aproximada 33 km</t>
  </si>
  <si>
    <t>Obra: AMPLIACIÓN RED VILLA OLÍMPICA, AC. SAN FRANCISCO DE MACORÍS</t>
  </si>
  <si>
    <t xml:space="preserve">Bote carpeta asfáltica con camión distancia= 12 km </t>
  </si>
  <si>
    <t xml:space="preserve">Bote de material con camión  (incluye carguío y esparcimiento en botadero) D.= 12.00 km  </t>
  </si>
  <si>
    <t>De Ø3", urbanas, en tuberia de polietileno con valvula de paso y registro</t>
  </si>
  <si>
    <t xml:space="preserve">Señalización, control y seguridad en la obra (incluye pasarelas, letreros metálicos con base en angulares, postes para cintas refractaria, luces intermitentes color ambar, barreras de peligro naranja). </t>
  </si>
  <si>
    <t>Fabricación e instalación de valla (20' x 10') impresión full color en banner blanco y negro, con logo de INAPA, nombre del contratista y del proyecto, estructura de tubos galvanizados de 1.5" x 1.5" y soportes en tubos cuadrados de 4" x 4"</t>
  </si>
  <si>
    <t>Campamento ( incluye alquiler del solar con o sin casa,2 baños móviles y caseta de materiales)</t>
  </si>
  <si>
    <t>Suministro de material base e=20 cm distancia aproximada 9.00km</t>
  </si>
  <si>
    <r>
      <t>Riego de imprimación con gravilla 0.30 gl/m</t>
    </r>
    <r>
      <rPr>
        <sz val="10"/>
        <rFont val="Calibri"/>
        <family val="2"/>
      </rPr>
      <t>²</t>
    </r>
  </si>
  <si>
    <t xml:space="preserve">Bote de material c/camión + 25% esponjamiento (incluye esparcimiento en botadero) distancia= 12.00 km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</si>
</sst>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6">
    <numFmt numFmtId="7" formatCode="&quot;RD$&quot;#,##0.00_);\(&quot;RD$&quot;#,##0.00\)"/>
    <numFmt numFmtId="43" formatCode="_(* #,##0.00_);_(* \(#,##0.00\);_(* &quot;-&quot;??_);_(@_)"/>
    <numFmt numFmtId="164" formatCode="_(&quot;$&quot;* #,##0.00_);_(&quot;$&quot;* \(#,##0.00\);_(&quot;$&quot;* &quot;-&quot;??_);_(@_)"/>
    <numFmt numFmtId="165" formatCode="#,##0\ &quot;€&quot;;\-#,##0\ &quot;€&quot;"/>
    <numFmt numFmtId="166" formatCode="#,##0\ &quot;€&quot;;[Red]\-#,##0\ &quot;€&quot;"/>
    <numFmt numFmtId="167" formatCode="_-* #,##0.00\ &quot;€&quot;_-;\-* #,##0.00\ &quot;€&quot;_-;_-* &quot;-&quot;??\ &quot;€&quot;_-;_-@_-"/>
    <numFmt numFmtId="168" formatCode="_-* #,##0.00\ _€_-;\-* #,##0.00\ _€_-;_-* &quot;-&quot;??\ _€_-;_-@_-"/>
    <numFmt numFmtId="169" formatCode="#,##0.00;[Red]#,##0.00"/>
    <numFmt numFmtId="170" formatCode="#,##0.0"/>
    <numFmt numFmtId="171" formatCode="0.0%"/>
    <numFmt numFmtId="172" formatCode="#,##0.000"/>
    <numFmt numFmtId="173" formatCode="&quot;$&quot;#,##0.00;\-&quot;$&quot;#,##0.00"/>
    <numFmt numFmtId="174" formatCode="0.000"/>
    <numFmt numFmtId="175" formatCode="#,##0.0000"/>
    <numFmt numFmtId="176" formatCode="0.0"/>
    <numFmt numFmtId="177" formatCode="_-* #,##0.00_-;\-* #,##0.00_-;_-* &quot;-&quot;??_-;_-@_-"/>
    <numFmt numFmtId="178" formatCode="0.0000"/>
    <numFmt numFmtId="179" formatCode="0.00_)"/>
    <numFmt numFmtId="180" formatCode="#."/>
    <numFmt numFmtId="181" formatCode="0.00000"/>
    <numFmt numFmtId="182" formatCode="#,##0.00000_);\(#,##0.00000\)"/>
    <numFmt numFmtId="183" formatCode="_(* #,##0.000_);_(* \(#,##0.000\);_(* &quot;-&quot;??_);_(@_)"/>
    <numFmt numFmtId="184" formatCode="_-* #,##0.000_-;\-* #,##0.000_-;_-* &quot;-&quot;??_-;_-@_-"/>
    <numFmt numFmtId="185" formatCode="_-[$€-2]* #,##0.00_-;\-[$€-2]* #,##0.00_-;_-[$€-2]* &quot;-&quot;??_-"/>
    <numFmt numFmtId="186" formatCode="_-* #,##0.00\ _R_D_$_-;\-* #,##0.00\ _R_D_$_-;_-* &quot;-&quot;??\ _R_D_$_-;_-@_-"/>
    <numFmt numFmtId="187" formatCode="#,##0.0;\-#,##0.0"/>
  </numFmts>
  <fonts count="78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b/>
      <sz val="11"/>
      <color indexed="8"/>
      <name val="Arial"/>
      <family val="2"/>
    </font>
    <font>
      <sz val="8"/>
      <color indexed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10"/>
      <name val="Arial"/>
      <family val="2"/>
    </font>
    <font>
      <sz val="10"/>
      <color indexed="8"/>
      <name val="Arial"/>
      <family val="2"/>
    </font>
    <font>
      <b/>
      <sz val="1"/>
      <color indexed="16"/>
      <name val="Courier"/>
      <family val="3"/>
    </font>
    <font>
      <sz val="1"/>
      <color indexed="16"/>
      <name val="Courier"/>
      <family val="3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11"/>
      <color indexed="12"/>
      <name val="Arial"/>
      <family val="2"/>
    </font>
    <font>
      <sz val="8"/>
      <name val="Arial"/>
      <family val="2"/>
    </font>
    <font>
      <b/>
      <sz val="8"/>
      <color indexed="8"/>
      <name val="Arial"/>
      <family val="2"/>
    </font>
    <font>
      <b/>
      <sz val="10"/>
      <color indexed="12"/>
      <name val="Arial"/>
      <family val="2"/>
    </font>
    <font>
      <sz val="10"/>
      <name val="Times New Roman"/>
      <family val="1"/>
    </font>
    <font>
      <b/>
      <sz val="10"/>
      <name val="Arial"/>
      <family val="2"/>
    </font>
    <font>
      <b/>
      <u/>
      <sz val="8"/>
      <color indexed="8"/>
      <name val="Arial"/>
      <family val="2"/>
    </font>
    <font>
      <b/>
      <u/>
      <sz val="10"/>
      <color indexed="8"/>
      <name val="Arial"/>
      <family val="2"/>
    </font>
    <font>
      <sz val="10"/>
      <color indexed="4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8"/>
      <color indexed="63"/>
      <name val="Arial"/>
      <family val="2"/>
    </font>
    <font>
      <sz val="10"/>
      <color indexed="63"/>
      <name val="Arial"/>
      <family val="2"/>
    </font>
    <font>
      <b/>
      <sz val="10"/>
      <color indexed="63"/>
      <name val="Arial"/>
      <family val="2"/>
    </font>
    <font>
      <b/>
      <sz val="9"/>
      <color indexed="63"/>
      <name val="Arial"/>
      <family val="2"/>
    </font>
    <font>
      <sz val="10"/>
      <color indexed="23"/>
      <name val="Arial"/>
      <family val="2"/>
    </font>
    <font>
      <b/>
      <sz val="10"/>
      <color indexed="23"/>
      <name val="Arial"/>
      <family val="2"/>
    </font>
    <font>
      <b/>
      <sz val="10"/>
      <color indexed="18"/>
      <name val="Arial"/>
      <family val="2"/>
    </font>
    <font>
      <sz val="10"/>
      <color indexed="18"/>
      <name val="Arial"/>
      <family val="2"/>
    </font>
    <font>
      <sz val="10"/>
      <name val="MS Sans Serif"/>
      <family val="2"/>
    </font>
    <font>
      <b/>
      <sz val="11"/>
      <name val="Arial"/>
      <family val="2"/>
    </font>
    <font>
      <b/>
      <sz val="12"/>
      <color indexed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9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Square721 BT"/>
      <family val="2"/>
    </font>
    <font>
      <b/>
      <sz val="10"/>
      <color indexed="8"/>
      <name val="Square721 BT"/>
      <family val="2"/>
    </font>
    <font>
      <sz val="10"/>
      <color indexed="8"/>
      <name val="Square721 BT"/>
      <family val="2"/>
    </font>
    <font>
      <sz val="9"/>
      <color indexed="8"/>
      <name val="Square721 BT"/>
      <family val="2"/>
    </font>
    <font>
      <b/>
      <u/>
      <sz val="10"/>
      <name val="Arial"/>
      <family val="2"/>
    </font>
    <font>
      <sz val="10"/>
      <color indexed="16"/>
      <name val="Arial"/>
      <family val="2"/>
    </font>
    <font>
      <sz val="10"/>
      <name val="Tms Rmn"/>
    </font>
    <font>
      <sz val="10"/>
      <name val="Arial"/>
      <family val="2"/>
    </font>
    <font>
      <b/>
      <sz val="11"/>
      <color indexed="10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0"/>
      <name val="Courier"/>
      <family val="3"/>
    </font>
    <font>
      <b/>
      <i/>
      <sz val="16"/>
      <name val="Helv"/>
    </font>
    <font>
      <b/>
      <sz val="18"/>
      <color indexed="62"/>
      <name val="Cambria"/>
      <family val="2"/>
    </font>
    <font>
      <vertAlign val="superscript"/>
      <sz val="10"/>
      <name val="Arial"/>
      <family val="2"/>
    </font>
    <font>
      <sz val="12"/>
      <name val="Courier"/>
      <family val="3"/>
    </font>
    <font>
      <sz val="10"/>
      <color indexed="8"/>
      <name val="Calibri"/>
      <family val="2"/>
    </font>
    <font>
      <sz val="10"/>
      <name val="Calibri"/>
      <family val="2"/>
    </font>
    <font>
      <sz val="11"/>
      <color theme="1"/>
      <name val="Calibri"/>
      <family val="2"/>
      <scheme val="minor"/>
    </font>
    <font>
      <b/>
      <sz val="10"/>
      <color rgb="FF0000FF"/>
      <name val="Arial"/>
      <family val="2"/>
    </font>
    <font>
      <b/>
      <sz val="10"/>
      <color rgb="FFFF0000"/>
      <name val="Arial"/>
      <family val="2"/>
    </font>
    <font>
      <b/>
      <sz val="10"/>
      <color theme="3" tint="-0.499984740745262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9"/>
      <color rgb="FFFF0000"/>
      <name val="Arial"/>
      <family val="2"/>
    </font>
    <font>
      <sz val="11"/>
      <color rgb="FF000000"/>
      <name val="Calibri"/>
      <family val="2"/>
      <charset val="204"/>
    </font>
    <font>
      <sz val="10"/>
      <color rgb="FF000000"/>
      <name val="Arial"/>
      <family val="2"/>
    </font>
    <font>
      <sz val="11"/>
      <color indexed="8"/>
      <name val="Arial"/>
      <family val="2"/>
    </font>
  </fonts>
  <fills count="3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6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53"/>
      </patternFill>
    </fill>
    <fill>
      <patternFill patternType="solid">
        <fgColor indexed="49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10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79998168889431442"/>
        <bgColor indexed="64"/>
      </patternFill>
    </fill>
  </fills>
  <borders count="6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48"/>
      </left>
      <right style="thin">
        <color indexed="48"/>
      </right>
      <top/>
      <bottom style="thin">
        <color indexed="4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26">
    <xf numFmtId="0" fontId="0" fillId="0" borderId="0"/>
    <xf numFmtId="0" fontId="40" fillId="2" borderId="0" applyNumberFormat="0" applyBorder="0" applyAlignment="0" applyProtection="0"/>
    <xf numFmtId="0" fontId="40" fillId="3" borderId="0" applyNumberFormat="0" applyBorder="0" applyAlignment="0" applyProtection="0"/>
    <xf numFmtId="0" fontId="40" fillId="4" borderId="0" applyNumberFormat="0" applyBorder="0" applyAlignment="0" applyProtection="0"/>
    <xf numFmtId="0" fontId="40" fillId="5" borderId="0" applyNumberFormat="0" applyBorder="0" applyAlignment="0" applyProtection="0"/>
    <xf numFmtId="0" fontId="40" fillId="6" borderId="0" applyNumberFormat="0" applyBorder="0" applyAlignment="0" applyProtection="0"/>
    <xf numFmtId="0" fontId="40" fillId="4" borderId="0" applyNumberFormat="0" applyBorder="0" applyAlignment="0" applyProtection="0"/>
    <xf numFmtId="0" fontId="40" fillId="6" borderId="0" applyNumberFormat="0" applyBorder="0" applyAlignment="0" applyProtection="0"/>
    <xf numFmtId="0" fontId="40" fillId="3" borderId="0" applyNumberFormat="0" applyBorder="0" applyAlignment="0" applyProtection="0"/>
    <xf numFmtId="0" fontId="40" fillId="9" borderId="0" applyNumberFormat="0" applyBorder="0" applyAlignment="0" applyProtection="0"/>
    <xf numFmtId="0" fontId="40" fillId="7" borderId="0" applyNumberFormat="0" applyBorder="0" applyAlignment="0" applyProtection="0"/>
    <xf numFmtId="0" fontId="40" fillId="6" borderId="0" applyNumberFormat="0" applyBorder="0" applyAlignment="0" applyProtection="0"/>
    <xf numFmtId="0" fontId="40" fillId="4" borderId="0" applyNumberFormat="0" applyBorder="0" applyAlignment="0" applyProtection="0"/>
    <xf numFmtId="0" fontId="41" fillId="6" borderId="0" applyNumberFormat="0" applyBorder="0" applyAlignment="0" applyProtection="0"/>
    <xf numFmtId="0" fontId="41" fillId="11" borderId="0" applyNumberFormat="0" applyBorder="0" applyAlignment="0" applyProtection="0"/>
    <xf numFmtId="0" fontId="41" fillId="10" borderId="0" applyNumberFormat="0" applyBorder="0" applyAlignment="0" applyProtection="0"/>
    <xf numFmtId="0" fontId="41" fillId="7" borderId="0" applyNumberFormat="0" applyBorder="0" applyAlignment="0" applyProtection="0"/>
    <xf numFmtId="0" fontId="41" fillId="6" borderId="0" applyNumberFormat="0" applyBorder="0" applyAlignment="0" applyProtection="0"/>
    <xf numFmtId="0" fontId="41" fillId="3" borderId="0" applyNumberFormat="0" applyBorder="0" applyAlignment="0" applyProtection="0"/>
    <xf numFmtId="0" fontId="41" fillId="13" borderId="0" applyNumberFormat="0" applyBorder="0" applyAlignment="0" applyProtection="0"/>
    <xf numFmtId="0" fontId="41" fillId="11" borderId="0" applyNumberFormat="0" applyBorder="0" applyAlignment="0" applyProtection="0"/>
    <xf numFmtId="0" fontId="41" fillId="10" borderId="0" applyNumberFormat="0" applyBorder="0" applyAlignment="0" applyProtection="0"/>
    <xf numFmtId="0" fontId="41" fillId="14" borderId="0" applyNumberFormat="0" applyBorder="0" applyAlignment="0" applyProtection="0"/>
    <xf numFmtId="0" fontId="41" fillId="12" borderId="0" applyNumberFormat="0" applyBorder="0" applyAlignment="0" applyProtection="0"/>
    <xf numFmtId="0" fontId="41" fillId="15" borderId="0" applyNumberFormat="0" applyBorder="0" applyAlignment="0" applyProtection="0"/>
    <xf numFmtId="0" fontId="45" fillId="8" borderId="0" applyNumberFormat="0" applyBorder="0" applyAlignment="0" applyProtection="0"/>
    <xf numFmtId="0" fontId="57" fillId="16" borderId="1" applyNumberFormat="0" applyAlignment="0" applyProtection="0"/>
    <xf numFmtId="0" fontId="43" fillId="17" borderId="2" applyNumberFormat="0" applyAlignment="0" applyProtection="0"/>
    <xf numFmtId="43" fontId="10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85" fontId="56" fillId="0" borderId="0" applyFont="0" applyFill="0" applyBorder="0" applyAlignment="0" applyProtection="0"/>
    <xf numFmtId="0" fontId="48" fillId="0" borderId="0" applyNumberFormat="0" applyFill="0" applyBorder="0" applyAlignment="0" applyProtection="0"/>
    <xf numFmtId="180" fontId="13" fillId="0" borderId="0">
      <protection locked="0"/>
    </xf>
    <xf numFmtId="180" fontId="14" fillId="0" borderId="0">
      <protection locked="0"/>
    </xf>
    <xf numFmtId="180" fontId="14" fillId="0" borderId="0">
      <protection locked="0"/>
    </xf>
    <xf numFmtId="180" fontId="14" fillId="0" borderId="0">
      <protection locked="0"/>
    </xf>
    <xf numFmtId="180" fontId="14" fillId="0" borderId="0">
      <protection locked="0"/>
    </xf>
    <xf numFmtId="180" fontId="14" fillId="0" borderId="0">
      <protection locked="0"/>
    </xf>
    <xf numFmtId="180" fontId="14" fillId="0" borderId="0">
      <protection locked="0"/>
    </xf>
    <xf numFmtId="0" fontId="42" fillId="6" borderId="0" applyNumberFormat="0" applyBorder="0" applyAlignment="0" applyProtection="0"/>
    <xf numFmtId="0" fontId="58" fillId="0" borderId="3" applyNumberFormat="0" applyFill="0" applyAlignment="0" applyProtection="0"/>
    <xf numFmtId="0" fontId="59" fillId="0" borderId="4" applyNumberFormat="0" applyFill="0" applyAlignment="0" applyProtection="0"/>
    <xf numFmtId="0" fontId="60" fillId="0" borderId="5" applyNumberFormat="0" applyFill="0" applyAlignment="0" applyProtection="0"/>
    <xf numFmtId="0" fontId="60" fillId="0" borderId="0" applyNumberFormat="0" applyFill="0" applyBorder="0" applyAlignment="0" applyProtection="0"/>
    <xf numFmtId="0" fontId="44" fillId="9" borderId="1" applyNumberFormat="0" applyAlignment="0" applyProtection="0"/>
    <xf numFmtId="0" fontId="47" fillId="0" borderId="6" applyNumberFormat="0" applyFill="0" applyAlignment="0" applyProtection="0"/>
    <xf numFmtId="168" fontId="4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68" fillId="0" borderId="0" applyFont="0" applyFill="0" applyBorder="0" applyAlignment="0" applyProtection="0"/>
    <xf numFmtId="168" fontId="10" fillId="0" borderId="0" applyFont="0" applyFill="0" applyBorder="0" applyAlignment="0" applyProtection="0"/>
    <xf numFmtId="177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68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7" fontId="4" fillId="0" borderId="0" applyFont="0" applyFill="0" applyBorder="0" applyAlignment="0" applyProtection="0"/>
    <xf numFmtId="166" fontId="10" fillId="0" borderId="0" applyFont="0" applyFill="0" applyBorder="0" applyAlignment="0" applyProtection="0"/>
    <xf numFmtId="0" fontId="61" fillId="0" borderId="0"/>
    <xf numFmtId="179" fontId="6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39" fontId="55" fillId="0" borderId="0"/>
    <xf numFmtId="0" fontId="10" fillId="0" borderId="0"/>
    <xf numFmtId="0" fontId="10" fillId="0" borderId="0"/>
    <xf numFmtId="0" fontId="40" fillId="0" borderId="0"/>
    <xf numFmtId="0" fontId="10" fillId="0" borderId="0"/>
    <xf numFmtId="0" fontId="10" fillId="0" borderId="0"/>
    <xf numFmtId="0" fontId="68" fillId="0" borderId="0"/>
    <xf numFmtId="0" fontId="6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0" fillId="0" borderId="0"/>
    <xf numFmtId="0" fontId="10" fillId="0" borderId="0"/>
    <xf numFmtId="0" fontId="37" fillId="0" borderId="0"/>
    <xf numFmtId="0" fontId="10" fillId="0" borderId="0"/>
    <xf numFmtId="39" fontId="55" fillId="0" borderId="0"/>
    <xf numFmtId="0" fontId="10" fillId="0" borderId="0"/>
    <xf numFmtId="0" fontId="4" fillId="0" borderId="0"/>
    <xf numFmtId="0" fontId="10" fillId="0" borderId="0"/>
    <xf numFmtId="0" fontId="56" fillId="4" borderId="7" applyNumberFormat="0" applyFont="0" applyAlignment="0" applyProtection="0"/>
    <xf numFmtId="0" fontId="46" fillId="16" borderId="8" applyNumberFormat="0" applyAlignment="0" applyProtection="0"/>
    <xf numFmtId="9" fontId="2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63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3" fillId="0" borderId="0"/>
    <xf numFmtId="39" fontId="55" fillId="0" borderId="0"/>
    <xf numFmtId="0" fontId="75" fillId="0" borderId="0"/>
    <xf numFmtId="0" fontId="2" fillId="0" borderId="0"/>
    <xf numFmtId="43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39" fontId="65" fillId="0" borderId="0"/>
    <xf numFmtId="168" fontId="4" fillId="0" borderId="0" applyFont="0" applyFill="0" applyBorder="0" applyAlignment="0" applyProtection="0"/>
    <xf numFmtId="174" fontId="4" fillId="0" borderId="0" applyFont="0" applyFill="0" applyBorder="0" applyAlignment="0" applyProtection="0"/>
  </cellStyleXfs>
  <cellXfs count="1306">
    <xf numFmtId="0" fontId="0" fillId="0" borderId="0" xfId="0"/>
    <xf numFmtId="0" fontId="16" fillId="18" borderId="0" xfId="95" applyFont="1" applyFill="1" applyAlignment="1"/>
    <xf numFmtId="0" fontId="6" fillId="18" borderId="0" xfId="95" applyFont="1" applyFill="1"/>
    <xf numFmtId="176" fontId="6" fillId="18" borderId="0" xfId="95" applyNumberFormat="1" applyFont="1" applyFill="1"/>
    <xf numFmtId="0" fontId="12" fillId="18" borderId="0" xfId="95" applyFont="1" applyFill="1"/>
    <xf numFmtId="0" fontId="17" fillId="18" borderId="0" xfId="95" applyFont="1" applyFill="1" applyBorder="1" applyAlignment="1">
      <alignment vertical="top" wrapText="1"/>
    </xf>
    <xf numFmtId="0" fontId="5" fillId="18" borderId="0" xfId="95" applyFont="1" applyFill="1" applyBorder="1" applyAlignment="1">
      <alignment vertical="top"/>
    </xf>
    <xf numFmtId="176" fontId="6" fillId="18" borderId="0" xfId="95" applyNumberFormat="1" applyFont="1" applyFill="1" applyAlignment="1">
      <alignment vertical="top"/>
    </xf>
    <xf numFmtId="0" fontId="12" fillId="18" borderId="0" xfId="95" applyFont="1" applyFill="1" applyAlignment="1">
      <alignment vertical="top"/>
    </xf>
    <xf numFmtId="0" fontId="17" fillId="18" borderId="9" xfId="95" applyFont="1" applyFill="1" applyBorder="1" applyAlignment="1">
      <alignment horizontal="center" vertical="top" wrapText="1"/>
    </xf>
    <xf numFmtId="0" fontId="16" fillId="18" borderId="0" xfId="95" applyFont="1" applyFill="1" applyBorder="1" applyAlignment="1">
      <alignment horizontal="center" vertical="top" wrapText="1"/>
    </xf>
    <xf numFmtId="0" fontId="5" fillId="18" borderId="0" xfId="95" quotePrefix="1" applyFont="1" applyFill="1" applyAlignment="1">
      <alignment horizontal="left"/>
    </xf>
    <xf numFmtId="177" fontId="8" fillId="18" borderId="0" xfId="30" applyFont="1" applyFill="1" applyBorder="1"/>
    <xf numFmtId="176" fontId="8" fillId="18" borderId="0" xfId="30" applyNumberFormat="1" applyFont="1" applyFill="1" applyBorder="1"/>
    <xf numFmtId="176" fontId="8" fillId="18" borderId="0" xfId="95" applyNumberFormat="1" applyFont="1" applyFill="1"/>
    <xf numFmtId="0" fontId="8" fillId="18" borderId="0" xfId="95" applyFont="1" applyFill="1"/>
    <xf numFmtId="4" fontId="12" fillId="18" borderId="0" xfId="95" applyNumberFormat="1" applyFont="1" applyFill="1"/>
    <xf numFmtId="39" fontId="12" fillId="18" borderId="0" xfId="95" quotePrefix="1" applyNumberFormat="1" applyFont="1" applyFill="1" applyBorder="1" applyAlignment="1">
      <alignment horizontal="left"/>
    </xf>
    <xf numFmtId="0" fontId="15" fillId="18" borderId="0" xfId="95" quotePrefix="1" applyFont="1" applyFill="1" applyAlignment="1">
      <alignment horizontal="left"/>
    </xf>
    <xf numFmtId="176" fontId="18" fillId="18" borderId="0" xfId="95" applyNumberFormat="1" applyFont="1" applyFill="1" applyBorder="1"/>
    <xf numFmtId="0" fontId="18" fillId="18" borderId="0" xfId="95" applyFont="1" applyFill="1" applyBorder="1"/>
    <xf numFmtId="0" fontId="12" fillId="18" borderId="10" xfId="95" applyFont="1" applyFill="1" applyBorder="1"/>
    <xf numFmtId="4" fontId="12" fillId="18" borderId="11" xfId="95" applyNumberFormat="1" applyFont="1" applyFill="1" applyBorder="1"/>
    <xf numFmtId="4" fontId="12" fillId="18" borderId="12" xfId="30" applyNumberFormat="1" applyFont="1" applyFill="1" applyBorder="1"/>
    <xf numFmtId="39" fontId="18" fillId="18" borderId="0" xfId="95" applyNumberFormat="1" applyFont="1" applyFill="1" applyBorder="1"/>
    <xf numFmtId="168" fontId="18" fillId="18" borderId="0" xfId="47" applyFont="1" applyFill="1" applyBorder="1"/>
    <xf numFmtId="4" fontId="12" fillId="18" borderId="13" xfId="95" applyNumberFormat="1" applyFont="1" applyFill="1" applyBorder="1"/>
    <xf numFmtId="0" fontId="12" fillId="18" borderId="14" xfId="95" applyFont="1" applyFill="1" applyBorder="1"/>
    <xf numFmtId="4" fontId="12" fillId="18" borderId="15" xfId="95" applyNumberFormat="1" applyFont="1" applyFill="1" applyBorder="1"/>
    <xf numFmtId="39" fontId="8" fillId="18" borderId="0" xfId="95" applyNumberFormat="1" applyFont="1" applyFill="1" applyBorder="1"/>
    <xf numFmtId="4" fontId="15" fillId="18" borderId="16" xfId="95" quotePrefix="1" applyNumberFormat="1" applyFont="1" applyFill="1" applyBorder="1" applyAlignment="1">
      <alignment horizontal="right"/>
    </xf>
    <xf numFmtId="4" fontId="15" fillId="18" borderId="17" xfId="95" applyNumberFormat="1" applyFont="1" applyFill="1" applyBorder="1"/>
    <xf numFmtId="39" fontId="19" fillId="18" borderId="0" xfId="95" applyNumberFormat="1" applyFont="1" applyFill="1" applyBorder="1"/>
    <xf numFmtId="176" fontId="18" fillId="18" borderId="0" xfId="95" quotePrefix="1" applyNumberFormat="1" applyFont="1" applyFill="1" applyBorder="1" applyAlignment="1">
      <alignment horizontal="left"/>
    </xf>
    <xf numFmtId="168" fontId="18" fillId="18" borderId="0" xfId="47" applyFont="1" applyFill="1" applyBorder="1" applyAlignment="1">
      <alignment horizontal="right"/>
    </xf>
    <xf numFmtId="0" fontId="12" fillId="18" borderId="18" xfId="95" applyFont="1" applyFill="1" applyBorder="1"/>
    <xf numFmtId="39" fontId="19" fillId="18" borderId="0" xfId="95" applyNumberFormat="1" applyFont="1" applyFill="1" applyBorder="1" applyAlignment="1">
      <alignment horizontal="right"/>
    </xf>
    <xf numFmtId="0" fontId="12" fillId="18" borderId="0" xfId="95" applyFont="1" applyFill="1" applyBorder="1"/>
    <xf numFmtId="4" fontId="12" fillId="18" borderId="0" xfId="95" applyNumberFormat="1" applyFont="1" applyFill="1" applyBorder="1"/>
    <xf numFmtId="176" fontId="19" fillId="18" borderId="0" xfId="95" quotePrefix="1" applyNumberFormat="1" applyFont="1" applyFill="1" applyBorder="1" applyAlignment="1">
      <alignment horizontal="left"/>
    </xf>
    <xf numFmtId="39" fontId="12" fillId="0" borderId="11" xfId="95" applyNumberFormat="1" applyFont="1" applyFill="1" applyBorder="1" applyAlignment="1">
      <alignment horizontal="centerContinuous"/>
    </xf>
    <xf numFmtId="39" fontId="12" fillId="0" borderId="15" xfId="95" applyNumberFormat="1" applyFont="1" applyFill="1" applyBorder="1" applyAlignment="1">
      <alignment horizontal="centerContinuous"/>
    </xf>
    <xf numFmtId="4" fontId="12" fillId="18" borderId="16" xfId="95" applyNumberFormat="1" applyFont="1" applyFill="1" applyBorder="1"/>
    <xf numFmtId="0" fontId="12" fillId="0" borderId="16" xfId="95" applyFont="1" applyFill="1" applyBorder="1" applyAlignment="1">
      <alignment horizontal="centerContinuous"/>
    </xf>
    <xf numFmtId="4" fontId="15" fillId="18" borderId="16" xfId="95" applyNumberFormat="1" applyFont="1" applyFill="1" applyBorder="1" applyAlignment="1">
      <alignment horizontal="right"/>
    </xf>
    <xf numFmtId="4" fontId="15" fillId="18" borderId="17" xfId="95" applyNumberFormat="1" applyFont="1" applyFill="1" applyBorder="1" applyAlignment="1">
      <alignment horizontal="right"/>
    </xf>
    <xf numFmtId="4" fontId="15" fillId="18" borderId="0" xfId="95" applyNumberFormat="1" applyFont="1" applyFill="1" applyBorder="1" applyAlignment="1">
      <alignment horizontal="right"/>
    </xf>
    <xf numFmtId="0" fontId="5" fillId="18" borderId="0" xfId="95" applyFont="1" applyFill="1"/>
    <xf numFmtId="2" fontId="8" fillId="18" borderId="0" xfId="95" applyNumberFormat="1" applyFont="1" applyFill="1" applyBorder="1"/>
    <xf numFmtId="0" fontId="15" fillId="18" borderId="0" xfId="95" applyFont="1" applyFill="1" applyBorder="1"/>
    <xf numFmtId="0" fontId="15" fillId="18" borderId="0" xfId="95" applyFont="1" applyFill="1"/>
    <xf numFmtId="0" fontId="8" fillId="18" borderId="0" xfId="95" applyFont="1" applyFill="1" applyBorder="1"/>
    <xf numFmtId="4" fontId="15" fillId="18" borderId="0" xfId="95" applyNumberFormat="1" applyFont="1" applyFill="1" applyAlignment="1">
      <alignment horizontal="right"/>
    </xf>
    <xf numFmtId="39" fontId="19" fillId="18" borderId="0" xfId="95" applyNumberFormat="1" applyFont="1" applyFill="1" applyAlignment="1">
      <alignment horizontal="right"/>
    </xf>
    <xf numFmtId="0" fontId="12" fillId="0" borderId="11" xfId="95" applyFont="1" applyFill="1" applyBorder="1" applyAlignment="1">
      <alignment horizontal="centerContinuous"/>
    </xf>
    <xf numFmtId="0" fontId="12" fillId="0" borderId="15" xfId="95" applyFont="1" applyFill="1" applyBorder="1" applyAlignment="1">
      <alignment horizontal="centerContinuous"/>
    </xf>
    <xf numFmtId="0" fontId="12" fillId="0" borderId="16" xfId="95" applyFont="1" applyFill="1" applyBorder="1"/>
    <xf numFmtId="4" fontId="12" fillId="18" borderId="11" xfId="30" applyNumberFormat="1" applyFont="1" applyFill="1" applyBorder="1"/>
    <xf numFmtId="4" fontId="12" fillId="18" borderId="15" xfId="30" applyNumberFormat="1" applyFont="1" applyFill="1" applyBorder="1"/>
    <xf numFmtId="2" fontId="19" fillId="18" borderId="0" xfId="95" applyNumberFormat="1" applyFont="1" applyFill="1" applyBorder="1" applyAlignment="1">
      <alignment horizontal="right"/>
    </xf>
    <xf numFmtId="0" fontId="20" fillId="18" borderId="19" xfId="95" applyFont="1" applyFill="1" applyBorder="1"/>
    <xf numFmtId="4" fontId="12" fillId="18" borderId="20" xfId="95" applyNumberFormat="1" applyFont="1" applyFill="1" applyBorder="1"/>
    <xf numFmtId="39" fontId="12" fillId="18" borderId="20" xfId="95" applyNumberFormat="1" applyFont="1" applyFill="1" applyBorder="1" applyAlignment="1">
      <alignment horizontal="center"/>
    </xf>
    <xf numFmtId="4" fontId="12" fillId="18" borderId="11" xfId="95" applyNumberFormat="1" applyFont="1" applyFill="1" applyBorder="1" applyAlignment="1">
      <alignment horizontal="right"/>
    </xf>
    <xf numFmtId="4" fontId="20" fillId="18" borderId="12" xfId="95" applyNumberFormat="1" applyFont="1" applyFill="1" applyBorder="1"/>
    <xf numFmtId="2" fontId="19" fillId="18" borderId="0" xfId="95" applyNumberFormat="1" applyFont="1" applyFill="1" applyAlignment="1">
      <alignment horizontal="right"/>
    </xf>
    <xf numFmtId="0" fontId="20" fillId="18" borderId="18" xfId="95" applyFont="1" applyFill="1" applyBorder="1"/>
    <xf numFmtId="39" fontId="12" fillId="18" borderId="16" xfId="95" applyNumberFormat="1" applyFont="1" applyFill="1" applyBorder="1" applyAlignment="1">
      <alignment horizontal="center"/>
    </xf>
    <xf numFmtId="4" fontId="12" fillId="18" borderId="21" xfId="95" applyNumberFormat="1" applyFont="1" applyFill="1" applyBorder="1" applyAlignment="1">
      <alignment horizontal="right"/>
    </xf>
    <xf numFmtId="4" fontId="20" fillId="18" borderId="17" xfId="95" applyNumberFormat="1" applyFont="1" applyFill="1" applyBorder="1"/>
    <xf numFmtId="0" fontId="15" fillId="18" borderId="22" xfId="95" applyFont="1" applyFill="1" applyBorder="1"/>
    <xf numFmtId="4" fontId="15" fillId="18" borderId="23" xfId="95" applyNumberFormat="1" applyFont="1" applyFill="1" applyBorder="1"/>
    <xf numFmtId="39" fontId="12" fillId="18" borderId="23" xfId="95" quotePrefix="1" applyNumberFormat="1" applyFont="1" applyFill="1" applyBorder="1" applyAlignment="1">
      <alignment horizontal="left"/>
    </xf>
    <xf numFmtId="4" fontId="15" fillId="18" borderId="23" xfId="95" applyNumberFormat="1" applyFont="1" applyFill="1" applyBorder="1" applyAlignment="1">
      <alignment horizontal="right"/>
    </xf>
    <xf numFmtId="4" fontId="15" fillId="18" borderId="24" xfId="95" applyNumberFormat="1" applyFont="1" applyFill="1" applyBorder="1"/>
    <xf numFmtId="0" fontId="20" fillId="18" borderId="10" xfId="95" applyFont="1" applyFill="1" applyBorder="1"/>
    <xf numFmtId="39" fontId="12" fillId="18" borderId="11" xfId="95" applyNumberFormat="1" applyFont="1" applyFill="1" applyBorder="1" applyAlignment="1">
      <alignment horizontal="center"/>
    </xf>
    <xf numFmtId="4" fontId="20" fillId="18" borderId="25" xfId="95" applyNumberFormat="1" applyFont="1" applyFill="1" applyBorder="1"/>
    <xf numFmtId="0" fontId="20" fillId="18" borderId="14" xfId="95" applyFont="1" applyFill="1" applyBorder="1"/>
    <xf numFmtId="39" fontId="12" fillId="18" borderId="15" xfId="95" applyNumberFormat="1" applyFont="1" applyFill="1" applyBorder="1" applyAlignment="1">
      <alignment horizontal="center"/>
    </xf>
    <xf numFmtId="4" fontId="12" fillId="18" borderId="15" xfId="95" applyNumberFormat="1" applyFont="1" applyFill="1" applyBorder="1" applyAlignment="1">
      <alignment horizontal="right"/>
    </xf>
    <xf numFmtId="4" fontId="20" fillId="18" borderId="13" xfId="95" applyNumberFormat="1" applyFont="1" applyFill="1" applyBorder="1"/>
    <xf numFmtId="2" fontId="19" fillId="18" borderId="0" xfId="95" applyNumberFormat="1" applyFont="1" applyFill="1" applyAlignment="1">
      <alignment horizontal="left"/>
    </xf>
    <xf numFmtId="4" fontId="12" fillId="18" borderId="16" xfId="95" applyNumberFormat="1" applyFont="1" applyFill="1" applyBorder="1" applyAlignment="1">
      <alignment horizontal="right"/>
    </xf>
    <xf numFmtId="4" fontId="15" fillId="18" borderId="0" xfId="95" applyNumberFormat="1" applyFont="1" applyFill="1" applyAlignment="1">
      <alignment horizontal="left"/>
    </xf>
    <xf numFmtId="39" fontId="12" fillId="0" borderId="16" xfId="95" applyNumberFormat="1" applyFont="1" applyFill="1" applyBorder="1" applyAlignment="1">
      <alignment horizontal="centerContinuous"/>
    </xf>
    <xf numFmtId="0" fontId="15" fillId="18" borderId="10" xfId="95" applyFont="1" applyFill="1" applyBorder="1"/>
    <xf numFmtId="4" fontId="15" fillId="18" borderId="11" xfId="95" applyNumberFormat="1" applyFont="1" applyFill="1" applyBorder="1"/>
    <xf numFmtId="39" fontId="12" fillId="18" borderId="11" xfId="95" quotePrefix="1" applyNumberFormat="1" applyFont="1" applyFill="1" applyBorder="1" applyAlignment="1">
      <alignment horizontal="left"/>
    </xf>
    <xf numFmtId="4" fontId="15" fillId="18" borderId="11" xfId="95" quotePrefix="1" applyNumberFormat="1" applyFont="1" applyFill="1" applyBorder="1" applyAlignment="1">
      <alignment horizontal="right"/>
    </xf>
    <xf numFmtId="4" fontId="15" fillId="18" borderId="12" xfId="95" applyNumberFormat="1" applyFont="1" applyFill="1" applyBorder="1"/>
    <xf numFmtId="4" fontId="12" fillId="18" borderId="16" xfId="95" quotePrefix="1" applyNumberFormat="1" applyFont="1" applyFill="1" applyBorder="1" applyAlignment="1">
      <alignment horizontal="right"/>
    </xf>
    <xf numFmtId="0" fontId="20" fillId="18" borderId="0" xfId="95" applyFont="1" applyFill="1" applyBorder="1"/>
    <xf numFmtId="39" fontId="12" fillId="0" borderId="0" xfId="95" applyNumberFormat="1" applyFont="1" applyFill="1" applyBorder="1" applyAlignment="1">
      <alignment horizontal="centerContinuous"/>
    </xf>
    <xf numFmtId="175" fontId="12" fillId="18" borderId="11" xfId="95" applyNumberFormat="1" applyFont="1" applyFill="1" applyBorder="1"/>
    <xf numFmtId="0" fontId="0" fillId="18" borderId="0" xfId="0" applyFill="1"/>
    <xf numFmtId="0" fontId="10" fillId="18" borderId="11" xfId="0" applyFont="1" applyFill="1" applyBorder="1" applyAlignment="1">
      <alignment horizontal="center"/>
    </xf>
    <xf numFmtId="4" fontId="10" fillId="18" borderId="11" xfId="0" applyNumberFormat="1" applyFont="1" applyFill="1" applyBorder="1"/>
    <xf numFmtId="2" fontId="10" fillId="18" borderId="15" xfId="0" applyNumberFormat="1" applyFont="1" applyFill="1" applyBorder="1"/>
    <xf numFmtId="0" fontId="10" fillId="18" borderId="15" xfId="0" applyFont="1" applyFill="1" applyBorder="1" applyAlignment="1">
      <alignment horizontal="center"/>
    </xf>
    <xf numFmtId="2" fontId="8" fillId="18" borderId="0" xfId="95" applyNumberFormat="1" applyFont="1" applyFill="1"/>
    <xf numFmtId="4" fontId="8" fillId="18" borderId="0" xfId="95" applyNumberFormat="1" applyFont="1" applyFill="1"/>
    <xf numFmtId="0" fontId="10" fillId="18" borderId="10" xfId="0" applyFont="1" applyFill="1" applyBorder="1" applyAlignment="1">
      <alignment horizontal="left"/>
    </xf>
    <xf numFmtId="0" fontId="10" fillId="18" borderId="14" xfId="0" applyFont="1" applyFill="1" applyBorder="1" applyAlignment="1">
      <alignment horizontal="left"/>
    </xf>
    <xf numFmtId="0" fontId="10" fillId="18" borderId="26" xfId="0" applyFont="1" applyFill="1" applyBorder="1" applyAlignment="1">
      <alignment horizontal="left"/>
    </xf>
    <xf numFmtId="0" fontId="23" fillId="18" borderId="0" xfId="95" applyFont="1" applyFill="1" applyAlignment="1">
      <alignment horizontal="centerContinuous"/>
    </xf>
    <xf numFmtId="0" fontId="12" fillId="18" borderId="15" xfId="95" applyFont="1" applyFill="1" applyBorder="1"/>
    <xf numFmtId="0" fontId="12" fillId="18" borderId="16" xfId="95" applyFont="1" applyFill="1" applyBorder="1"/>
    <xf numFmtId="174" fontId="8" fillId="18" borderId="0" xfId="95" applyNumberFormat="1" applyFont="1" applyFill="1" applyBorder="1"/>
    <xf numFmtId="0" fontId="10" fillId="0" borderId="0" xfId="95" applyFont="1" applyFill="1"/>
    <xf numFmtId="0" fontId="10" fillId="18" borderId="0" xfId="95" applyFont="1" applyFill="1"/>
    <xf numFmtId="0" fontId="19" fillId="18" borderId="0" xfId="95" applyFont="1" applyFill="1" applyBorder="1" applyAlignment="1">
      <alignment horizontal="right"/>
    </xf>
    <xf numFmtId="2" fontId="15" fillId="18" borderId="0" xfId="95" applyNumberFormat="1" applyFont="1" applyFill="1" applyBorder="1" applyAlignment="1">
      <alignment horizontal="right"/>
    </xf>
    <xf numFmtId="0" fontId="25" fillId="18" borderId="0" xfId="95" applyFont="1" applyFill="1"/>
    <xf numFmtId="0" fontId="10" fillId="18" borderId="0" xfId="95" applyFont="1" applyFill="1" applyBorder="1"/>
    <xf numFmtId="0" fontId="9" fillId="18" borderId="0" xfId="95" applyFont="1" applyFill="1" applyBorder="1" applyAlignment="1">
      <alignment horizontal="right"/>
    </xf>
    <xf numFmtId="39" fontId="9" fillId="18" borderId="0" xfId="95" applyNumberFormat="1" applyFont="1" applyFill="1" applyBorder="1" applyAlignment="1">
      <alignment horizontal="right"/>
    </xf>
    <xf numFmtId="2" fontId="9" fillId="18" borderId="0" xfId="95" applyNumberFormat="1" applyFont="1" applyFill="1" applyBorder="1" applyAlignment="1">
      <alignment horizontal="right"/>
    </xf>
    <xf numFmtId="0" fontId="26" fillId="18" borderId="0" xfId="95" quotePrefix="1" applyFont="1" applyFill="1" applyAlignment="1">
      <alignment horizontal="left"/>
    </xf>
    <xf numFmtId="0" fontId="27" fillId="18" borderId="0" xfId="95" applyFont="1" applyFill="1"/>
    <xf numFmtId="172" fontId="10" fillId="0" borderId="0" xfId="95" applyNumberFormat="1" applyFont="1" applyFill="1"/>
    <xf numFmtId="0" fontId="9" fillId="18" borderId="0" xfId="95" applyFont="1" applyFill="1" applyBorder="1" applyAlignment="1"/>
    <xf numFmtId="0" fontId="28" fillId="18" borderId="0" xfId="95" applyFont="1" applyFill="1" applyBorder="1" applyAlignment="1"/>
    <xf numFmtId="0" fontId="29" fillId="18" borderId="0" xfId="95" applyFont="1" applyFill="1" applyBorder="1"/>
    <xf numFmtId="0" fontId="29" fillId="18" borderId="0" xfId="95" applyFont="1" applyFill="1"/>
    <xf numFmtId="4" fontId="29" fillId="18" borderId="0" xfId="95" applyNumberFormat="1" applyFont="1" applyFill="1"/>
    <xf numFmtId="0" fontId="30" fillId="18" borderId="10" xfId="95" applyFont="1" applyFill="1" applyBorder="1"/>
    <xf numFmtId="0" fontId="30" fillId="18" borderId="11" xfId="95" applyFont="1" applyFill="1" applyBorder="1"/>
    <xf numFmtId="0" fontId="30" fillId="18" borderId="11" xfId="95" applyFont="1" applyFill="1" applyBorder="1" applyAlignment="1">
      <alignment horizontal="centerContinuous"/>
    </xf>
    <xf numFmtId="4" fontId="30" fillId="18" borderId="11" xfId="95" applyNumberFormat="1" applyFont="1" applyFill="1" applyBorder="1"/>
    <xf numFmtId="0" fontId="30" fillId="18" borderId="14" xfId="95" applyFont="1" applyFill="1" applyBorder="1"/>
    <xf numFmtId="2" fontId="30" fillId="18" borderId="15" xfId="95" applyNumberFormat="1" applyFont="1" applyFill="1" applyBorder="1"/>
    <xf numFmtId="0" fontId="30" fillId="18" borderId="15" xfId="95" applyFont="1" applyFill="1" applyBorder="1" applyAlignment="1">
      <alignment horizontal="centerContinuous"/>
    </xf>
    <xf numFmtId="4" fontId="30" fillId="18" borderId="15" xfId="95" applyNumberFormat="1" applyFont="1" applyFill="1" applyBorder="1"/>
    <xf numFmtId="0" fontId="30" fillId="18" borderId="26" xfId="95" applyFont="1" applyFill="1" applyBorder="1"/>
    <xf numFmtId="2" fontId="30" fillId="18" borderId="27" xfId="95" applyNumberFormat="1" applyFont="1" applyFill="1" applyBorder="1"/>
    <xf numFmtId="0" fontId="30" fillId="18" borderId="27" xfId="95" applyFont="1" applyFill="1" applyBorder="1" applyAlignment="1">
      <alignment horizontal="centerContinuous"/>
    </xf>
    <xf numFmtId="4" fontId="30" fillId="18" borderId="27" xfId="95" applyNumberFormat="1" applyFont="1" applyFill="1" applyBorder="1"/>
    <xf numFmtId="0" fontId="30" fillId="18" borderId="18" xfId="95" applyFont="1" applyFill="1" applyBorder="1"/>
    <xf numFmtId="0" fontId="30" fillId="18" borderId="16" xfId="95" applyFont="1" applyFill="1" applyBorder="1"/>
    <xf numFmtId="0" fontId="31" fillId="18" borderId="16" xfId="95" applyFont="1" applyFill="1" applyBorder="1" applyAlignment="1">
      <alignment horizontal="right"/>
    </xf>
    <xf numFmtId="4" fontId="31" fillId="18" borderId="17" xfId="95" applyNumberFormat="1" applyFont="1" applyFill="1" applyBorder="1" applyAlignment="1">
      <alignment horizontal="right"/>
    </xf>
    <xf numFmtId="0" fontId="30" fillId="18" borderId="0" xfId="93" applyFont="1" applyFill="1" applyBorder="1"/>
    <xf numFmtId="4" fontId="30" fillId="18" borderId="0" xfId="93" applyNumberFormat="1" applyFont="1" applyFill="1" applyBorder="1"/>
    <xf numFmtId="0" fontId="30" fillId="18" borderId="15" xfId="94" applyFont="1" applyFill="1" applyBorder="1" applyAlignment="1"/>
    <xf numFmtId="0" fontId="30" fillId="18" borderId="15" xfId="93" applyFont="1" applyFill="1" applyBorder="1" applyAlignment="1">
      <alignment horizontal="center"/>
    </xf>
    <xf numFmtId="4" fontId="30" fillId="18" borderId="15" xfId="93" applyNumberFormat="1" applyFont="1" applyFill="1" applyBorder="1" applyAlignment="1">
      <alignment horizontal="right"/>
    </xf>
    <xf numFmtId="4" fontId="30" fillId="18" borderId="15" xfId="93" applyNumberFormat="1" applyFont="1" applyFill="1" applyBorder="1" applyAlignment="1"/>
    <xf numFmtId="2" fontId="30" fillId="18" borderId="15" xfId="94" applyNumberFormat="1" applyFont="1" applyFill="1" applyBorder="1" applyAlignment="1"/>
    <xf numFmtId="2" fontId="30" fillId="18" borderId="15" xfId="93" applyNumberFormat="1" applyFont="1" applyFill="1" applyBorder="1" applyAlignment="1">
      <alignment horizontal="right"/>
    </xf>
    <xf numFmtId="0" fontId="31" fillId="18" borderId="15" xfId="93" applyFont="1" applyFill="1" applyBorder="1" applyAlignment="1">
      <alignment horizontal="left"/>
    </xf>
    <xf numFmtId="0" fontId="31" fillId="18" borderId="15" xfId="93" applyFont="1" applyFill="1" applyBorder="1" applyAlignment="1">
      <alignment horizontal="center"/>
    </xf>
    <xf numFmtId="4" fontId="9" fillId="18" borderId="16" xfId="92" applyNumberFormat="1" applyFont="1" applyFill="1" applyBorder="1" applyAlignment="1">
      <alignment horizontal="right"/>
    </xf>
    <xf numFmtId="4" fontId="6" fillId="18" borderId="0" xfId="95" applyNumberFormat="1" applyFont="1" applyFill="1"/>
    <xf numFmtId="0" fontId="31" fillId="18" borderId="0" xfId="95" applyFont="1" applyFill="1" applyBorder="1"/>
    <xf numFmtId="0" fontId="15" fillId="18" borderId="9" xfId="0" applyFont="1" applyFill="1" applyBorder="1" applyAlignment="1" applyProtection="1">
      <alignment horizontal="left" vertical="center"/>
    </xf>
    <xf numFmtId="0" fontId="12" fillId="18" borderId="9" xfId="0" applyFont="1" applyFill="1" applyBorder="1" applyAlignment="1">
      <alignment horizontal="right" vertical="center"/>
    </xf>
    <xf numFmtId="0" fontId="12" fillId="18" borderId="9" xfId="0" applyFont="1" applyFill="1" applyBorder="1" applyAlignment="1">
      <alignment horizontal="center" vertical="center"/>
    </xf>
    <xf numFmtId="0" fontId="12" fillId="18" borderId="28" xfId="0" quotePrefix="1" applyFont="1" applyFill="1" applyBorder="1" applyAlignment="1" applyProtection="1">
      <alignment horizontal="left" vertical="center"/>
    </xf>
    <xf numFmtId="0" fontId="12" fillId="18" borderId="28" xfId="0" applyFont="1" applyFill="1" applyBorder="1" applyAlignment="1" applyProtection="1">
      <alignment horizontal="right" vertical="center"/>
    </xf>
    <xf numFmtId="0" fontId="12" fillId="18" borderId="28" xfId="0" applyFont="1" applyFill="1" applyBorder="1" applyAlignment="1" applyProtection="1">
      <alignment horizontal="center" vertical="center"/>
    </xf>
    <xf numFmtId="4" fontId="12" fillId="18" borderId="28" xfId="0" applyNumberFormat="1" applyFont="1" applyFill="1" applyBorder="1" applyAlignment="1" applyProtection="1">
      <alignment horizontal="right" vertical="center"/>
    </xf>
    <xf numFmtId="0" fontId="12" fillId="18" borderId="15" xfId="0" quotePrefix="1" applyFont="1" applyFill="1" applyBorder="1" applyAlignment="1" applyProtection="1">
      <alignment horizontal="left" vertical="center"/>
    </xf>
    <xf numFmtId="2" fontId="12" fillId="18" borderId="15" xfId="0" applyNumberFormat="1" applyFont="1" applyFill="1" applyBorder="1" applyAlignment="1" applyProtection="1">
      <alignment horizontal="right" vertical="center"/>
    </xf>
    <xf numFmtId="0" fontId="12" fillId="18" borderId="15" xfId="0" applyFont="1" applyFill="1" applyBorder="1" applyAlignment="1" applyProtection="1">
      <alignment horizontal="center" vertical="center"/>
    </xf>
    <xf numFmtId="4" fontId="12" fillId="18" borderId="15" xfId="0" applyNumberFormat="1" applyFont="1" applyFill="1" applyBorder="1" applyAlignment="1" applyProtection="1">
      <alignment horizontal="right" vertical="center"/>
    </xf>
    <xf numFmtId="0" fontId="12" fillId="18" borderId="15" xfId="0" applyFont="1" applyFill="1" applyBorder="1" applyAlignment="1">
      <alignment horizontal="center" vertical="center"/>
    </xf>
    <xf numFmtId="0" fontId="12" fillId="18" borderId="29" xfId="0" applyFont="1" applyFill="1" applyBorder="1" applyAlignment="1">
      <alignment vertical="center"/>
    </xf>
    <xf numFmtId="0" fontId="12" fillId="18" borderId="29" xfId="0" applyFont="1" applyFill="1" applyBorder="1" applyAlignment="1">
      <alignment horizontal="right" vertical="center"/>
    </xf>
    <xf numFmtId="0" fontId="12" fillId="18" borderId="29" xfId="0" applyFont="1" applyFill="1" applyBorder="1" applyAlignment="1">
      <alignment horizontal="center" vertical="center"/>
    </xf>
    <xf numFmtId="4" fontId="20" fillId="18" borderId="0" xfId="95" applyNumberFormat="1" applyFont="1" applyFill="1"/>
    <xf numFmtId="0" fontId="12" fillId="18" borderId="0" xfId="95" applyFont="1" applyFill="1" applyAlignment="1">
      <alignment horizontal="center"/>
    </xf>
    <xf numFmtId="4" fontId="11" fillId="18" borderId="0" xfId="95" applyNumberFormat="1" applyFont="1" applyFill="1"/>
    <xf numFmtId="0" fontId="12" fillId="18" borderId="11" xfId="95" applyFont="1" applyFill="1" applyBorder="1" applyAlignment="1">
      <alignment horizontal="center"/>
    </xf>
    <xf numFmtId="0" fontId="12" fillId="18" borderId="15" xfId="95" applyFont="1" applyFill="1" applyBorder="1" applyAlignment="1">
      <alignment horizontal="center"/>
    </xf>
    <xf numFmtId="2" fontId="6" fillId="18" borderId="0" xfId="95" applyNumberFormat="1" applyFont="1" applyFill="1"/>
    <xf numFmtId="0" fontId="12" fillId="18" borderId="30" xfId="95" applyFont="1" applyFill="1" applyBorder="1"/>
    <xf numFmtId="4" fontId="12" fillId="18" borderId="31" xfId="95" applyNumberFormat="1" applyFont="1" applyFill="1" applyBorder="1"/>
    <xf numFmtId="0" fontId="12" fillId="18" borderId="31" xfId="95" applyFont="1" applyFill="1" applyBorder="1"/>
    <xf numFmtId="4" fontId="20" fillId="18" borderId="31" xfId="92" applyNumberFormat="1" applyFont="1" applyFill="1" applyBorder="1" applyAlignment="1">
      <alignment horizontal="right"/>
    </xf>
    <xf numFmtId="4" fontId="20" fillId="18" borderId="32" xfId="95" applyNumberFormat="1" applyFont="1" applyFill="1" applyBorder="1"/>
    <xf numFmtId="4" fontId="11" fillId="18" borderId="31" xfId="92" applyNumberFormat="1" applyFont="1" applyFill="1" applyBorder="1" applyAlignment="1">
      <alignment horizontal="right"/>
    </xf>
    <xf numFmtId="4" fontId="11" fillId="18" borderId="32" xfId="95" applyNumberFormat="1" applyFont="1" applyFill="1" applyBorder="1"/>
    <xf numFmtId="0" fontId="12" fillId="18" borderId="16" xfId="95" applyFont="1" applyFill="1" applyBorder="1" applyAlignment="1">
      <alignment horizontal="center"/>
    </xf>
    <xf numFmtId="4" fontId="10" fillId="18" borderId="16" xfId="92" applyNumberFormat="1" applyFont="1" applyFill="1" applyBorder="1" applyAlignment="1">
      <alignment horizontal="right"/>
    </xf>
    <xf numFmtId="0" fontId="12" fillId="18" borderId="11" xfId="95" applyFont="1" applyFill="1" applyBorder="1"/>
    <xf numFmtId="4" fontId="9" fillId="18" borderId="11" xfId="92" applyNumberFormat="1" applyFont="1" applyFill="1" applyBorder="1" applyAlignment="1">
      <alignment horizontal="right"/>
    </xf>
    <xf numFmtId="4" fontId="20" fillId="18" borderId="16" xfId="92" applyNumberFormat="1" applyFont="1" applyFill="1" applyBorder="1" applyAlignment="1">
      <alignment horizontal="right"/>
    </xf>
    <xf numFmtId="0" fontId="9" fillId="18" borderId="19" xfId="92" applyFont="1" applyFill="1" applyBorder="1" applyAlignment="1">
      <alignment horizontal="left"/>
    </xf>
    <xf numFmtId="0" fontId="9" fillId="18" borderId="20" xfId="92" applyFont="1" applyFill="1" applyBorder="1" applyAlignment="1">
      <alignment horizontal="left" vertical="top" wrapText="1"/>
    </xf>
    <xf numFmtId="0" fontId="9" fillId="18" borderId="20" xfId="92" applyFont="1" applyFill="1" applyBorder="1" applyAlignment="1">
      <alignment horizontal="center" vertical="top" wrapText="1"/>
    </xf>
    <xf numFmtId="0" fontId="9" fillId="18" borderId="25" xfId="92" applyFont="1" applyFill="1" applyBorder="1" applyAlignment="1">
      <alignment horizontal="left" vertical="top" wrapText="1"/>
    </xf>
    <xf numFmtId="0" fontId="10" fillId="18" borderId="14" xfId="92" applyFont="1" applyFill="1" applyBorder="1"/>
    <xf numFmtId="2" fontId="10" fillId="18" borderId="15" xfId="92" applyNumberFormat="1" applyFont="1" applyFill="1" applyBorder="1"/>
    <xf numFmtId="0" fontId="10" fillId="18" borderId="15" xfId="92" applyFont="1" applyFill="1" applyBorder="1" applyAlignment="1">
      <alignment horizontal="center"/>
    </xf>
    <xf numFmtId="4" fontId="10" fillId="18" borderId="15" xfId="92" applyNumberFormat="1" applyFont="1" applyFill="1" applyBorder="1"/>
    <xf numFmtId="174" fontId="10" fillId="18" borderId="15" xfId="92" applyNumberFormat="1" applyFont="1" applyFill="1" applyBorder="1"/>
    <xf numFmtId="4" fontId="9" fillId="18" borderId="13" xfId="92" applyNumberFormat="1" applyFont="1" applyFill="1" applyBorder="1"/>
    <xf numFmtId="0" fontId="10" fillId="18" borderId="18" xfId="92" applyFont="1" applyFill="1" applyBorder="1"/>
    <xf numFmtId="0" fontId="10" fillId="18" borderId="16" xfId="92" applyFont="1" applyFill="1" applyBorder="1"/>
    <xf numFmtId="7" fontId="10" fillId="18" borderId="16" xfId="92" applyNumberFormat="1" applyFont="1" applyFill="1" applyBorder="1" applyAlignment="1">
      <alignment horizontal="center"/>
    </xf>
    <xf numFmtId="4" fontId="9" fillId="18" borderId="17" xfId="92" applyNumberFormat="1" applyFont="1" applyFill="1" applyBorder="1" applyAlignment="1">
      <alignment horizontal="right"/>
    </xf>
    <xf numFmtId="4" fontId="12" fillId="18" borderId="0" xfId="95" applyNumberFormat="1" applyFont="1" applyFill="1" applyAlignment="1">
      <alignment horizontal="right"/>
    </xf>
    <xf numFmtId="3" fontId="12" fillId="18" borderId="0" xfId="95" applyNumberFormat="1" applyFont="1" applyFill="1" applyAlignment="1">
      <alignment horizontal="left"/>
    </xf>
    <xf numFmtId="176" fontId="12" fillId="18" borderId="0" xfId="95" applyNumberFormat="1" applyFont="1" applyFill="1"/>
    <xf numFmtId="174" fontId="6" fillId="18" borderId="0" xfId="95" applyNumberFormat="1" applyFont="1" applyFill="1"/>
    <xf numFmtId="4" fontId="5" fillId="18" borderId="0" xfId="95" applyNumberFormat="1" applyFont="1" applyFill="1"/>
    <xf numFmtId="0" fontId="6" fillId="18" borderId="0" xfId="95" applyFont="1" applyFill="1" applyAlignment="1">
      <alignment horizontal="center"/>
    </xf>
    <xf numFmtId="4" fontId="20" fillId="18" borderId="11" xfId="92" applyNumberFormat="1" applyFont="1" applyFill="1" applyBorder="1" applyAlignment="1">
      <alignment horizontal="right"/>
    </xf>
    <xf numFmtId="0" fontId="6" fillId="0" borderId="0" xfId="95" applyFont="1" applyFill="1"/>
    <xf numFmtId="0" fontId="31" fillId="18" borderId="0" xfId="95" applyFont="1" applyFill="1"/>
    <xf numFmtId="0" fontId="30" fillId="18" borderId="0" xfId="95" applyFont="1" applyFill="1" applyBorder="1"/>
    <xf numFmtId="4" fontId="9" fillId="18" borderId="0" xfId="92" applyNumberFormat="1" applyFont="1" applyFill="1" applyBorder="1" applyAlignment="1">
      <alignment horizontal="right"/>
    </xf>
    <xf numFmtId="4" fontId="31" fillId="18" borderId="0" xfId="95" applyNumberFormat="1" applyFont="1" applyFill="1" applyBorder="1" applyAlignment="1">
      <alignment horizontal="right"/>
    </xf>
    <xf numFmtId="4" fontId="30" fillId="18" borderId="0" xfId="95" applyNumberFormat="1" applyFont="1" applyFill="1"/>
    <xf numFmtId="2" fontId="30" fillId="19" borderId="27" xfId="95" applyNumberFormat="1" applyFont="1" applyFill="1" applyBorder="1"/>
    <xf numFmtId="0" fontId="10" fillId="18" borderId="0" xfId="0" applyFont="1" applyFill="1" applyBorder="1" applyAlignment="1">
      <alignment horizontal="center"/>
    </xf>
    <xf numFmtId="0" fontId="9" fillId="0" borderId="10" xfId="93" applyFont="1" applyFill="1" applyBorder="1" applyAlignment="1">
      <alignment horizontal="left"/>
    </xf>
    <xf numFmtId="2" fontId="10" fillId="0" borderId="11" xfId="94" applyNumberFormat="1" applyFont="1" applyFill="1" applyBorder="1" applyAlignment="1">
      <alignment horizontal="center"/>
    </xf>
    <xf numFmtId="0" fontId="10" fillId="0" borderId="11" xfId="93" applyFont="1" applyFill="1" applyBorder="1" applyAlignment="1">
      <alignment horizontal="center"/>
    </xf>
    <xf numFmtId="2" fontId="10" fillId="0" borderId="11" xfId="93" applyNumberFormat="1" applyFont="1" applyFill="1" applyBorder="1" applyAlignment="1">
      <alignment horizontal="right"/>
    </xf>
    <xf numFmtId="2" fontId="10" fillId="0" borderId="12" xfId="93" applyNumberFormat="1" applyFont="1" applyFill="1" applyBorder="1"/>
    <xf numFmtId="0" fontId="10" fillId="0" borderId="14" xfId="93" applyFont="1" applyFill="1" applyBorder="1" applyAlignment="1">
      <alignment horizontal="left"/>
    </xf>
    <xf numFmtId="2" fontId="10" fillId="0" borderId="15" xfId="94" applyNumberFormat="1" applyFont="1" applyFill="1" applyBorder="1" applyAlignment="1"/>
    <xf numFmtId="0" fontId="10" fillId="0" borderId="15" xfId="93" applyFont="1" applyFill="1" applyBorder="1" applyAlignment="1">
      <alignment horizontal="center"/>
    </xf>
    <xf numFmtId="2" fontId="10" fillId="0" borderId="15" xfId="93" applyNumberFormat="1" applyFont="1" applyFill="1" applyBorder="1" applyAlignment="1">
      <alignment horizontal="right"/>
    </xf>
    <xf numFmtId="4" fontId="10" fillId="0" borderId="13" xfId="93" applyNumberFormat="1" applyFont="1" applyFill="1" applyBorder="1"/>
    <xf numFmtId="0" fontId="9" fillId="0" borderId="14" xfId="93" applyFont="1" applyFill="1" applyBorder="1" applyAlignment="1">
      <alignment horizontal="left"/>
    </xf>
    <xf numFmtId="0" fontId="10" fillId="0" borderId="14" xfId="93" quotePrefix="1" applyFont="1" applyFill="1" applyBorder="1" applyAlignment="1">
      <alignment horizontal="left"/>
    </xf>
    <xf numFmtId="0" fontId="10" fillId="0" borderId="14" xfId="93" applyFont="1" applyFill="1" applyBorder="1"/>
    <xf numFmtId="0" fontId="10" fillId="0" borderId="15" xfId="94" applyFont="1" applyFill="1" applyBorder="1" applyAlignment="1"/>
    <xf numFmtId="39" fontId="10" fillId="0" borderId="15" xfId="93" applyNumberFormat="1" applyFont="1" applyFill="1" applyBorder="1" applyAlignment="1">
      <alignment horizontal="right"/>
    </xf>
    <xf numFmtId="4" fontId="10" fillId="0" borderId="15" xfId="93" applyNumberFormat="1" applyFont="1" applyFill="1" applyBorder="1" applyAlignment="1">
      <alignment horizontal="right"/>
    </xf>
    <xf numFmtId="2" fontId="10" fillId="0" borderId="15" xfId="94" applyNumberFormat="1" applyFont="1" applyFill="1" applyBorder="1" applyAlignment="1">
      <alignment horizontal="center"/>
    </xf>
    <xf numFmtId="2" fontId="10" fillId="0" borderId="13" xfId="93" applyNumberFormat="1" applyFont="1" applyFill="1" applyBorder="1"/>
    <xf numFmtId="0" fontId="9" fillId="0" borderId="18" xfId="93" applyFont="1" applyFill="1" applyBorder="1" applyAlignment="1">
      <alignment horizontal="left"/>
    </xf>
    <xf numFmtId="0" fontId="9" fillId="0" borderId="16" xfId="93" applyFont="1" applyFill="1" applyBorder="1" applyAlignment="1">
      <alignment horizontal="left"/>
    </xf>
    <xf numFmtId="0" fontId="9" fillId="0" borderId="16" xfId="95" applyFont="1" applyFill="1" applyBorder="1" applyAlignment="1">
      <alignment horizontal="right"/>
    </xf>
    <xf numFmtId="39" fontId="20" fillId="0" borderId="17" xfId="93" applyNumberFormat="1" applyFont="1" applyFill="1" applyBorder="1" applyAlignment="1"/>
    <xf numFmtId="4" fontId="10" fillId="0" borderId="15" xfId="94" applyNumberFormat="1" applyFont="1" applyFill="1" applyBorder="1" applyAlignment="1"/>
    <xf numFmtId="39" fontId="10" fillId="0" borderId="15" xfId="93" applyNumberFormat="1" applyFont="1" applyFill="1" applyBorder="1" applyAlignment="1">
      <alignment horizontal="right" vertical="distributed" wrapText="1"/>
    </xf>
    <xf numFmtId="4" fontId="9" fillId="18" borderId="0" xfId="0" applyNumberFormat="1" applyFont="1" applyFill="1" applyBorder="1"/>
    <xf numFmtId="0" fontId="21" fillId="18" borderId="0" xfId="0" applyFont="1" applyFill="1" applyBorder="1" applyAlignment="1">
      <alignment horizontal="right"/>
    </xf>
    <xf numFmtId="4" fontId="21" fillId="18" borderId="0" xfId="0" applyNumberFormat="1" applyFont="1" applyFill="1" applyBorder="1" applyAlignment="1">
      <alignment horizontal="right"/>
    </xf>
    <xf numFmtId="0" fontId="10" fillId="0" borderId="10" xfId="95" applyFont="1" applyFill="1" applyBorder="1"/>
    <xf numFmtId="0" fontId="10" fillId="0" borderId="11" xfId="95" applyFont="1" applyFill="1" applyBorder="1"/>
    <xf numFmtId="0" fontId="10" fillId="0" borderId="11" xfId="95" applyFont="1" applyFill="1" applyBorder="1" applyAlignment="1">
      <alignment horizontal="center"/>
    </xf>
    <xf numFmtId="39" fontId="10" fillId="0" borderId="11" xfId="95" applyNumberFormat="1" applyFont="1" applyFill="1" applyBorder="1"/>
    <xf numFmtId="0" fontId="10" fillId="0" borderId="14" xfId="95" applyFont="1" applyFill="1" applyBorder="1"/>
    <xf numFmtId="0" fontId="10" fillId="0" borderId="15" xfId="95" applyFont="1" applyFill="1" applyBorder="1"/>
    <xf numFmtId="0" fontId="10" fillId="0" borderId="15" xfId="95" applyFont="1" applyFill="1" applyBorder="1" applyAlignment="1">
      <alignment horizontal="center"/>
    </xf>
    <xf numFmtId="39" fontId="10" fillId="0" borderId="15" xfId="95" applyNumberFormat="1" applyFont="1" applyFill="1" applyBorder="1"/>
    <xf numFmtId="2" fontId="10" fillId="0" borderId="15" xfId="95" applyNumberFormat="1" applyFont="1" applyFill="1" applyBorder="1"/>
    <xf numFmtId="0" fontId="9" fillId="0" borderId="15" xfId="95" applyFont="1" applyFill="1" applyBorder="1" applyAlignment="1">
      <alignment horizontal="center"/>
    </xf>
    <xf numFmtId="0" fontId="9" fillId="0" borderId="15" xfId="95" applyFont="1" applyFill="1" applyBorder="1" applyAlignment="1">
      <alignment horizontal="right"/>
    </xf>
    <xf numFmtId="4" fontId="9" fillId="0" borderId="13" xfId="95" applyNumberFormat="1" applyFont="1" applyFill="1" applyBorder="1"/>
    <xf numFmtId="4" fontId="10" fillId="0" borderId="15" xfId="95" applyNumberFormat="1" applyFont="1" applyFill="1" applyBorder="1"/>
    <xf numFmtId="0" fontId="10" fillId="0" borderId="18" xfId="95" applyFont="1" applyFill="1" applyBorder="1"/>
    <xf numFmtId="0" fontId="10" fillId="0" borderId="16" xfId="95" applyFont="1" applyFill="1" applyBorder="1"/>
    <xf numFmtId="0" fontId="10" fillId="0" borderId="16" xfId="95" applyFont="1" applyFill="1" applyBorder="1" applyAlignment="1">
      <alignment horizontal="center"/>
    </xf>
    <xf numFmtId="4" fontId="9" fillId="0" borderId="17" xfId="95" applyNumberFormat="1" applyFont="1" applyFill="1" applyBorder="1"/>
    <xf numFmtId="0" fontId="9" fillId="18" borderId="0" xfId="0" applyFont="1" applyFill="1"/>
    <xf numFmtId="4" fontId="0" fillId="18" borderId="0" xfId="0" applyNumberFormat="1" applyFill="1"/>
    <xf numFmtId="0" fontId="0" fillId="18" borderId="0" xfId="0" applyFill="1" applyAlignment="1">
      <alignment horizontal="center"/>
    </xf>
    <xf numFmtId="4" fontId="0" fillId="18" borderId="15" xfId="0" applyNumberFormat="1" applyFill="1" applyBorder="1"/>
    <xf numFmtId="4" fontId="0" fillId="18" borderId="15" xfId="0" applyNumberFormat="1" applyFill="1" applyBorder="1" applyAlignment="1">
      <alignment horizontal="center"/>
    </xf>
    <xf numFmtId="4" fontId="9" fillId="18" borderId="15" xfId="92" applyNumberFormat="1" applyFont="1" applyFill="1" applyBorder="1" applyAlignment="1">
      <alignment horizontal="right"/>
    </xf>
    <xf numFmtId="4" fontId="15" fillId="18" borderId="13" xfId="95" applyNumberFormat="1" applyFont="1" applyFill="1" applyBorder="1"/>
    <xf numFmtId="0" fontId="10" fillId="0" borderId="33" xfId="0" applyFont="1" applyFill="1" applyBorder="1"/>
    <xf numFmtId="2" fontId="10" fillId="0" borderId="20" xfId="95" applyNumberFormat="1" applyFont="1" applyFill="1" applyBorder="1"/>
    <xf numFmtId="39" fontId="10" fillId="0" borderId="20" xfId="95" applyNumberFormat="1" applyFont="1" applyFill="1" applyBorder="1" applyAlignment="1">
      <alignment horizontal="center"/>
    </xf>
    <xf numFmtId="177" fontId="10" fillId="0" borderId="20" xfId="29" applyFont="1" applyFill="1" applyBorder="1"/>
    <xf numFmtId="0" fontId="10" fillId="0" borderId="34" xfId="0" applyFont="1" applyFill="1" applyBorder="1"/>
    <xf numFmtId="2" fontId="10" fillId="0" borderId="35" xfId="95" applyNumberFormat="1" applyFont="1" applyFill="1" applyBorder="1"/>
    <xf numFmtId="39" fontId="10" fillId="0" borderId="35" xfId="95" applyNumberFormat="1" applyFont="1" applyFill="1" applyBorder="1" applyAlignment="1">
      <alignment horizontal="center"/>
    </xf>
    <xf numFmtId="177" fontId="10" fillId="0" borderId="35" xfId="29" applyFont="1" applyFill="1" applyBorder="1"/>
    <xf numFmtId="0" fontId="10" fillId="0" borderId="36" xfId="0" applyFont="1" applyFill="1" applyBorder="1"/>
    <xf numFmtId="0" fontId="10" fillId="0" borderId="37" xfId="0" applyFont="1" applyFill="1" applyBorder="1"/>
    <xf numFmtId="2" fontId="10" fillId="0" borderId="38" xfId="95" applyNumberFormat="1" applyFont="1" applyFill="1" applyBorder="1"/>
    <xf numFmtId="39" fontId="10" fillId="0" borderId="38" xfId="95" applyNumberFormat="1" applyFont="1" applyFill="1" applyBorder="1" applyAlignment="1">
      <alignment horizontal="center"/>
    </xf>
    <xf numFmtId="177" fontId="10" fillId="0" borderId="38" xfId="29" applyFont="1" applyFill="1" applyBorder="1"/>
    <xf numFmtId="177" fontId="9" fillId="0" borderId="39" xfId="64" applyFont="1" applyFill="1" applyBorder="1"/>
    <xf numFmtId="0" fontId="33" fillId="18" borderId="33" xfId="0" applyFont="1" applyFill="1" applyBorder="1"/>
    <xf numFmtId="2" fontId="34" fillId="18" borderId="40" xfId="95" applyNumberFormat="1" applyFont="1" applyFill="1" applyBorder="1" applyAlignment="1">
      <alignment horizontal="right"/>
    </xf>
    <xf numFmtId="39" fontId="34" fillId="18" borderId="40" xfId="95" applyNumberFormat="1" applyFont="1" applyFill="1" applyBorder="1" applyAlignment="1">
      <alignment horizontal="right"/>
    </xf>
    <xf numFmtId="39" fontId="9" fillId="0" borderId="11" xfId="95" applyNumberFormat="1" applyFont="1" applyFill="1" applyBorder="1" applyAlignment="1">
      <alignment horizontal="right"/>
    </xf>
    <xf numFmtId="0" fontId="10" fillId="18" borderId="10" xfId="93" applyFont="1" applyFill="1" applyBorder="1"/>
    <xf numFmtId="0" fontId="10" fillId="18" borderId="11" xfId="93" applyFont="1" applyFill="1" applyBorder="1" applyAlignment="1">
      <alignment horizontal="center"/>
    </xf>
    <xf numFmtId="4" fontId="10" fillId="18" borderId="11" xfId="93" applyNumberFormat="1" applyFont="1" applyFill="1" applyBorder="1" applyAlignment="1">
      <alignment horizontal="right"/>
    </xf>
    <xf numFmtId="0" fontId="10" fillId="18" borderId="14" xfId="93" applyFont="1" applyFill="1" applyBorder="1"/>
    <xf numFmtId="0" fontId="10" fillId="18" borderId="15" xfId="93" applyFont="1" applyFill="1" applyBorder="1" applyAlignment="1">
      <alignment horizontal="center"/>
    </xf>
    <xf numFmtId="4" fontId="10" fillId="18" borderId="15" xfId="93" applyNumberFormat="1" applyFont="1" applyFill="1" applyBorder="1" applyAlignment="1">
      <alignment horizontal="right"/>
    </xf>
    <xf numFmtId="4" fontId="10" fillId="18" borderId="13" xfId="93" applyNumberFormat="1" applyFont="1" applyFill="1" applyBorder="1"/>
    <xf numFmtId="0" fontId="10" fillId="18" borderId="14" xfId="93" quotePrefix="1" applyFont="1" applyFill="1" applyBorder="1" applyAlignment="1">
      <alignment horizontal="left"/>
    </xf>
    <xf numFmtId="0" fontId="9" fillId="20" borderId="14" xfId="93" applyFont="1" applyFill="1" applyBorder="1"/>
    <xf numFmtId="0" fontId="9" fillId="18" borderId="18" xfId="93" applyFont="1" applyFill="1" applyBorder="1" applyAlignment="1">
      <alignment horizontal="left"/>
    </xf>
    <xf numFmtId="0" fontId="9" fillId="18" borderId="16" xfId="93" applyFont="1" applyFill="1" applyBorder="1" applyAlignment="1">
      <alignment horizontal="left"/>
    </xf>
    <xf numFmtId="4" fontId="9" fillId="18" borderId="17" xfId="93" applyNumberFormat="1" applyFont="1" applyFill="1" applyBorder="1" applyAlignment="1"/>
    <xf numFmtId="2" fontId="10" fillId="18" borderId="11" xfId="93" applyNumberFormat="1" applyFont="1" applyFill="1" applyBorder="1" applyAlignment="1"/>
    <xf numFmtId="2" fontId="10" fillId="18" borderId="15" xfId="93" applyNumberFormat="1" applyFont="1" applyFill="1" applyBorder="1" applyAlignment="1"/>
    <xf numFmtId="177" fontId="12" fillId="18" borderId="0" xfId="68" applyFont="1" applyFill="1" applyBorder="1" applyAlignment="1">
      <alignment horizontal="right" vertical="center"/>
    </xf>
    <xf numFmtId="0" fontId="12" fillId="18" borderId="0" xfId="98" applyFont="1" applyFill="1" applyBorder="1" applyAlignment="1">
      <alignment horizontal="center" vertical="center"/>
    </xf>
    <xf numFmtId="177" fontId="12" fillId="18" borderId="11" xfId="68" applyFont="1" applyFill="1" applyBorder="1"/>
    <xf numFmtId="177" fontId="12" fillId="18" borderId="15" xfId="68" applyFont="1" applyFill="1" applyBorder="1"/>
    <xf numFmtId="177" fontId="12" fillId="18" borderId="16" xfId="68" applyFont="1" applyFill="1" applyBorder="1"/>
    <xf numFmtId="177" fontId="15" fillId="18" borderId="16" xfId="68" applyFont="1" applyFill="1" applyBorder="1" applyAlignment="1">
      <alignment horizontal="right"/>
    </xf>
    <xf numFmtId="177" fontId="15" fillId="18" borderId="17" xfId="68" applyFont="1" applyFill="1" applyBorder="1" applyAlignment="1">
      <alignment horizontal="right"/>
    </xf>
    <xf numFmtId="0" fontId="12" fillId="18" borderId="0" xfId="95" applyFont="1" applyFill="1" applyBorder="1" applyAlignment="1">
      <alignment horizontal="right"/>
    </xf>
    <xf numFmtId="177" fontId="12" fillId="18" borderId="0" xfId="68" applyFont="1" applyFill="1" applyBorder="1"/>
    <xf numFmtId="0" fontId="12" fillId="18" borderId="0" xfId="95" applyFont="1" applyFill="1" applyBorder="1" applyAlignment="1">
      <alignment horizontal="center"/>
    </xf>
    <xf numFmtId="174" fontId="12" fillId="18" borderId="0" xfId="68" applyNumberFormat="1" applyFont="1" applyFill="1" applyBorder="1"/>
    <xf numFmtId="181" fontId="6" fillId="18" borderId="0" xfId="95" applyNumberFormat="1" applyFont="1" applyFill="1"/>
    <xf numFmtId="177" fontId="20" fillId="18" borderId="0" xfId="68" applyFont="1" applyFill="1" applyBorder="1"/>
    <xf numFmtId="172" fontId="6" fillId="18" borderId="0" xfId="95" applyNumberFormat="1" applyFont="1" applyFill="1"/>
    <xf numFmtId="0" fontId="10" fillId="18" borderId="10" xfId="0" applyFont="1" applyFill="1" applyBorder="1"/>
    <xf numFmtId="2" fontId="10" fillId="18" borderId="11" xfId="0" applyNumberFormat="1" applyFont="1" applyFill="1" applyBorder="1" applyAlignment="1"/>
    <xf numFmtId="4" fontId="10" fillId="18" borderId="11" xfId="0" applyNumberFormat="1" applyFont="1" applyFill="1" applyBorder="1" applyAlignment="1">
      <alignment horizontal="right"/>
    </xf>
    <xf numFmtId="0" fontId="30" fillId="18" borderId="14" xfId="93" quotePrefix="1" applyFont="1" applyFill="1" applyBorder="1" applyAlignment="1">
      <alignment horizontal="left"/>
    </xf>
    <xf numFmtId="0" fontId="30" fillId="18" borderId="14" xfId="93" applyFont="1" applyFill="1" applyBorder="1"/>
    <xf numFmtId="0" fontId="31" fillId="18" borderId="14" xfId="93" applyFont="1" applyFill="1" applyBorder="1" applyAlignment="1">
      <alignment horizontal="left"/>
    </xf>
    <xf numFmtId="4" fontId="32" fillId="18" borderId="13" xfId="93" applyNumberFormat="1" applyFont="1" applyFill="1" applyBorder="1" applyAlignment="1"/>
    <xf numFmtId="0" fontId="31" fillId="18" borderId="18" xfId="93" applyFont="1" applyFill="1" applyBorder="1" applyAlignment="1">
      <alignment horizontal="left"/>
    </xf>
    <xf numFmtId="0" fontId="31" fillId="18" borderId="16" xfId="93" applyFont="1" applyFill="1" applyBorder="1"/>
    <xf numFmtId="0" fontId="31" fillId="18" borderId="16" xfId="93" applyFont="1" applyFill="1" applyBorder="1" applyAlignment="1">
      <alignment horizontal="center"/>
    </xf>
    <xf numFmtId="4" fontId="31" fillId="18" borderId="17" xfId="93" applyNumberFormat="1" applyFont="1" applyFill="1" applyBorder="1" applyAlignment="1"/>
    <xf numFmtId="4" fontId="6" fillId="18" borderId="15" xfId="95" applyNumberFormat="1" applyFont="1" applyFill="1" applyBorder="1"/>
    <xf numFmtId="0" fontId="6" fillId="18" borderId="15" xfId="95" applyFont="1" applyFill="1" applyBorder="1"/>
    <xf numFmtId="4" fontId="11" fillId="18" borderId="13" xfId="95" applyNumberFormat="1" applyFont="1" applyFill="1" applyBorder="1"/>
    <xf numFmtId="4" fontId="6" fillId="18" borderId="16" xfId="95" applyNumberFormat="1" applyFont="1" applyFill="1" applyBorder="1"/>
    <xf numFmtId="0" fontId="6" fillId="18" borderId="16" xfId="95" applyFont="1" applyFill="1" applyBorder="1"/>
    <xf numFmtId="2" fontId="30" fillId="21" borderId="15" xfId="93" applyNumberFormat="1" applyFont="1" applyFill="1" applyBorder="1" applyAlignment="1">
      <alignment horizontal="right"/>
    </xf>
    <xf numFmtId="0" fontId="0" fillId="18" borderId="10" xfId="0" applyFill="1" applyBorder="1"/>
    <xf numFmtId="4" fontId="0" fillId="18" borderId="11" xfId="0" applyNumberFormat="1" applyFill="1" applyBorder="1"/>
    <xf numFmtId="4" fontId="0" fillId="18" borderId="11" xfId="0" applyNumberFormat="1" applyFill="1" applyBorder="1" applyAlignment="1">
      <alignment horizontal="center"/>
    </xf>
    <xf numFmtId="0" fontId="0" fillId="18" borderId="14" xfId="0" applyFill="1" applyBorder="1"/>
    <xf numFmtId="4" fontId="9" fillId="18" borderId="13" xfId="0" applyNumberFormat="1" applyFont="1" applyFill="1" applyBorder="1"/>
    <xf numFmtId="0" fontId="0" fillId="18" borderId="18" xfId="0" applyFill="1" applyBorder="1"/>
    <xf numFmtId="4" fontId="0" fillId="18" borderId="16" xfId="0" applyNumberFormat="1" applyFill="1" applyBorder="1"/>
    <xf numFmtId="4" fontId="9" fillId="18" borderId="17" xfId="0" applyNumberFormat="1" applyFont="1" applyFill="1" applyBorder="1"/>
    <xf numFmtId="2" fontId="15" fillId="18" borderId="41" xfId="0" applyNumberFormat="1" applyFont="1" applyFill="1" applyBorder="1" applyAlignment="1" applyProtection="1">
      <alignment horizontal="right" vertical="center"/>
    </xf>
    <xf numFmtId="4" fontId="15" fillId="18" borderId="41" xfId="0" applyNumberFormat="1" applyFont="1" applyFill="1" applyBorder="1" applyAlignment="1" applyProtection="1">
      <alignment horizontal="right" vertical="center"/>
    </xf>
    <xf numFmtId="0" fontId="12" fillId="18" borderId="38" xfId="95" applyFont="1" applyFill="1" applyBorder="1" applyAlignment="1">
      <alignment horizontal="center"/>
    </xf>
    <xf numFmtId="0" fontId="12" fillId="0" borderId="11" xfId="95" applyFont="1" applyFill="1" applyBorder="1" applyAlignment="1">
      <alignment horizontal="center"/>
    </xf>
    <xf numFmtId="0" fontId="38" fillId="22" borderId="0" xfId="95" applyFont="1" applyFill="1" applyBorder="1" applyAlignment="1">
      <alignment horizontal="center" vertical="top" wrapText="1"/>
    </xf>
    <xf numFmtId="0" fontId="38" fillId="22" borderId="42" xfId="95" applyFont="1" applyFill="1" applyBorder="1" applyAlignment="1">
      <alignment horizontal="center" vertical="top" wrapText="1"/>
    </xf>
    <xf numFmtId="0" fontId="38" fillId="22" borderId="9" xfId="95" applyFont="1" applyFill="1" applyBorder="1" applyAlignment="1">
      <alignment vertical="top" wrapText="1"/>
    </xf>
    <xf numFmtId="0" fontId="38" fillId="22" borderId="43" xfId="95" applyFont="1" applyFill="1" applyBorder="1" applyAlignment="1">
      <alignment vertical="top" wrapText="1"/>
    </xf>
    <xf numFmtId="0" fontId="9" fillId="22" borderId="34" xfId="95" applyFont="1" applyFill="1" applyBorder="1" applyAlignment="1">
      <alignment horizontal="left" vertical="top" wrapText="1"/>
    </xf>
    <xf numFmtId="0" fontId="9" fillId="22" borderId="34" xfId="95" applyFont="1" applyFill="1" applyBorder="1" applyAlignment="1">
      <alignment vertical="top" wrapText="1"/>
    </xf>
    <xf numFmtId="0" fontId="9" fillId="22" borderId="44" xfId="95" applyFont="1" applyFill="1" applyBorder="1" applyAlignment="1">
      <alignment vertical="top" wrapText="1"/>
    </xf>
    <xf numFmtId="0" fontId="9" fillId="22" borderId="0" xfId="95" applyFont="1" applyFill="1" applyBorder="1" applyAlignment="1">
      <alignment horizontal="right" vertical="top" wrapText="1"/>
    </xf>
    <xf numFmtId="0" fontId="9" fillId="22" borderId="9" xfId="95" applyFont="1" applyFill="1" applyBorder="1" applyAlignment="1">
      <alignment horizontal="right" vertical="top" wrapText="1"/>
    </xf>
    <xf numFmtId="4" fontId="12" fillId="18" borderId="25" xfId="30" applyNumberFormat="1" applyFont="1" applyFill="1" applyBorder="1"/>
    <xf numFmtId="4" fontId="12" fillId="18" borderId="13" xfId="30" applyNumberFormat="1" applyFont="1" applyFill="1" applyBorder="1"/>
    <xf numFmtId="0" fontId="10" fillId="0" borderId="10" xfId="0" applyFont="1" applyFill="1" applyBorder="1"/>
    <xf numFmtId="2" fontId="10" fillId="0" borderId="11" xfId="95" applyNumberFormat="1" applyFont="1" applyFill="1" applyBorder="1"/>
    <xf numFmtId="39" fontId="10" fillId="0" borderId="11" xfId="95" applyNumberFormat="1" applyFont="1" applyFill="1" applyBorder="1" applyAlignment="1">
      <alignment horizontal="center"/>
    </xf>
    <xf numFmtId="177" fontId="10" fillId="0" borderId="11" xfId="29" applyFont="1" applyFill="1" applyBorder="1"/>
    <xf numFmtId="0" fontId="10" fillId="0" borderId="14" xfId="0" applyFont="1" applyFill="1" applyBorder="1"/>
    <xf numFmtId="39" fontId="10" fillId="0" borderId="15" xfId="95" applyNumberFormat="1" applyFont="1" applyFill="1" applyBorder="1" applyAlignment="1">
      <alignment horizontal="center"/>
    </xf>
    <xf numFmtId="177" fontId="10" fillId="0" borderId="15" xfId="29" applyFont="1" applyFill="1" applyBorder="1"/>
    <xf numFmtId="0" fontId="10" fillId="0" borderId="18" xfId="0" applyFont="1" applyFill="1" applyBorder="1"/>
    <xf numFmtId="2" fontId="10" fillId="0" borderId="16" xfId="95" applyNumberFormat="1" applyFont="1" applyFill="1" applyBorder="1"/>
    <xf numFmtId="39" fontId="10" fillId="0" borderId="16" xfId="95" applyNumberFormat="1" applyFont="1" applyFill="1" applyBorder="1" applyAlignment="1">
      <alignment horizontal="center"/>
    </xf>
    <xf numFmtId="177" fontId="10" fillId="0" borderId="16" xfId="29" applyFont="1" applyFill="1" applyBorder="1"/>
    <xf numFmtId="4" fontId="12" fillId="18" borderId="17" xfId="30" applyNumberFormat="1" applyFont="1" applyFill="1" applyBorder="1"/>
    <xf numFmtId="0" fontId="9" fillId="23" borderId="0" xfId="0" applyFont="1" applyFill="1" applyAlignment="1">
      <alignment vertical="top"/>
    </xf>
    <xf numFmtId="0" fontId="38" fillId="22" borderId="42" xfId="95" applyFont="1" applyFill="1" applyBorder="1" applyAlignment="1">
      <alignment horizontal="left" vertical="top" wrapText="1"/>
    </xf>
    <xf numFmtId="4" fontId="12" fillId="18" borderId="0" xfId="95" applyNumberFormat="1" applyFont="1" applyFill="1" applyAlignment="1">
      <alignment vertical="top"/>
    </xf>
    <xf numFmtId="4" fontId="12" fillId="18" borderId="40" xfId="30" applyNumberFormat="1" applyFont="1" applyFill="1" applyBorder="1"/>
    <xf numFmtId="2" fontId="12" fillId="18" borderId="0" xfId="95" applyNumberFormat="1" applyFont="1" applyFill="1" applyAlignment="1">
      <alignment vertical="top"/>
    </xf>
    <xf numFmtId="4" fontId="6" fillId="18" borderId="0" xfId="95" applyNumberFormat="1" applyFont="1" applyFill="1" applyAlignment="1">
      <alignment vertical="top"/>
    </xf>
    <xf numFmtId="0" fontId="12" fillId="18" borderId="15" xfId="95" applyFont="1" applyFill="1" applyBorder="1" applyAlignment="1">
      <alignment horizontal="center" vertical="top"/>
    </xf>
    <xf numFmtId="0" fontId="15" fillId="18" borderId="0" xfId="95" applyFont="1" applyFill="1" applyAlignment="1">
      <alignment vertical="top"/>
    </xf>
    <xf numFmtId="0" fontId="12" fillId="18" borderId="14" xfId="95" applyFont="1" applyFill="1" applyBorder="1" applyAlignment="1">
      <alignment vertical="top"/>
    </xf>
    <xf numFmtId="4" fontId="12" fillId="18" borderId="15" xfId="95" applyNumberFormat="1" applyFont="1" applyFill="1" applyBorder="1" applyAlignment="1">
      <alignment vertical="top"/>
    </xf>
    <xf numFmtId="0" fontId="12" fillId="18" borderId="18" xfId="95" applyFont="1" applyFill="1" applyBorder="1" applyAlignment="1">
      <alignment vertical="top"/>
    </xf>
    <xf numFmtId="4" fontId="12" fillId="18" borderId="16" xfId="95" applyNumberFormat="1" applyFont="1" applyFill="1" applyBorder="1" applyAlignment="1">
      <alignment vertical="top"/>
    </xf>
    <xf numFmtId="2" fontId="12" fillId="18" borderId="0" xfId="95" applyNumberFormat="1" applyFont="1" applyFill="1"/>
    <xf numFmtId="4" fontId="15" fillId="18" borderId="16" xfId="95" applyNumberFormat="1" applyFont="1" applyFill="1" applyBorder="1" applyAlignment="1">
      <alignment horizontal="right" vertical="top"/>
    </xf>
    <xf numFmtId="0" fontId="9" fillId="23" borderId="0" xfId="0" applyFont="1" applyFill="1" applyAlignment="1">
      <alignment horizontal="right" vertical="top"/>
    </xf>
    <xf numFmtId="0" fontId="10" fillId="23" borderId="0" xfId="0" applyFont="1" applyFill="1" applyAlignment="1">
      <alignment horizontal="center" vertical="top"/>
    </xf>
    <xf numFmtId="0" fontId="15" fillId="24" borderId="0" xfId="95" applyFont="1" applyFill="1" applyAlignment="1">
      <alignment vertical="top"/>
    </xf>
    <xf numFmtId="0" fontId="12" fillId="0" borderId="0" xfId="95" applyFont="1" applyFill="1"/>
    <xf numFmtId="4" fontId="12" fillId="23" borderId="0" xfId="95" applyNumberFormat="1" applyFont="1" applyFill="1"/>
    <xf numFmtId="0" fontId="12" fillId="23" borderId="0" xfId="95" applyFont="1" applyFill="1"/>
    <xf numFmtId="0" fontId="12" fillId="23" borderId="0" xfId="95" applyFont="1" applyFill="1" applyAlignment="1">
      <alignment vertical="top"/>
    </xf>
    <xf numFmtId="0" fontId="12" fillId="23" borderId="0" xfId="95" applyFont="1" applyFill="1" applyAlignment="1">
      <alignment horizontal="center" vertical="top"/>
    </xf>
    <xf numFmtId="4" fontId="12" fillId="24" borderId="0" xfId="95" applyNumberFormat="1" applyFont="1" applyFill="1" applyAlignment="1">
      <alignment vertical="top"/>
    </xf>
    <xf numFmtId="0" fontId="12" fillId="24" borderId="0" xfId="95" applyFont="1" applyFill="1" applyAlignment="1">
      <alignment vertical="top"/>
    </xf>
    <xf numFmtId="0" fontId="12" fillId="24" borderId="14" xfId="95" applyFont="1" applyFill="1" applyBorder="1" applyAlignment="1">
      <alignment vertical="top"/>
    </xf>
    <xf numFmtId="4" fontId="12" fillId="24" borderId="15" xfId="95" applyNumberFormat="1" applyFont="1" applyFill="1" applyBorder="1" applyAlignment="1">
      <alignment vertical="top"/>
    </xf>
    <xf numFmtId="0" fontId="12" fillId="24" borderId="15" xfId="95" applyFont="1" applyFill="1" applyBorder="1" applyAlignment="1">
      <alignment vertical="top"/>
    </xf>
    <xf numFmtId="4" fontId="12" fillId="24" borderId="13" xfId="30" applyNumberFormat="1" applyFont="1" applyFill="1" applyBorder="1" applyAlignment="1">
      <alignment vertical="top"/>
    </xf>
    <xf numFmtId="0" fontId="12" fillId="24" borderId="15" xfId="95" applyFont="1" applyFill="1" applyBorder="1" applyAlignment="1">
      <alignment horizontal="center" vertical="top"/>
    </xf>
    <xf numFmtId="0" fontId="12" fillId="24" borderId="18" xfId="95" applyFont="1" applyFill="1" applyBorder="1" applyAlignment="1">
      <alignment vertical="top"/>
    </xf>
    <xf numFmtId="4" fontId="12" fillId="24" borderId="16" xfId="95" applyNumberFormat="1" applyFont="1" applyFill="1" applyBorder="1" applyAlignment="1">
      <alignment vertical="top"/>
    </xf>
    <xf numFmtId="0" fontId="12" fillId="24" borderId="16" xfId="95" applyFont="1" applyFill="1" applyBorder="1" applyAlignment="1">
      <alignment vertical="top"/>
    </xf>
    <xf numFmtId="4" fontId="15" fillId="24" borderId="16" xfId="95" applyNumberFormat="1" applyFont="1" applyFill="1" applyBorder="1" applyAlignment="1">
      <alignment horizontal="right" vertical="top"/>
    </xf>
    <xf numFmtId="4" fontId="15" fillId="24" borderId="17" xfId="30" applyNumberFormat="1" applyFont="1" applyFill="1" applyBorder="1" applyAlignment="1">
      <alignment vertical="top"/>
    </xf>
    <xf numFmtId="0" fontId="12" fillId="18" borderId="0" xfId="95" applyFont="1" applyFill="1" applyAlignment="1"/>
    <xf numFmtId="4" fontId="12" fillId="18" borderId="11" xfId="95" applyNumberFormat="1" applyFont="1" applyFill="1" applyBorder="1" applyAlignment="1">
      <alignment vertical="top"/>
    </xf>
    <xf numFmtId="0" fontId="15" fillId="24" borderId="0" xfId="95" applyFont="1" applyFill="1"/>
    <xf numFmtId="4" fontId="12" fillId="24" borderId="0" xfId="95" applyNumberFormat="1" applyFont="1" applyFill="1"/>
    <xf numFmtId="0" fontId="12" fillId="24" borderId="0" xfId="95" applyFont="1" applyFill="1"/>
    <xf numFmtId="0" fontId="30" fillId="24" borderId="10" xfId="95" applyFont="1" applyFill="1" applyBorder="1"/>
    <xf numFmtId="0" fontId="30" fillId="24" borderId="11" xfId="95" applyFont="1" applyFill="1" applyBorder="1"/>
    <xf numFmtId="0" fontId="30" fillId="24" borderId="11" xfId="95" applyFont="1" applyFill="1" applyBorder="1" applyAlignment="1">
      <alignment horizontal="centerContinuous"/>
    </xf>
    <xf numFmtId="4" fontId="30" fillId="24" borderId="11" xfId="95" applyNumberFormat="1" applyFont="1" applyFill="1" applyBorder="1"/>
    <xf numFmtId="0" fontId="30" fillId="24" borderId="14" xfId="95" applyFont="1" applyFill="1" applyBorder="1"/>
    <xf numFmtId="2" fontId="30" fillId="24" borderId="15" xfId="95" applyNumberFormat="1" applyFont="1" applyFill="1" applyBorder="1"/>
    <xf numFmtId="0" fontId="30" fillId="24" borderId="15" xfId="95" applyFont="1" applyFill="1" applyBorder="1" applyAlignment="1">
      <alignment horizontal="centerContinuous"/>
    </xf>
    <xf numFmtId="4" fontId="30" fillId="24" borderId="15" xfId="95" applyNumberFormat="1" applyFont="1" applyFill="1" applyBorder="1"/>
    <xf numFmtId="4" fontId="12" fillId="24" borderId="13" xfId="30" applyNumberFormat="1" applyFont="1" applyFill="1" applyBorder="1"/>
    <xf numFmtId="0" fontId="30" fillId="24" borderId="26" xfId="95" applyFont="1" applyFill="1" applyBorder="1"/>
    <xf numFmtId="2" fontId="30" fillId="24" borderId="27" xfId="95" applyNumberFormat="1" applyFont="1" applyFill="1" applyBorder="1"/>
    <xf numFmtId="0" fontId="30" fillId="24" borderId="27" xfId="95" applyFont="1" applyFill="1" applyBorder="1" applyAlignment="1">
      <alignment horizontal="centerContinuous"/>
    </xf>
    <xf numFmtId="4" fontId="30" fillId="24" borderId="27" xfId="95" applyNumberFormat="1" applyFont="1" applyFill="1" applyBorder="1"/>
    <xf numFmtId="0" fontId="30" fillId="24" borderId="18" xfId="95" applyFont="1" applyFill="1" applyBorder="1"/>
    <xf numFmtId="0" fontId="30" fillId="24" borderId="16" xfId="95" applyFont="1" applyFill="1" applyBorder="1"/>
    <xf numFmtId="4" fontId="9" fillId="24" borderId="16" xfId="92" applyNumberFormat="1" applyFont="1" applyFill="1" applyBorder="1" applyAlignment="1">
      <alignment horizontal="right"/>
    </xf>
    <xf numFmtId="4" fontId="31" fillId="24" borderId="17" xfId="95" applyNumberFormat="1" applyFont="1" applyFill="1" applyBorder="1" applyAlignment="1">
      <alignment horizontal="right"/>
    </xf>
    <xf numFmtId="0" fontId="9" fillId="24" borderId="9" xfId="0" applyFont="1" applyFill="1" applyBorder="1" applyAlignment="1">
      <alignment vertical="top"/>
    </xf>
    <xf numFmtId="4" fontId="30" fillId="24" borderId="0" xfId="95" applyNumberFormat="1" applyFont="1" applyFill="1"/>
    <xf numFmtId="0" fontId="29" fillId="24" borderId="0" xfId="95" applyFont="1" applyFill="1"/>
    <xf numFmtId="4" fontId="29" fillId="24" borderId="0" xfId="95" applyNumberFormat="1" applyFont="1" applyFill="1"/>
    <xf numFmtId="0" fontId="31" fillId="24" borderId="0" xfId="95" applyFont="1" applyFill="1" applyBorder="1"/>
    <xf numFmtId="0" fontId="30" fillId="24" borderId="10" xfId="95" applyFont="1" applyFill="1" applyBorder="1" applyAlignment="1">
      <alignment vertical="top"/>
    </xf>
    <xf numFmtId="0" fontId="30" fillId="24" borderId="11" xfId="95" applyFont="1" applyFill="1" applyBorder="1" applyAlignment="1">
      <alignment vertical="top"/>
    </xf>
    <xf numFmtId="0" fontId="30" fillId="24" borderId="11" xfId="95" applyFont="1" applyFill="1" applyBorder="1" applyAlignment="1">
      <alignment horizontal="center" vertical="top"/>
    </xf>
    <xf numFmtId="4" fontId="30" fillId="24" borderId="11" xfId="95" applyNumberFormat="1" applyFont="1" applyFill="1" applyBorder="1" applyAlignment="1">
      <alignment vertical="top"/>
    </xf>
    <xf numFmtId="0" fontId="30" fillId="24" borderId="14" xfId="95" applyFont="1" applyFill="1" applyBorder="1" applyAlignment="1">
      <alignment vertical="top"/>
    </xf>
    <xf numFmtId="2" fontId="30" fillId="24" borderId="15" xfId="95" applyNumberFormat="1" applyFont="1" applyFill="1" applyBorder="1" applyAlignment="1">
      <alignment vertical="top"/>
    </xf>
    <xf numFmtId="0" fontId="30" fillId="24" borderId="15" xfId="95" applyFont="1" applyFill="1" applyBorder="1" applyAlignment="1">
      <alignment horizontal="center" vertical="top"/>
    </xf>
    <xf numFmtId="4" fontId="30" fillId="24" borderId="15" xfId="95" applyNumberFormat="1" applyFont="1" applyFill="1" applyBorder="1" applyAlignment="1">
      <alignment vertical="top"/>
    </xf>
    <xf numFmtId="0" fontId="30" fillId="24" borderId="26" xfId="95" applyFont="1" applyFill="1" applyBorder="1" applyAlignment="1">
      <alignment vertical="top"/>
    </xf>
    <xf numFmtId="2" fontId="30" fillId="24" borderId="27" xfId="95" applyNumberFormat="1" applyFont="1" applyFill="1" applyBorder="1" applyAlignment="1">
      <alignment vertical="top"/>
    </xf>
    <xf numFmtId="0" fontId="30" fillId="24" borderId="27" xfId="95" applyFont="1" applyFill="1" applyBorder="1" applyAlignment="1">
      <alignment horizontal="center" vertical="top"/>
    </xf>
    <xf numFmtId="4" fontId="30" fillId="24" borderId="27" xfId="95" applyNumberFormat="1" applyFont="1" applyFill="1" applyBorder="1" applyAlignment="1">
      <alignment vertical="top"/>
    </xf>
    <xf numFmtId="0" fontId="30" fillId="24" borderId="18" xfId="95" applyFont="1" applyFill="1" applyBorder="1" applyAlignment="1">
      <alignment vertical="top"/>
    </xf>
    <xf numFmtId="0" fontId="30" fillId="24" borderId="16" xfId="95" applyFont="1" applyFill="1" applyBorder="1" applyAlignment="1">
      <alignment vertical="top"/>
    </xf>
    <xf numFmtId="4" fontId="9" fillId="24" borderId="16" xfId="92" applyNumberFormat="1" applyFont="1" applyFill="1" applyBorder="1" applyAlignment="1">
      <alignment horizontal="right" vertical="top"/>
    </xf>
    <xf numFmtId="4" fontId="31" fillId="24" borderId="17" xfId="95" applyNumberFormat="1" applyFont="1" applyFill="1" applyBorder="1" applyAlignment="1">
      <alignment horizontal="right" vertical="top"/>
    </xf>
    <xf numFmtId="0" fontId="12" fillId="24" borderId="30" xfId="95" applyFont="1" applyFill="1" applyBorder="1" applyAlignment="1">
      <alignment vertical="top"/>
    </xf>
    <xf numFmtId="4" fontId="12" fillId="24" borderId="31" xfId="95" applyNumberFormat="1" applyFont="1" applyFill="1" applyBorder="1" applyAlignment="1">
      <alignment vertical="top"/>
    </xf>
    <xf numFmtId="0" fontId="12" fillId="24" borderId="31" xfId="95" applyFont="1" applyFill="1" applyBorder="1" applyAlignment="1">
      <alignment horizontal="center" vertical="top"/>
    </xf>
    <xf numFmtId="4" fontId="69" fillId="24" borderId="32" xfId="30" applyNumberFormat="1" applyFont="1" applyFill="1" applyBorder="1" applyAlignment="1">
      <alignment vertical="top"/>
    </xf>
    <xf numFmtId="2" fontId="12" fillId="24" borderId="10" xfId="95" applyNumberFormat="1" applyFont="1" applyFill="1" applyBorder="1" applyAlignment="1">
      <alignment vertical="top"/>
    </xf>
    <xf numFmtId="4" fontId="12" fillId="24" borderId="11" xfId="95" applyNumberFormat="1" applyFont="1" applyFill="1" applyBorder="1" applyAlignment="1">
      <alignment vertical="top"/>
    </xf>
    <xf numFmtId="2" fontId="12" fillId="24" borderId="11" xfId="95" applyNumberFormat="1" applyFont="1" applyFill="1" applyBorder="1" applyAlignment="1">
      <alignment horizontal="center" vertical="top"/>
    </xf>
    <xf numFmtId="4" fontId="12" fillId="24" borderId="12" xfId="30" applyNumberFormat="1" applyFont="1" applyFill="1" applyBorder="1"/>
    <xf numFmtId="2" fontId="12" fillId="24" borderId="14" xfId="95" applyNumberFormat="1" applyFont="1" applyFill="1" applyBorder="1" applyAlignment="1">
      <alignment vertical="top"/>
    </xf>
    <xf numFmtId="2" fontId="12" fillId="24" borderId="15" xfId="95" applyNumberFormat="1" applyFont="1" applyFill="1" applyBorder="1" applyAlignment="1">
      <alignment horizontal="center" vertical="top"/>
    </xf>
    <xf numFmtId="2" fontId="12" fillId="24" borderId="14" xfId="95" applyNumberFormat="1" applyFont="1" applyFill="1" applyBorder="1" applyAlignment="1">
      <alignment vertical="top" wrapText="1"/>
    </xf>
    <xf numFmtId="4" fontId="12" fillId="24" borderId="15" xfId="95" applyNumberFormat="1" applyFont="1" applyFill="1" applyBorder="1" applyAlignment="1"/>
    <xf numFmtId="2" fontId="12" fillId="24" borderId="15" xfId="95" applyNumberFormat="1" applyFont="1" applyFill="1" applyBorder="1" applyAlignment="1">
      <alignment horizontal="center"/>
    </xf>
    <xf numFmtId="4" fontId="12" fillId="23" borderId="0" xfId="95" applyNumberFormat="1" applyFont="1" applyFill="1" applyAlignment="1">
      <alignment vertical="top"/>
    </xf>
    <xf numFmtId="0" fontId="29" fillId="23" borderId="0" xfId="95" applyFont="1" applyFill="1"/>
    <xf numFmtId="4" fontId="29" fillId="23" borderId="0" xfId="95" applyNumberFormat="1" applyFont="1" applyFill="1"/>
    <xf numFmtId="0" fontId="30" fillId="23" borderId="18" xfId="95" applyFont="1" applyFill="1" applyBorder="1"/>
    <xf numFmtId="0" fontId="30" fillId="23" borderId="16" xfId="95" applyFont="1" applyFill="1" applyBorder="1"/>
    <xf numFmtId="4" fontId="9" fillId="23" borderId="16" xfId="92" applyNumberFormat="1" applyFont="1" applyFill="1" applyBorder="1" applyAlignment="1">
      <alignment horizontal="right"/>
    </xf>
    <xf numFmtId="4" fontId="31" fillId="23" borderId="17" xfId="95" applyNumberFormat="1" applyFont="1" applyFill="1" applyBorder="1" applyAlignment="1">
      <alignment horizontal="right"/>
    </xf>
    <xf numFmtId="0" fontId="12" fillId="18" borderId="10" xfId="95" applyFont="1" applyFill="1" applyBorder="1" applyAlignment="1">
      <alignment vertical="top"/>
    </xf>
    <xf numFmtId="0" fontId="12" fillId="23" borderId="11" xfId="95" applyFont="1" applyFill="1" applyBorder="1" applyAlignment="1">
      <alignment horizontal="center" vertical="top"/>
    </xf>
    <xf numFmtId="0" fontId="12" fillId="23" borderId="15" xfId="95" applyFont="1" applyFill="1" applyBorder="1" applyAlignment="1">
      <alignment horizontal="center" vertical="top"/>
    </xf>
    <xf numFmtId="0" fontId="12" fillId="23" borderId="16" xfId="95" applyFont="1" applyFill="1" applyBorder="1" applyAlignment="1">
      <alignment vertical="top"/>
    </xf>
    <xf numFmtId="4" fontId="69" fillId="18" borderId="17" xfId="95" applyNumberFormat="1" applyFont="1" applyFill="1" applyBorder="1" applyAlignment="1">
      <alignment vertical="top"/>
    </xf>
    <xf numFmtId="4" fontId="70" fillId="18" borderId="17" xfId="95" applyNumberFormat="1" applyFont="1" applyFill="1" applyBorder="1" applyAlignment="1">
      <alignment vertical="top"/>
    </xf>
    <xf numFmtId="170" fontId="6" fillId="18" borderId="0" xfId="95" applyNumberFormat="1" applyFont="1" applyFill="1"/>
    <xf numFmtId="4" fontId="12" fillId="23" borderId="13" xfId="30" applyNumberFormat="1" applyFont="1" applyFill="1" applyBorder="1" applyAlignment="1">
      <alignment vertical="top"/>
    </xf>
    <xf numFmtId="0" fontId="12" fillId="23" borderId="40" xfId="95" applyFont="1" applyFill="1" applyBorder="1" applyAlignment="1">
      <alignment vertical="top"/>
    </xf>
    <xf numFmtId="4" fontId="12" fillId="23" borderId="40" xfId="95" applyNumberFormat="1" applyFont="1" applyFill="1" applyBorder="1" applyAlignment="1">
      <alignment vertical="top"/>
    </xf>
    <xf numFmtId="0" fontId="12" fillId="23" borderId="40" xfId="95" applyFont="1" applyFill="1" applyBorder="1" applyAlignment="1">
      <alignment horizontal="center" vertical="top"/>
    </xf>
    <xf numFmtId="4" fontId="69" fillId="23" borderId="40" xfId="30" applyNumberFormat="1" applyFont="1" applyFill="1" applyBorder="1" applyAlignment="1">
      <alignment vertical="top"/>
    </xf>
    <xf numFmtId="0" fontId="31" fillId="24" borderId="35" xfId="101" applyFont="1" applyFill="1" applyBorder="1" applyAlignment="1" applyProtection="1">
      <protection locked="0"/>
    </xf>
    <xf numFmtId="0" fontId="9" fillId="23" borderId="9" xfId="76" applyFont="1" applyFill="1" applyBorder="1" applyAlignment="1">
      <alignment horizontal="left" vertical="top" wrapText="1"/>
    </xf>
    <xf numFmtId="0" fontId="31" fillId="24" borderId="0" xfId="95" applyFont="1" applyFill="1" applyBorder="1" applyAlignment="1">
      <alignment vertical="top"/>
    </xf>
    <xf numFmtId="4" fontId="30" fillId="24" borderId="0" xfId="95" applyNumberFormat="1" applyFont="1" applyFill="1" applyAlignment="1">
      <alignment vertical="top"/>
    </xf>
    <xf numFmtId="0" fontId="29" fillId="24" borderId="0" xfId="95" applyFont="1" applyFill="1" applyAlignment="1">
      <alignment vertical="top"/>
    </xf>
    <xf numFmtId="4" fontId="29" fillId="24" borderId="0" xfId="95" applyNumberFormat="1" applyFont="1" applyFill="1" applyAlignment="1">
      <alignment vertical="top"/>
    </xf>
    <xf numFmtId="0" fontId="30" fillId="24" borderId="11" xfId="95" applyFont="1" applyFill="1" applyBorder="1" applyAlignment="1">
      <alignment horizontal="centerContinuous" vertical="top"/>
    </xf>
    <xf numFmtId="0" fontId="30" fillId="24" borderId="15" xfId="95" applyFont="1" applyFill="1" applyBorder="1" applyAlignment="1">
      <alignment horizontal="centerContinuous" vertical="top"/>
    </xf>
    <xf numFmtId="0" fontId="30" fillId="24" borderId="27" xfId="95" applyFont="1" applyFill="1" applyBorder="1" applyAlignment="1">
      <alignment horizontal="centerContinuous" vertical="top"/>
    </xf>
    <xf numFmtId="4" fontId="12" fillId="24" borderId="13" xfId="30" applyNumberFormat="1" applyFont="1" applyFill="1" applyBorder="1" applyAlignment="1"/>
    <xf numFmtId="4" fontId="30" fillId="18" borderId="15" xfId="94" applyNumberFormat="1" applyFont="1" applyFill="1" applyBorder="1" applyAlignment="1"/>
    <xf numFmtId="4" fontId="12" fillId="24" borderId="12" xfId="30" applyNumberFormat="1" applyFont="1" applyFill="1" applyBorder="1" applyAlignment="1">
      <alignment vertical="top"/>
    </xf>
    <xf numFmtId="2" fontId="12" fillId="24" borderId="18" xfId="95" applyNumberFormat="1" applyFont="1" applyFill="1" applyBorder="1" applyAlignment="1">
      <alignment vertical="top"/>
    </xf>
    <xf numFmtId="2" fontId="12" fillId="24" borderId="16" xfId="95" applyNumberFormat="1" applyFont="1" applyFill="1" applyBorder="1" applyAlignment="1">
      <alignment vertical="top"/>
    </xf>
    <xf numFmtId="2" fontId="12" fillId="24" borderId="16" xfId="95" applyNumberFormat="1" applyFont="1" applyFill="1" applyBorder="1" applyAlignment="1">
      <alignment horizontal="center" vertical="top"/>
    </xf>
    <xf numFmtId="4" fontId="69" fillId="24" borderId="17" xfId="95" applyNumberFormat="1" applyFont="1" applyFill="1" applyBorder="1" applyAlignment="1">
      <alignment vertical="top"/>
    </xf>
    <xf numFmtId="0" fontId="12" fillId="24" borderId="10" xfId="95" applyFont="1" applyFill="1" applyBorder="1" applyAlignment="1">
      <alignment vertical="top"/>
    </xf>
    <xf numFmtId="0" fontId="12" fillId="24" borderId="11" xfId="95" applyFont="1" applyFill="1" applyBorder="1" applyAlignment="1">
      <alignment horizontal="center" vertical="top"/>
    </xf>
    <xf numFmtId="0" fontId="12" fillId="24" borderId="26" xfId="95" applyFont="1" applyFill="1" applyBorder="1" applyAlignment="1">
      <alignment vertical="top"/>
    </xf>
    <xf numFmtId="4" fontId="12" fillId="24" borderId="27" xfId="95" applyNumberFormat="1" applyFont="1" applyFill="1" applyBorder="1" applyAlignment="1">
      <alignment vertical="top"/>
    </xf>
    <xf numFmtId="0" fontId="12" fillId="24" borderId="27" xfId="95" applyFont="1" applyFill="1" applyBorder="1" applyAlignment="1">
      <alignment vertical="top"/>
    </xf>
    <xf numFmtId="4" fontId="15" fillId="24" borderId="27" xfId="95" applyNumberFormat="1" applyFont="1" applyFill="1" applyBorder="1" applyAlignment="1">
      <alignment horizontal="right" vertical="top"/>
    </xf>
    <xf numFmtId="4" fontId="69" fillId="24" borderId="45" xfId="95" applyNumberFormat="1" applyFont="1" applyFill="1" applyBorder="1" applyAlignment="1">
      <alignment vertical="top"/>
    </xf>
    <xf numFmtId="4" fontId="70" fillId="24" borderId="17" xfId="95" applyNumberFormat="1" applyFont="1" applyFill="1" applyBorder="1" applyAlignment="1">
      <alignment vertical="top"/>
    </xf>
    <xf numFmtId="0" fontId="12" fillId="18" borderId="10" xfId="95" applyFont="1" applyFill="1" applyBorder="1" applyAlignment="1">
      <alignment horizontal="right"/>
    </xf>
    <xf numFmtId="177" fontId="20" fillId="18" borderId="12" xfId="68" applyFont="1" applyFill="1" applyBorder="1"/>
    <xf numFmtId="0" fontId="12" fillId="18" borderId="14" xfId="95" applyFont="1" applyFill="1" applyBorder="1" applyAlignment="1">
      <alignment horizontal="right"/>
    </xf>
    <xf numFmtId="0" fontId="6" fillId="18" borderId="14" xfId="95" applyFont="1" applyFill="1" applyBorder="1" applyAlignment="1">
      <alignment horizontal="right" vertical="top"/>
    </xf>
    <xf numFmtId="0" fontId="6" fillId="18" borderId="18" xfId="95" applyFont="1" applyFill="1" applyBorder="1"/>
    <xf numFmtId="4" fontId="5" fillId="18" borderId="16" xfId="95" applyNumberFormat="1" applyFont="1" applyFill="1" applyBorder="1" applyAlignment="1">
      <alignment horizontal="right" vertical="top"/>
    </xf>
    <xf numFmtId="0" fontId="15" fillId="18" borderId="0" xfId="98" quotePrefix="1" applyFont="1" applyFill="1" applyBorder="1" applyAlignment="1" applyProtection="1">
      <alignment horizontal="left" vertical="center"/>
    </xf>
    <xf numFmtId="177" fontId="15" fillId="18" borderId="0" xfId="68" applyFont="1" applyFill="1" applyBorder="1" applyAlignment="1">
      <alignment horizontal="right" vertical="center"/>
    </xf>
    <xf numFmtId="0" fontId="15" fillId="18" borderId="0" xfId="98" applyFont="1" applyFill="1" applyBorder="1" applyAlignment="1">
      <alignment horizontal="center" vertical="center"/>
    </xf>
    <xf numFmtId="177" fontId="12" fillId="18" borderId="46" xfId="65" quotePrefix="1" applyNumberFormat="1" applyFont="1" applyFill="1" applyBorder="1" applyAlignment="1" applyProtection="1">
      <alignment horizontal="left" vertical="center"/>
    </xf>
    <xf numFmtId="4" fontId="12" fillId="18" borderId="11" xfId="68" applyNumberFormat="1" applyFont="1" applyFill="1" applyBorder="1" applyAlignment="1" applyProtection="1">
      <alignment horizontal="right" vertical="center"/>
    </xf>
    <xf numFmtId="177" fontId="12" fillId="18" borderId="11" xfId="65" applyNumberFormat="1" applyFont="1" applyFill="1" applyBorder="1" applyAlignment="1" applyProtection="1">
      <alignment horizontal="center" vertical="center"/>
    </xf>
    <xf numFmtId="4" fontId="10" fillId="18" borderId="12" xfId="0" applyNumberFormat="1" applyFont="1" applyFill="1" applyBorder="1" applyAlignment="1" applyProtection="1">
      <alignment horizontal="right" vertical="center"/>
      <protection locked="0"/>
    </xf>
    <xf numFmtId="177" fontId="12" fillId="18" borderId="47" xfId="65" quotePrefix="1" applyNumberFormat="1" applyFont="1" applyFill="1" applyBorder="1" applyAlignment="1" applyProtection="1">
      <alignment horizontal="left" vertical="center"/>
    </xf>
    <xf numFmtId="175" fontId="12" fillId="18" borderId="15" xfId="68" applyNumberFormat="1" applyFont="1" applyFill="1" applyBorder="1" applyAlignment="1" applyProtection="1">
      <alignment horizontal="right" vertical="center"/>
    </xf>
    <xf numFmtId="177" fontId="12" fillId="18" borderId="15" xfId="65" applyNumberFormat="1" applyFont="1" applyFill="1" applyBorder="1" applyAlignment="1" applyProtection="1">
      <alignment horizontal="center" vertical="center"/>
    </xf>
    <xf numFmtId="4" fontId="12" fillId="18" borderId="15" xfId="68" applyNumberFormat="1" applyFont="1" applyFill="1" applyBorder="1" applyAlignment="1" applyProtection="1">
      <alignment horizontal="right" vertical="center"/>
    </xf>
    <xf numFmtId="4" fontId="10" fillId="18" borderId="13" xfId="0" applyNumberFormat="1" applyFont="1" applyFill="1" applyBorder="1" applyAlignment="1" applyProtection="1">
      <alignment horizontal="right" vertical="center"/>
      <protection locked="0"/>
    </xf>
    <xf numFmtId="0" fontId="12" fillId="18" borderId="48" xfId="98" quotePrefix="1" applyFont="1" applyFill="1" applyBorder="1" applyAlignment="1" applyProtection="1">
      <alignment horizontal="left" vertical="center"/>
    </xf>
    <xf numFmtId="4" fontId="12" fillId="18" borderId="0" xfId="68" applyNumberFormat="1" applyFont="1" applyFill="1" applyBorder="1" applyAlignment="1">
      <alignment vertical="center"/>
    </xf>
    <xf numFmtId="177" fontId="12" fillId="18" borderId="49" xfId="65" applyNumberFormat="1" applyFont="1" applyFill="1" applyBorder="1" applyAlignment="1">
      <alignment vertical="center"/>
    </xf>
    <xf numFmtId="177" fontId="12" fillId="18" borderId="16" xfId="68" applyFont="1" applyFill="1" applyBorder="1" applyAlignment="1">
      <alignment horizontal="right" vertical="center"/>
    </xf>
    <xf numFmtId="177" fontId="12" fillId="18" borderId="16" xfId="65" applyNumberFormat="1" applyFont="1" applyFill="1" applyBorder="1" applyAlignment="1">
      <alignment horizontal="center" vertical="center"/>
    </xf>
    <xf numFmtId="4" fontId="15" fillId="18" borderId="17" xfId="68" applyNumberFormat="1" applyFont="1" applyFill="1" applyBorder="1" applyAlignment="1" applyProtection="1">
      <alignment horizontal="right" vertical="center"/>
    </xf>
    <xf numFmtId="0" fontId="12" fillId="18" borderId="46" xfId="98" quotePrefix="1" applyFont="1" applyFill="1" applyBorder="1" applyAlignment="1" applyProtection="1">
      <alignment horizontal="left" vertical="center"/>
    </xf>
    <xf numFmtId="178" fontId="12" fillId="18" borderId="11" xfId="68" applyNumberFormat="1" applyFont="1" applyFill="1" applyBorder="1" applyAlignment="1" applyProtection="1">
      <alignment horizontal="right" vertical="center"/>
    </xf>
    <xf numFmtId="0" fontId="12" fillId="18" borderId="11" xfId="98" applyFont="1" applyFill="1" applyBorder="1" applyAlignment="1" applyProtection="1">
      <alignment horizontal="center" vertical="center"/>
    </xf>
    <xf numFmtId="0" fontId="12" fillId="18" borderId="47" xfId="98" quotePrefix="1" applyFont="1" applyFill="1" applyBorder="1" applyAlignment="1" applyProtection="1">
      <alignment horizontal="left" vertical="center"/>
    </xf>
    <xf numFmtId="0" fontId="12" fillId="18" borderId="15" xfId="98" applyFont="1" applyFill="1" applyBorder="1" applyAlignment="1" applyProtection="1">
      <alignment horizontal="center" vertical="center"/>
    </xf>
    <xf numFmtId="174" fontId="12" fillId="18" borderId="15" xfId="68" applyNumberFormat="1" applyFont="1" applyFill="1" applyBorder="1" applyAlignment="1" applyProtection="1">
      <alignment horizontal="right" vertical="center"/>
    </xf>
    <xf numFmtId="0" fontId="12" fillId="18" borderId="49" xfId="98" quotePrefix="1" applyFont="1" applyFill="1" applyBorder="1" applyAlignment="1" applyProtection="1">
      <alignment horizontal="left" vertical="center"/>
    </xf>
    <xf numFmtId="177" fontId="12" fillId="18" borderId="16" xfId="68" applyFont="1" applyFill="1" applyBorder="1" applyAlignment="1" applyProtection="1">
      <alignment horizontal="right" vertical="center"/>
    </xf>
    <xf numFmtId="0" fontId="12" fillId="18" borderId="16" xfId="98" applyFont="1" applyFill="1" applyBorder="1" applyAlignment="1" applyProtection="1">
      <alignment horizontal="center" vertical="center"/>
    </xf>
    <xf numFmtId="177" fontId="15" fillId="18" borderId="17" xfId="68" applyFont="1" applyFill="1" applyBorder="1" applyAlignment="1" applyProtection="1">
      <alignment horizontal="right" vertical="center"/>
      <protection locked="0"/>
    </xf>
    <xf numFmtId="0" fontId="15" fillId="23" borderId="11" xfId="95" applyFont="1" applyFill="1" applyBorder="1" applyAlignment="1">
      <alignment horizontal="right" vertical="top"/>
    </xf>
    <xf numFmtId="4" fontId="15" fillId="18" borderId="11" xfId="95" applyNumberFormat="1" applyFont="1" applyFill="1" applyBorder="1" applyAlignment="1">
      <alignment horizontal="right" vertical="top"/>
    </xf>
    <xf numFmtId="4" fontId="12" fillId="18" borderId="12" xfId="95" applyNumberFormat="1" applyFont="1" applyFill="1" applyBorder="1" applyAlignment="1">
      <alignment vertical="top"/>
    </xf>
    <xf numFmtId="0" fontId="15" fillId="23" borderId="16" xfId="95" applyFont="1" applyFill="1" applyBorder="1" applyAlignment="1">
      <alignment horizontal="right" vertical="top"/>
    </xf>
    <xf numFmtId="4" fontId="15" fillId="18" borderId="31" xfId="95" applyNumberFormat="1" applyFont="1" applyFill="1" applyBorder="1" applyAlignment="1">
      <alignment horizontal="right" vertical="top"/>
    </xf>
    <xf numFmtId="0" fontId="10" fillId="23" borderId="0" xfId="0" applyFont="1" applyFill="1" applyBorder="1" applyAlignment="1">
      <alignment horizontal="left"/>
    </xf>
    <xf numFmtId="0" fontId="0" fillId="26" borderId="0" xfId="0" applyFill="1"/>
    <xf numFmtId="0" fontId="15" fillId="23" borderId="0" xfId="95" applyFont="1" applyFill="1"/>
    <xf numFmtId="0" fontId="30" fillId="23" borderId="10" xfId="95" applyFont="1" applyFill="1" applyBorder="1"/>
    <xf numFmtId="0" fontId="30" fillId="23" borderId="11" xfId="95" applyFont="1" applyFill="1" applyBorder="1"/>
    <xf numFmtId="0" fontId="30" fillId="23" borderId="11" xfId="95" applyFont="1" applyFill="1" applyBorder="1" applyAlignment="1">
      <alignment horizontal="centerContinuous"/>
    </xf>
    <xf numFmtId="4" fontId="30" fillId="23" borderId="11" xfId="95" applyNumberFormat="1" applyFont="1" applyFill="1" applyBorder="1"/>
    <xf numFmtId="4" fontId="12" fillId="23" borderId="12" xfId="30" applyNumberFormat="1" applyFont="1" applyFill="1" applyBorder="1"/>
    <xf numFmtId="0" fontId="30" fillId="23" borderId="14" xfId="95" applyFont="1" applyFill="1" applyBorder="1"/>
    <xf numFmtId="2" fontId="30" fillId="23" borderId="15" xfId="95" applyNumberFormat="1" applyFont="1" applyFill="1" applyBorder="1"/>
    <xf numFmtId="0" fontId="30" fillId="23" borderId="15" xfId="95" applyFont="1" applyFill="1" applyBorder="1" applyAlignment="1">
      <alignment horizontal="centerContinuous"/>
    </xf>
    <xf numFmtId="4" fontId="30" fillId="23" borderId="15" xfId="95" applyNumberFormat="1" applyFont="1" applyFill="1" applyBorder="1"/>
    <xf numFmtId="4" fontId="12" fillId="23" borderId="13" xfId="30" applyNumberFormat="1" applyFont="1" applyFill="1" applyBorder="1"/>
    <xf numFmtId="0" fontId="30" fillId="23" borderId="26" xfId="95" applyFont="1" applyFill="1" applyBorder="1"/>
    <xf numFmtId="2" fontId="30" fillId="23" borderId="27" xfId="95" applyNumberFormat="1" applyFont="1" applyFill="1" applyBorder="1"/>
    <xf numFmtId="0" fontId="30" fillId="23" borderId="27" xfId="95" applyFont="1" applyFill="1" applyBorder="1" applyAlignment="1">
      <alignment horizontal="centerContinuous"/>
    </xf>
    <xf numFmtId="4" fontId="30" fillId="23" borderId="27" xfId="95" applyNumberFormat="1" applyFont="1" applyFill="1" applyBorder="1"/>
    <xf numFmtId="0" fontId="9" fillId="23" borderId="9" xfId="0" applyFont="1" applyFill="1" applyBorder="1" applyAlignment="1">
      <alignment vertical="top"/>
    </xf>
    <xf numFmtId="4" fontId="30" fillId="23" borderId="0" xfId="95" applyNumberFormat="1" applyFont="1" applyFill="1"/>
    <xf numFmtId="176" fontId="6" fillId="23" borderId="0" xfId="95" applyNumberFormat="1" applyFont="1" applyFill="1"/>
    <xf numFmtId="39" fontId="12" fillId="18" borderId="0" xfId="95" applyNumberFormat="1" applyFont="1" applyFill="1" applyBorder="1" applyAlignment="1">
      <alignment horizontal="center"/>
    </xf>
    <xf numFmtId="4" fontId="12" fillId="18" borderId="0" xfId="95" quotePrefix="1" applyNumberFormat="1" applyFont="1" applyFill="1" applyBorder="1" applyAlignment="1">
      <alignment horizontal="right"/>
    </xf>
    <xf numFmtId="4" fontId="20" fillId="18" borderId="0" xfId="95" applyNumberFormat="1" applyFont="1" applyFill="1" applyBorder="1"/>
    <xf numFmtId="4" fontId="12" fillId="18" borderId="0" xfId="95" applyNumberFormat="1" applyFont="1" applyFill="1" applyBorder="1" applyAlignment="1">
      <alignment horizontal="right"/>
    </xf>
    <xf numFmtId="4" fontId="31" fillId="27" borderId="17" xfId="93" applyNumberFormat="1" applyFont="1" applyFill="1" applyBorder="1" applyAlignment="1"/>
    <xf numFmtId="4" fontId="15" fillId="27" borderId="17" xfId="95" applyNumberFormat="1" applyFont="1" applyFill="1" applyBorder="1"/>
    <xf numFmtId="177" fontId="20" fillId="27" borderId="0" xfId="68" applyFont="1" applyFill="1" applyBorder="1"/>
    <xf numFmtId="4" fontId="9" fillId="18" borderId="16" xfId="0" applyNumberFormat="1" applyFont="1" applyFill="1" applyBorder="1" applyAlignment="1">
      <alignment horizontal="right"/>
    </xf>
    <xf numFmtId="0" fontId="49" fillId="26" borderId="0" xfId="95" applyFont="1" applyFill="1" applyAlignment="1">
      <alignment horizontal="left"/>
    </xf>
    <xf numFmtId="4" fontId="49" fillId="26" borderId="0" xfId="95" applyNumberFormat="1" applyFont="1" applyFill="1" applyAlignment="1"/>
    <xf numFmtId="0" fontId="49" fillId="26" borderId="0" xfId="95" applyFont="1" applyFill="1" applyAlignment="1"/>
    <xf numFmtId="0" fontId="6" fillId="26" borderId="0" xfId="95" applyFont="1" applyFill="1"/>
    <xf numFmtId="0" fontId="50" fillId="26" borderId="0" xfId="95" quotePrefix="1" applyFont="1" applyFill="1" applyAlignment="1">
      <alignment horizontal="left"/>
    </xf>
    <xf numFmtId="4" fontId="51" fillId="26" borderId="0" xfId="95" applyNumberFormat="1" applyFont="1" applyFill="1"/>
    <xf numFmtId="0" fontId="51" fillId="26" borderId="0" xfId="95" applyFont="1" applyFill="1"/>
    <xf numFmtId="0" fontId="51" fillId="26" borderId="10" xfId="95" applyFont="1" applyFill="1" applyBorder="1"/>
    <xf numFmtId="4" fontId="51" fillId="26" borderId="11" xfId="95" applyNumberFormat="1" applyFont="1" applyFill="1" applyBorder="1"/>
    <xf numFmtId="0" fontId="51" fillId="26" borderId="11" xfId="95" applyFont="1" applyFill="1" applyBorder="1" applyAlignment="1">
      <alignment horizontal="centerContinuous"/>
    </xf>
    <xf numFmtId="4" fontId="51" fillId="26" borderId="12" xfId="95" applyNumberFormat="1" applyFont="1" applyFill="1" applyBorder="1"/>
    <xf numFmtId="0" fontId="51" fillId="26" borderId="14" xfId="95" applyFont="1" applyFill="1" applyBorder="1"/>
    <xf numFmtId="4" fontId="51" fillId="26" borderId="15" xfId="95" applyNumberFormat="1" applyFont="1" applyFill="1" applyBorder="1"/>
    <xf numFmtId="0" fontId="51" fillId="26" borderId="15" xfId="95" applyFont="1" applyFill="1" applyBorder="1" applyAlignment="1">
      <alignment horizontal="centerContinuous"/>
    </xf>
    <xf numFmtId="4" fontId="51" fillId="26" borderId="13" xfId="95" applyNumberFormat="1" applyFont="1" applyFill="1" applyBorder="1"/>
    <xf numFmtId="0" fontId="51" fillId="26" borderId="18" xfId="95" applyFont="1" applyFill="1" applyBorder="1"/>
    <xf numFmtId="4" fontId="51" fillId="26" borderId="16" xfId="95" applyNumberFormat="1" applyFont="1" applyFill="1" applyBorder="1"/>
    <xf numFmtId="0" fontId="51" fillId="26" borderId="16" xfId="95" applyFont="1" applyFill="1" applyBorder="1"/>
    <xf numFmtId="4" fontId="50" fillId="26" borderId="16" xfId="95" applyNumberFormat="1" applyFont="1" applyFill="1" applyBorder="1" applyAlignment="1">
      <alignment horizontal="right"/>
    </xf>
    <xf numFmtId="4" fontId="50" fillId="26" borderId="17" xfId="95" applyNumberFormat="1" applyFont="1" applyFill="1" applyBorder="1" applyAlignment="1">
      <alignment horizontal="right"/>
    </xf>
    <xf numFmtId="0" fontId="51" fillId="26" borderId="0" xfId="95" applyFont="1" applyFill="1" applyBorder="1"/>
    <xf numFmtId="4" fontId="51" fillId="26" borderId="0" xfId="95" applyNumberFormat="1" applyFont="1" applyFill="1" applyBorder="1"/>
    <xf numFmtId="4" fontId="50" fillId="26" borderId="0" xfId="95" applyNumberFormat="1" applyFont="1" applyFill="1" applyBorder="1" applyAlignment="1">
      <alignment horizontal="right"/>
    </xf>
    <xf numFmtId="0" fontId="50" fillId="26" borderId="0" xfId="95" applyFont="1" applyFill="1" applyAlignment="1">
      <alignment horizontal="left"/>
    </xf>
    <xf numFmtId="0" fontId="50" fillId="26" borderId="0" xfId="95" applyFont="1" applyFill="1" applyAlignment="1">
      <alignment horizontal="centerContinuous"/>
    </xf>
    <xf numFmtId="4" fontId="50" fillId="26" borderId="0" xfId="95" applyNumberFormat="1" applyFont="1" applyFill="1" applyAlignment="1">
      <alignment horizontal="centerContinuous"/>
    </xf>
    <xf numFmtId="0" fontId="51" fillId="26" borderId="15" xfId="95" applyFont="1" applyFill="1" applyBorder="1" applyAlignment="1">
      <alignment horizontal="center"/>
    </xf>
    <xf numFmtId="0" fontId="50" fillId="26" borderId="0" xfId="95" applyFont="1" applyFill="1" applyAlignment="1"/>
    <xf numFmtId="0" fontId="50" fillId="26" borderId="0" xfId="95" applyFont="1" applyFill="1"/>
    <xf numFmtId="0" fontId="51" fillId="26" borderId="15" xfId="95" applyFont="1" applyFill="1" applyBorder="1"/>
    <xf numFmtId="4" fontId="50" fillId="26" borderId="15" xfId="95" applyNumberFormat="1" applyFont="1" applyFill="1" applyBorder="1" applyAlignment="1">
      <alignment horizontal="right"/>
    </xf>
    <xf numFmtId="4" fontId="50" fillId="26" borderId="13" xfId="95" applyNumberFormat="1" applyFont="1" applyFill="1" applyBorder="1" applyAlignment="1">
      <alignment horizontal="right"/>
    </xf>
    <xf numFmtId="4" fontId="50" fillId="26" borderId="0" xfId="95" applyNumberFormat="1" applyFont="1" applyFill="1"/>
    <xf numFmtId="0" fontId="51" fillId="26" borderId="50" xfId="95" applyFont="1" applyFill="1" applyBorder="1"/>
    <xf numFmtId="0" fontId="51" fillId="26" borderId="26" xfId="95" applyFont="1" applyFill="1" applyBorder="1"/>
    <xf numFmtId="4" fontId="51" fillId="26" borderId="27" xfId="95" applyNumberFormat="1" applyFont="1" applyFill="1" applyBorder="1"/>
    <xf numFmtId="0" fontId="51" fillId="26" borderId="27" xfId="95" applyFont="1" applyFill="1" applyBorder="1" applyAlignment="1">
      <alignment horizontal="center"/>
    </xf>
    <xf numFmtId="0" fontId="52" fillId="26" borderId="0" xfId="95" applyFont="1" applyFill="1"/>
    <xf numFmtId="4" fontId="52" fillId="26" borderId="0" xfId="95" applyNumberFormat="1" applyFont="1" applyFill="1"/>
    <xf numFmtId="0" fontId="7" fillId="26" borderId="51" xfId="95" applyFont="1" applyFill="1" applyBorder="1" applyAlignment="1">
      <alignment horizontal="center" vertical="top" wrapText="1"/>
    </xf>
    <xf numFmtId="4" fontId="7" fillId="26" borderId="51" xfId="95" applyNumberFormat="1" applyFont="1" applyFill="1" applyBorder="1" applyAlignment="1">
      <alignment horizontal="center" vertical="top" wrapText="1"/>
    </xf>
    <xf numFmtId="0" fontId="12" fillId="26" borderId="51" xfId="95" applyFont="1" applyFill="1" applyBorder="1" applyAlignment="1">
      <alignment horizontal="left"/>
    </xf>
    <xf numFmtId="4" fontId="12" fillId="26" borderId="51" xfId="30" applyNumberFormat="1" applyFont="1" applyFill="1" applyBorder="1"/>
    <xf numFmtId="177" fontId="12" fillId="26" borderId="51" xfId="30" applyFont="1" applyFill="1" applyBorder="1" applyAlignment="1">
      <alignment horizontal="centerContinuous"/>
    </xf>
    <xf numFmtId="0" fontId="12" fillId="26" borderId="0" xfId="95" applyFont="1" applyFill="1"/>
    <xf numFmtId="4" fontId="12" fillId="26" borderId="0" xfId="95" applyNumberFormat="1" applyFont="1" applyFill="1"/>
    <xf numFmtId="39" fontId="12" fillId="26" borderId="0" xfId="95" quotePrefix="1" applyNumberFormat="1" applyFont="1" applyFill="1" applyBorder="1" applyAlignment="1">
      <alignment horizontal="left"/>
    </xf>
    <xf numFmtId="0" fontId="15" fillId="26" borderId="0" xfId="95" quotePrefix="1" applyFont="1" applyFill="1" applyAlignment="1">
      <alignment horizontal="left"/>
    </xf>
    <xf numFmtId="0" fontId="12" fillId="26" borderId="10" xfId="95" applyFont="1" applyFill="1" applyBorder="1"/>
    <xf numFmtId="4" fontId="12" fillId="26" borderId="11" xfId="95" applyNumberFormat="1" applyFont="1" applyFill="1" applyBorder="1"/>
    <xf numFmtId="39" fontId="12" fillId="26" borderId="11" xfId="95" applyNumberFormat="1" applyFont="1" applyFill="1" applyBorder="1" applyAlignment="1">
      <alignment horizontal="center"/>
    </xf>
    <xf numFmtId="4" fontId="12" fillId="26" borderId="52" xfId="95" applyNumberFormat="1" applyFont="1" applyFill="1" applyBorder="1"/>
    <xf numFmtId="4" fontId="12" fillId="26" borderId="25" xfId="30" applyNumberFormat="1" applyFont="1" applyFill="1" applyBorder="1"/>
    <xf numFmtId="0" fontId="12" fillId="26" borderId="53" xfId="95" applyFont="1" applyFill="1" applyBorder="1"/>
    <xf numFmtId="4" fontId="12" fillId="26" borderId="28" xfId="95" applyNumberFormat="1" applyFont="1" applyFill="1" applyBorder="1"/>
    <xf numFmtId="39" fontId="12" fillId="26" borderId="28" xfId="95" applyNumberFormat="1" applyFont="1" applyFill="1" applyBorder="1" applyAlignment="1">
      <alignment horizontal="center"/>
    </xf>
    <xf numFmtId="4" fontId="12" fillId="26" borderId="54" xfId="95" applyNumberFormat="1" applyFont="1" applyFill="1" applyBorder="1"/>
    <xf numFmtId="4" fontId="12" fillId="26" borderId="13" xfId="30" applyNumberFormat="1" applyFont="1" applyFill="1" applyBorder="1"/>
    <xf numFmtId="0" fontId="12" fillId="26" borderId="14" xfId="95" applyFont="1" applyFill="1" applyBorder="1"/>
    <xf numFmtId="4" fontId="12" fillId="26" borderId="15" xfId="95" applyNumberFormat="1" applyFont="1" applyFill="1" applyBorder="1"/>
    <xf numFmtId="39" fontId="12" fillId="26" borderId="15" xfId="95" applyNumberFormat="1" applyFont="1" applyFill="1" applyBorder="1" applyAlignment="1">
      <alignment horizontal="center"/>
    </xf>
    <xf numFmtId="4" fontId="12" fillId="26" borderId="55" xfId="95" applyNumberFormat="1" applyFont="1" applyFill="1" applyBorder="1"/>
    <xf numFmtId="39" fontId="15" fillId="26" borderId="18" xfId="95" quotePrefix="1" applyNumberFormat="1" applyFont="1" applyFill="1" applyBorder="1" applyAlignment="1">
      <alignment horizontal="left"/>
    </xf>
    <xf numFmtId="4" fontId="15" fillId="26" borderId="16" xfId="95" quotePrefix="1" applyNumberFormat="1" applyFont="1" applyFill="1" applyBorder="1" applyAlignment="1">
      <alignment horizontal="left"/>
    </xf>
    <xf numFmtId="39" fontId="12" fillId="26" borderId="16" xfId="95" applyNumberFormat="1" applyFont="1" applyFill="1" applyBorder="1"/>
    <xf numFmtId="4" fontId="15" fillId="26" borderId="16" xfId="95" quotePrefix="1" applyNumberFormat="1" applyFont="1" applyFill="1" applyBorder="1" applyAlignment="1">
      <alignment horizontal="right"/>
    </xf>
    <xf numFmtId="4" fontId="15" fillId="26" borderId="56" xfId="95" applyNumberFormat="1" applyFont="1" applyFill="1" applyBorder="1"/>
    <xf numFmtId="4" fontId="12" fillId="26" borderId="12" xfId="30" applyNumberFormat="1" applyFont="1" applyFill="1" applyBorder="1"/>
    <xf numFmtId="0" fontId="12" fillId="26" borderId="18" xfId="95" applyFont="1" applyFill="1" applyBorder="1"/>
    <xf numFmtId="4" fontId="15" fillId="26" borderId="17" xfId="95" applyNumberFormat="1" applyFont="1" applyFill="1" applyBorder="1"/>
    <xf numFmtId="0" fontId="12" fillId="26" borderId="0" xfId="95" applyFont="1" applyFill="1" applyBorder="1"/>
    <xf numFmtId="4" fontId="15" fillId="26" borderId="0" xfId="95" quotePrefix="1" applyNumberFormat="1" applyFont="1" applyFill="1" applyBorder="1" applyAlignment="1">
      <alignment horizontal="left"/>
    </xf>
    <xf numFmtId="39" fontId="12" fillId="26" borderId="0" xfId="95" applyNumberFormat="1" applyFont="1" applyFill="1" applyBorder="1"/>
    <xf numFmtId="4" fontId="12" fillId="26" borderId="0" xfId="95" applyNumberFormat="1" applyFont="1" applyFill="1" applyBorder="1"/>
    <xf numFmtId="4" fontId="15" fillId="26" borderId="0" xfId="95" applyNumberFormat="1" applyFont="1" applyFill="1" applyBorder="1"/>
    <xf numFmtId="39" fontId="12" fillId="26" borderId="11" xfId="95" applyNumberFormat="1" applyFont="1" applyFill="1" applyBorder="1" applyAlignment="1">
      <alignment horizontal="centerContinuous"/>
    </xf>
    <xf numFmtId="39" fontId="12" fillId="26" borderId="15" xfId="95" applyNumberFormat="1" applyFont="1" applyFill="1" applyBorder="1" applyAlignment="1">
      <alignment horizontal="centerContinuous"/>
    </xf>
    <xf numFmtId="4" fontId="12" fillId="26" borderId="13" xfId="95" applyNumberFormat="1" applyFont="1" applyFill="1" applyBorder="1"/>
    <xf numFmtId="4" fontId="12" fillId="26" borderId="16" xfId="95" applyNumberFormat="1" applyFont="1" applyFill="1" applyBorder="1"/>
    <xf numFmtId="0" fontId="12" fillId="26" borderId="16" xfId="95" applyFont="1" applyFill="1" applyBorder="1" applyAlignment="1">
      <alignment horizontal="centerContinuous"/>
    </xf>
    <xf numFmtId="4" fontId="15" fillId="26" borderId="16" xfId="95" applyNumberFormat="1" applyFont="1" applyFill="1" applyBorder="1" applyAlignment="1">
      <alignment horizontal="right"/>
    </xf>
    <xf numFmtId="4" fontId="15" fillId="26" borderId="17" xfId="95" applyNumberFormat="1" applyFont="1" applyFill="1" applyBorder="1" applyAlignment="1">
      <alignment horizontal="right"/>
    </xf>
    <xf numFmtId="0" fontId="12" fillId="26" borderId="0" xfId="95" applyFont="1" applyFill="1" applyBorder="1" applyAlignment="1">
      <alignment horizontal="centerContinuous"/>
    </xf>
    <xf numFmtId="4" fontId="15" fillId="26" borderId="0" xfId="95" applyNumberFormat="1" applyFont="1" applyFill="1" applyBorder="1" applyAlignment="1">
      <alignment horizontal="right"/>
    </xf>
    <xf numFmtId="0" fontId="15" fillId="26" borderId="0" xfId="95" applyFont="1" applyFill="1" applyBorder="1"/>
    <xf numFmtId="0" fontId="15" fillId="26" borderId="0" xfId="95" applyFont="1" applyFill="1"/>
    <xf numFmtId="0" fontId="12" fillId="26" borderId="0" xfId="95" applyFont="1" applyFill="1" applyAlignment="1">
      <alignment horizontal="centerContinuous"/>
    </xf>
    <xf numFmtId="39" fontId="12" fillId="26" borderId="28" xfId="95" applyNumberFormat="1" applyFont="1" applyFill="1" applyBorder="1" applyAlignment="1">
      <alignment horizontal="centerContinuous"/>
    </xf>
    <xf numFmtId="4" fontId="15" fillId="26" borderId="0" xfId="95" applyNumberFormat="1" applyFont="1" applyFill="1" applyAlignment="1">
      <alignment horizontal="right"/>
    </xf>
    <xf numFmtId="0" fontId="12" fillId="26" borderId="11" xfId="95" applyFont="1" applyFill="1" applyBorder="1" applyAlignment="1">
      <alignment horizontal="centerContinuous"/>
    </xf>
    <xf numFmtId="0" fontId="12" fillId="26" borderId="15" xfId="95" applyFont="1" applyFill="1" applyBorder="1" applyAlignment="1">
      <alignment horizontal="centerContinuous"/>
    </xf>
    <xf numFmtId="0" fontId="12" fillId="26" borderId="16" xfId="95" applyFont="1" applyFill="1" applyBorder="1"/>
    <xf numFmtId="4" fontId="12" fillId="26" borderId="11" xfId="30" applyNumberFormat="1" applyFont="1" applyFill="1" applyBorder="1"/>
    <xf numFmtId="4" fontId="12" fillId="26" borderId="15" xfId="30" applyNumberFormat="1" applyFont="1" applyFill="1" applyBorder="1"/>
    <xf numFmtId="0" fontId="20" fillId="26" borderId="19" xfId="95" applyFont="1" applyFill="1" applyBorder="1"/>
    <xf numFmtId="4" fontId="12" fillId="26" borderId="20" xfId="95" applyNumberFormat="1" applyFont="1" applyFill="1" applyBorder="1"/>
    <xf numFmtId="39" fontId="12" fillId="26" borderId="20" xfId="95" applyNumberFormat="1" applyFont="1" applyFill="1" applyBorder="1" applyAlignment="1">
      <alignment horizontal="center"/>
    </xf>
    <xf numFmtId="4" fontId="12" fillId="26" borderId="11" xfId="95" applyNumberFormat="1" applyFont="1" applyFill="1" applyBorder="1" applyAlignment="1">
      <alignment horizontal="right"/>
    </xf>
    <xf numFmtId="4" fontId="20" fillId="26" borderId="12" xfId="95" applyNumberFormat="1" applyFont="1" applyFill="1" applyBorder="1"/>
    <xf numFmtId="0" fontId="20" fillId="26" borderId="18" xfId="95" applyFont="1" applyFill="1" applyBorder="1"/>
    <xf numFmtId="39" fontId="12" fillId="26" borderId="16" xfId="95" applyNumberFormat="1" applyFont="1" applyFill="1" applyBorder="1" applyAlignment="1">
      <alignment horizontal="center"/>
    </xf>
    <xf numFmtId="4" fontId="12" fillId="26" borderId="21" xfId="95" applyNumberFormat="1" applyFont="1" applyFill="1" applyBorder="1" applyAlignment="1">
      <alignment horizontal="right"/>
    </xf>
    <xf numFmtId="4" fontId="20" fillId="26" borderId="17" xfId="95" applyNumberFormat="1" applyFont="1" applyFill="1" applyBorder="1"/>
    <xf numFmtId="0" fontId="15" fillId="26" borderId="22" xfId="95" applyFont="1" applyFill="1" applyBorder="1"/>
    <xf numFmtId="4" fontId="15" fillId="26" borderId="23" xfId="95" applyNumberFormat="1" applyFont="1" applyFill="1" applyBorder="1"/>
    <xf numFmtId="39" fontId="12" fillId="26" borderId="23" xfId="95" quotePrefix="1" applyNumberFormat="1" applyFont="1" applyFill="1" applyBorder="1" applyAlignment="1">
      <alignment horizontal="left"/>
    </xf>
    <xf numFmtId="4" fontId="15" fillId="26" borderId="23" xfId="95" applyNumberFormat="1" applyFont="1" applyFill="1" applyBorder="1" applyAlignment="1">
      <alignment horizontal="right"/>
    </xf>
    <xf numFmtId="4" fontId="15" fillId="26" borderId="24" xfId="95" applyNumberFormat="1" applyFont="1" applyFill="1" applyBorder="1"/>
    <xf numFmtId="0" fontId="20" fillId="26" borderId="10" xfId="95" applyFont="1" applyFill="1" applyBorder="1"/>
    <xf numFmtId="4" fontId="20" fillId="26" borderId="25" xfId="95" applyNumberFormat="1" applyFont="1" applyFill="1" applyBorder="1"/>
    <xf numFmtId="0" fontId="20" fillId="26" borderId="14" xfId="95" applyFont="1" applyFill="1" applyBorder="1"/>
    <xf numFmtId="4" fontId="12" fillId="26" borderId="15" xfId="95" applyNumberFormat="1" applyFont="1" applyFill="1" applyBorder="1" applyAlignment="1">
      <alignment horizontal="right"/>
    </xf>
    <xf numFmtId="4" fontId="20" fillId="26" borderId="13" xfId="95" applyNumberFormat="1" applyFont="1" applyFill="1" applyBorder="1"/>
    <xf numFmtId="4" fontId="12" fillId="26" borderId="16" xfId="95" applyNumberFormat="1" applyFont="1" applyFill="1" applyBorder="1" applyAlignment="1">
      <alignment horizontal="right"/>
    </xf>
    <xf numFmtId="4" fontId="15" fillId="26" borderId="0" xfId="95" applyNumberFormat="1" applyFont="1" applyFill="1" applyAlignment="1">
      <alignment horizontal="left"/>
    </xf>
    <xf numFmtId="39" fontId="12" fillId="26" borderId="16" xfId="95" applyNumberFormat="1" applyFont="1" applyFill="1" applyBorder="1" applyAlignment="1">
      <alignment horizontal="centerContinuous"/>
    </xf>
    <xf numFmtId="0" fontId="15" fillId="26" borderId="10" xfId="95" applyFont="1" applyFill="1" applyBorder="1"/>
    <xf numFmtId="4" fontId="15" fillId="26" borderId="11" xfId="95" applyNumberFormat="1" applyFont="1" applyFill="1" applyBorder="1"/>
    <xf numFmtId="39" fontId="12" fillId="26" borderId="11" xfId="95" quotePrefix="1" applyNumberFormat="1" applyFont="1" applyFill="1" applyBorder="1" applyAlignment="1">
      <alignment horizontal="left"/>
    </xf>
    <xf numFmtId="4" fontId="15" fillId="26" borderId="11" xfId="95" quotePrefix="1" applyNumberFormat="1" applyFont="1" applyFill="1" applyBorder="1" applyAlignment="1">
      <alignment horizontal="right"/>
    </xf>
    <xf numFmtId="4" fontId="15" fillId="26" borderId="12" xfId="95" applyNumberFormat="1" applyFont="1" applyFill="1" applyBorder="1"/>
    <xf numFmtId="4" fontId="12" fillId="26" borderId="16" xfId="95" quotePrefix="1" applyNumberFormat="1" applyFont="1" applyFill="1" applyBorder="1" applyAlignment="1">
      <alignment horizontal="right"/>
    </xf>
    <xf numFmtId="0" fontId="20" fillId="26" borderId="0" xfId="95" applyFont="1" applyFill="1" applyBorder="1"/>
    <xf numFmtId="39" fontId="12" fillId="26" borderId="0" xfId="95" applyNumberFormat="1" applyFont="1" applyFill="1" applyBorder="1" applyAlignment="1">
      <alignment horizontal="centerContinuous"/>
    </xf>
    <xf numFmtId="175" fontId="12" fillId="26" borderId="11" xfId="95" applyNumberFormat="1" applyFont="1" applyFill="1" applyBorder="1"/>
    <xf numFmtId="0" fontId="9" fillId="26" borderId="0" xfId="0" quotePrefix="1" applyFont="1" applyFill="1" applyBorder="1" applyAlignment="1" applyProtection="1">
      <alignment horizontal="left" vertical="center"/>
    </xf>
    <xf numFmtId="0" fontId="21" fillId="26" borderId="0" xfId="0" applyFont="1" applyFill="1" applyBorder="1" applyAlignment="1">
      <alignment horizontal="right" vertical="center"/>
    </xf>
    <xf numFmtId="0" fontId="21" fillId="26" borderId="0" xfId="0" applyFont="1" applyFill="1" applyBorder="1" applyAlignment="1">
      <alignment horizontal="center" vertical="center"/>
    </xf>
    <xf numFmtId="0" fontId="10" fillId="26" borderId="10" xfId="0" applyFont="1" applyFill="1" applyBorder="1" applyAlignment="1" applyProtection="1">
      <alignment horizontal="left" vertical="center"/>
    </xf>
    <xf numFmtId="181" fontId="10" fillId="26" borderId="11" xfId="0" applyNumberFormat="1" applyFont="1" applyFill="1" applyBorder="1" applyAlignment="1" applyProtection="1">
      <alignment horizontal="right" vertical="center"/>
      <protection locked="0"/>
    </xf>
    <xf numFmtId="0" fontId="10" fillId="26" borderId="11" xfId="0" applyFont="1" applyFill="1" applyBorder="1" applyAlignment="1" applyProtection="1">
      <alignment horizontal="center" vertical="center"/>
    </xf>
    <xf numFmtId="4" fontId="10" fillId="26" borderId="11" xfId="0" applyNumberFormat="1" applyFont="1" applyFill="1" applyBorder="1" applyAlignment="1" applyProtection="1">
      <alignment horizontal="right" vertical="center"/>
    </xf>
    <xf numFmtId="0" fontId="10" fillId="26" borderId="14" xfId="0" applyFont="1" applyFill="1" applyBorder="1" applyAlignment="1" applyProtection="1">
      <alignment horizontal="left" vertical="center"/>
    </xf>
    <xf numFmtId="178" fontId="10" fillId="26" borderId="15" xfId="0" applyNumberFormat="1" applyFont="1" applyFill="1" applyBorder="1" applyAlignment="1" applyProtection="1">
      <alignment horizontal="right" vertical="center"/>
      <protection locked="0"/>
    </xf>
    <xf numFmtId="0" fontId="10" fillId="26" borderId="15" xfId="0" applyFont="1" applyFill="1" applyBorder="1" applyAlignment="1" applyProtection="1">
      <alignment horizontal="center" vertical="center"/>
    </xf>
    <xf numFmtId="4" fontId="10" fillId="26" borderId="15" xfId="0" applyNumberFormat="1" applyFont="1" applyFill="1" applyBorder="1" applyAlignment="1" applyProtection="1">
      <alignment horizontal="right" vertical="center"/>
    </xf>
    <xf numFmtId="2" fontId="10" fillId="26" borderId="15" xfId="0" applyNumberFormat="1" applyFont="1" applyFill="1" applyBorder="1" applyAlignment="1" applyProtection="1">
      <alignment horizontal="right" vertical="center"/>
    </xf>
    <xf numFmtId="0" fontId="10" fillId="26" borderId="18" xfId="0" applyFont="1" applyFill="1" applyBorder="1" applyAlignment="1">
      <alignment vertical="center"/>
    </xf>
    <xf numFmtId="0" fontId="10" fillId="26" borderId="16" xfId="0" applyFont="1" applyFill="1" applyBorder="1" applyAlignment="1">
      <alignment horizontal="right" vertical="center"/>
    </xf>
    <xf numFmtId="0" fontId="10" fillId="26" borderId="16" xfId="0" applyFont="1" applyFill="1" applyBorder="1" applyAlignment="1">
      <alignment horizontal="center" vertical="center"/>
    </xf>
    <xf numFmtId="4" fontId="9" fillId="26" borderId="16" xfId="0" quotePrefix="1" applyNumberFormat="1" applyFont="1" applyFill="1" applyBorder="1" applyAlignment="1" applyProtection="1">
      <alignment horizontal="right" vertical="center"/>
    </xf>
    <xf numFmtId="4" fontId="9" fillId="26" borderId="17" xfId="0" applyNumberFormat="1" applyFont="1" applyFill="1" applyBorder="1" applyAlignment="1" applyProtection="1">
      <alignment horizontal="right" vertical="center"/>
      <protection locked="0"/>
    </xf>
    <xf numFmtId="0" fontId="22" fillId="26" borderId="0" xfId="0" quotePrefix="1" applyFont="1" applyFill="1" applyAlignment="1">
      <alignment horizontal="left"/>
    </xf>
    <xf numFmtId="0" fontId="10" fillId="26" borderId="10" xfId="0" quotePrefix="1" applyFont="1" applyFill="1" applyBorder="1" applyAlignment="1">
      <alignment horizontal="left" vertical="top" wrapText="1"/>
    </xf>
    <xf numFmtId="182" fontId="10" fillId="26" borderId="11" xfId="0" applyNumberFormat="1" applyFont="1" applyFill="1" applyBorder="1" applyAlignment="1"/>
    <xf numFmtId="0" fontId="10" fillId="26" borderId="11" xfId="0" applyFont="1" applyFill="1" applyBorder="1" applyAlignment="1">
      <alignment horizontal="center"/>
    </xf>
    <xf numFmtId="4" fontId="10" fillId="26" borderId="11" xfId="0" applyNumberFormat="1" applyFont="1" applyFill="1" applyBorder="1"/>
    <xf numFmtId="0" fontId="10" fillId="26" borderId="14" xfId="0" applyFont="1" applyFill="1" applyBorder="1" applyAlignment="1">
      <alignment vertical="top" wrapText="1"/>
    </xf>
    <xf numFmtId="2" fontId="10" fillId="26" borderId="15" xfId="0" applyNumberFormat="1" applyFont="1" applyFill="1" applyBorder="1"/>
    <xf numFmtId="0" fontId="10" fillId="26" borderId="15" xfId="0" applyFont="1" applyFill="1" applyBorder="1" applyAlignment="1">
      <alignment horizontal="center"/>
    </xf>
    <xf numFmtId="0" fontId="10" fillId="26" borderId="18" xfId="0" applyFont="1" applyFill="1" applyBorder="1"/>
    <xf numFmtId="0" fontId="10" fillId="26" borderId="16" xfId="0" applyFont="1" applyFill="1" applyBorder="1"/>
    <xf numFmtId="0" fontId="10" fillId="26" borderId="16" xfId="0" applyFont="1" applyFill="1" applyBorder="1" applyAlignment="1">
      <alignment horizontal="center"/>
    </xf>
    <xf numFmtId="0" fontId="9" fillId="26" borderId="16" xfId="0" applyFont="1" applyFill="1" applyBorder="1" applyAlignment="1">
      <alignment horizontal="right"/>
    </xf>
    <xf numFmtId="164" fontId="9" fillId="26" borderId="17" xfId="0" applyNumberFormat="1" applyFont="1" applyFill="1" applyBorder="1" applyAlignment="1">
      <alignment horizontal="centerContinuous"/>
    </xf>
    <xf numFmtId="0" fontId="9" fillId="26" borderId="0" xfId="0" applyFont="1" applyFill="1" applyBorder="1" applyAlignment="1" applyProtection="1">
      <alignment horizontal="left" vertical="center"/>
    </xf>
    <xf numFmtId="0" fontId="20" fillId="26" borderId="0" xfId="0" applyFont="1" applyFill="1" applyBorder="1" applyAlignment="1">
      <alignment horizontal="right" vertical="center"/>
    </xf>
    <xf numFmtId="39" fontId="20" fillId="26" borderId="0" xfId="0" applyNumberFormat="1" applyFont="1" applyFill="1" applyBorder="1" applyAlignment="1">
      <alignment vertical="center"/>
    </xf>
    <xf numFmtId="4" fontId="10" fillId="26" borderId="11" xfId="0" applyNumberFormat="1" applyFont="1" applyFill="1" applyBorder="1" applyAlignment="1" applyProtection="1">
      <alignment horizontal="right" vertical="center"/>
      <protection locked="0"/>
    </xf>
    <xf numFmtId="4" fontId="10" fillId="26" borderId="15" xfId="0" applyNumberFormat="1" applyFont="1" applyFill="1" applyBorder="1" applyAlignment="1" applyProtection="1">
      <alignment horizontal="right" vertical="center"/>
      <protection locked="0"/>
    </xf>
    <xf numFmtId="0" fontId="9" fillId="26" borderId="0" xfId="0" applyFont="1" applyFill="1" applyAlignment="1">
      <alignment horizontal="left"/>
    </xf>
    <xf numFmtId="183" fontId="10" fillId="26" borderId="0" xfId="63" applyNumberFormat="1" applyFont="1" applyFill="1" applyBorder="1"/>
    <xf numFmtId="43" fontId="10" fillId="26" borderId="0" xfId="63" applyFont="1" applyFill="1" applyBorder="1" applyAlignment="1">
      <alignment horizontal="centerContinuous"/>
    </xf>
    <xf numFmtId="43" fontId="9" fillId="26" borderId="0" xfId="63" applyFont="1" applyFill="1" applyBorder="1" applyAlignment="1">
      <alignment horizontal="right"/>
    </xf>
    <xf numFmtId="0" fontId="10" fillId="26" borderId="10" xfId="0" applyFont="1" applyFill="1" applyBorder="1" applyAlignment="1">
      <alignment horizontal="left"/>
    </xf>
    <xf numFmtId="2" fontId="10" fillId="26" borderId="11" xfId="63" applyNumberFormat="1" applyFont="1" applyFill="1" applyBorder="1"/>
    <xf numFmtId="43" fontId="10" fillId="26" borderId="11" xfId="63" applyFont="1" applyFill="1" applyBorder="1" applyAlignment="1">
      <alignment horizontal="centerContinuous"/>
    </xf>
    <xf numFmtId="43" fontId="10" fillId="26" borderId="11" xfId="63" applyFont="1" applyFill="1" applyBorder="1" applyAlignment="1">
      <alignment horizontal="right"/>
    </xf>
    <xf numFmtId="0" fontId="10" fillId="26" borderId="14" xfId="0" applyFont="1" applyFill="1" applyBorder="1" applyAlignment="1">
      <alignment horizontal="left"/>
    </xf>
    <xf numFmtId="4" fontId="10" fillId="26" borderId="15" xfId="63" applyNumberFormat="1" applyFont="1" applyFill="1" applyBorder="1"/>
    <xf numFmtId="43" fontId="10" fillId="26" borderId="15" xfId="63" applyFont="1" applyFill="1" applyBorder="1" applyAlignment="1">
      <alignment horizontal="centerContinuous"/>
    </xf>
    <xf numFmtId="43" fontId="10" fillId="26" borderId="15" xfId="63" applyFont="1" applyFill="1" applyBorder="1" applyAlignment="1">
      <alignment horizontal="right"/>
    </xf>
    <xf numFmtId="0" fontId="10" fillId="26" borderId="26" xfId="0" applyFont="1" applyFill="1" applyBorder="1" applyAlignment="1">
      <alignment horizontal="left"/>
    </xf>
    <xf numFmtId="183" fontId="10" fillId="26" borderId="27" xfId="63" applyNumberFormat="1" applyFont="1" applyFill="1" applyBorder="1"/>
    <xf numFmtId="43" fontId="9" fillId="26" borderId="45" xfId="63" applyFont="1" applyFill="1" applyBorder="1" applyAlignment="1">
      <alignment horizontal="right"/>
    </xf>
    <xf numFmtId="0" fontId="10" fillId="26" borderId="18" xfId="0" applyFont="1" applyFill="1" applyBorder="1" applyAlignment="1">
      <alignment horizontal="left"/>
    </xf>
    <xf numFmtId="183" fontId="10" fillId="26" borderId="16" xfId="63" applyNumberFormat="1" applyFont="1" applyFill="1" applyBorder="1"/>
    <xf numFmtId="43" fontId="9" fillId="26" borderId="17" xfId="63" applyFont="1" applyFill="1" applyBorder="1" applyAlignment="1">
      <alignment horizontal="right"/>
    </xf>
    <xf numFmtId="0" fontId="12" fillId="26" borderId="14" xfId="95" quotePrefix="1" applyFont="1" applyFill="1" applyBorder="1" applyAlignment="1">
      <alignment horizontal="left"/>
    </xf>
    <xf numFmtId="0" fontId="24" fillId="26" borderId="0" xfId="95" applyFont="1" applyFill="1" applyAlignment="1">
      <alignment horizontal="centerContinuous"/>
    </xf>
    <xf numFmtId="4" fontId="24" fillId="26" borderId="0" xfId="95" applyNumberFormat="1" applyFont="1" applyFill="1" applyAlignment="1">
      <alignment horizontal="centerContinuous"/>
    </xf>
    <xf numFmtId="0" fontId="12" fillId="26" borderId="15" xfId="95" quotePrefix="1" applyFont="1" applyFill="1" applyBorder="1" applyAlignment="1">
      <alignment horizontal="centerContinuous"/>
    </xf>
    <xf numFmtId="0" fontId="12" fillId="26" borderId="15" xfId="95" applyFont="1" applyFill="1" applyBorder="1"/>
    <xf numFmtId="0" fontId="10" fillId="26" borderId="0" xfId="95" applyFont="1" applyFill="1"/>
    <xf numFmtId="0" fontId="9" fillId="26" borderId="0" xfId="95" applyFont="1" applyFill="1" applyAlignment="1">
      <alignment horizontal="right"/>
    </xf>
    <xf numFmtId="39" fontId="9" fillId="26" borderId="0" xfId="95" applyNumberFormat="1" applyFont="1" applyFill="1" applyAlignment="1">
      <alignment horizontal="right"/>
    </xf>
    <xf numFmtId="0" fontId="9" fillId="26" borderId="0" xfId="95" applyFont="1" applyFill="1"/>
    <xf numFmtId="0" fontId="10" fillId="26" borderId="10" xfId="95" applyFont="1" applyFill="1" applyBorder="1"/>
    <xf numFmtId="2" fontId="10" fillId="26" borderId="11" xfId="95" applyNumberFormat="1" applyFont="1" applyFill="1" applyBorder="1"/>
    <xf numFmtId="0" fontId="10" fillId="26" borderId="11" xfId="95" applyFont="1" applyFill="1" applyBorder="1" applyAlignment="1">
      <alignment horizontal="centerContinuous"/>
    </xf>
    <xf numFmtId="0" fontId="10" fillId="26" borderId="14" xfId="95" applyFont="1" applyFill="1" applyBorder="1"/>
    <xf numFmtId="2" fontId="10" fillId="26" borderId="15" xfId="95" applyNumberFormat="1" applyFont="1" applyFill="1" applyBorder="1"/>
    <xf numFmtId="0" fontId="10" fillId="26" borderId="15" xfId="95" applyFont="1" applyFill="1" applyBorder="1" applyAlignment="1">
      <alignment horizontal="centerContinuous"/>
    </xf>
    <xf numFmtId="0" fontId="10" fillId="26" borderId="14" xfId="95" quotePrefix="1" applyFont="1" applyFill="1" applyBorder="1" applyAlignment="1">
      <alignment horizontal="left"/>
    </xf>
    <xf numFmtId="0" fontId="10" fillId="26" borderId="15" xfId="95" applyFont="1" applyFill="1" applyBorder="1"/>
    <xf numFmtId="178" fontId="10" fillId="26" borderId="15" xfId="95" applyNumberFormat="1" applyFont="1" applyFill="1" applyBorder="1"/>
    <xf numFmtId="0" fontId="10" fillId="26" borderId="18" xfId="95" applyFont="1" applyFill="1" applyBorder="1"/>
    <xf numFmtId="0" fontId="10" fillId="26" borderId="16" xfId="95" applyFont="1" applyFill="1" applyBorder="1"/>
    <xf numFmtId="2" fontId="9" fillId="26" borderId="17" xfId="95" applyNumberFormat="1" applyFont="1" applyFill="1" applyBorder="1" applyAlignment="1">
      <alignment horizontal="right"/>
    </xf>
    <xf numFmtId="39" fontId="9" fillId="26" borderId="0" xfId="95" applyNumberFormat="1" applyFont="1" applyFill="1" applyAlignment="1"/>
    <xf numFmtId="0" fontId="9" fillId="26" borderId="0" xfId="95" applyFont="1" applyFill="1" applyBorder="1" applyAlignment="1">
      <alignment horizontal="right"/>
    </xf>
    <xf numFmtId="2" fontId="9" fillId="26" borderId="0" xfId="95" applyNumberFormat="1" applyFont="1" applyFill="1" applyBorder="1" applyAlignment="1"/>
    <xf numFmtId="178" fontId="10" fillId="26" borderId="0" xfId="95" applyNumberFormat="1" applyFont="1" applyFill="1"/>
    <xf numFmtId="178" fontId="10" fillId="26" borderId="16" xfId="95" applyNumberFormat="1" applyFont="1" applyFill="1" applyBorder="1"/>
    <xf numFmtId="0" fontId="9" fillId="26" borderId="16" xfId="95" applyFont="1" applyFill="1" applyBorder="1" applyAlignment="1">
      <alignment horizontal="right"/>
    </xf>
    <xf numFmtId="0" fontId="10" fillId="26" borderId="0" xfId="95" applyFont="1" applyFill="1" applyBorder="1"/>
    <xf numFmtId="178" fontId="10" fillId="26" borderId="0" xfId="95" applyNumberFormat="1" applyFont="1" applyFill="1" applyBorder="1"/>
    <xf numFmtId="39" fontId="9" fillId="26" borderId="0" xfId="95" applyNumberFormat="1" applyFont="1" applyFill="1" applyBorder="1" applyAlignment="1">
      <alignment horizontal="right"/>
    </xf>
    <xf numFmtId="0" fontId="9" fillId="26" borderId="0" xfId="102" applyFont="1" applyFill="1" applyBorder="1"/>
    <xf numFmtId="39" fontId="36" fillId="26" borderId="0" xfId="102" applyNumberFormat="1" applyFont="1" applyFill="1" applyBorder="1"/>
    <xf numFmtId="39" fontId="36" fillId="26" borderId="0" xfId="102" applyNumberFormat="1" applyFont="1" applyFill="1" applyBorder="1" applyAlignment="1">
      <alignment horizontal="centerContinuous"/>
    </xf>
    <xf numFmtId="39" fontId="35" fillId="26" borderId="0" xfId="102" applyNumberFormat="1" applyFont="1" applyFill="1" applyBorder="1" applyAlignment="1">
      <alignment horizontal="right"/>
    </xf>
    <xf numFmtId="2" fontId="35" fillId="26" borderId="0" xfId="102" applyNumberFormat="1" applyFont="1" applyFill="1" applyBorder="1" applyAlignment="1">
      <alignment horizontal="right"/>
    </xf>
    <xf numFmtId="0" fontId="10" fillId="26" borderId="10" xfId="102" applyFont="1" applyFill="1" applyBorder="1"/>
    <xf numFmtId="39" fontId="10" fillId="26" borderId="11" xfId="102" applyNumberFormat="1" applyFont="1" applyFill="1" applyBorder="1"/>
    <xf numFmtId="39" fontId="10" fillId="26" borderId="11" xfId="102" applyNumberFormat="1" applyFont="1" applyFill="1" applyBorder="1" applyAlignment="1">
      <alignment horizontal="centerContinuous"/>
    </xf>
    <xf numFmtId="39" fontId="10" fillId="26" borderId="11" xfId="102" applyNumberFormat="1" applyFont="1" applyFill="1" applyBorder="1" applyAlignment="1">
      <alignment vertical="top" wrapText="1"/>
    </xf>
    <xf numFmtId="0" fontId="10" fillId="26" borderId="14" xfId="102" applyFont="1" applyFill="1" applyBorder="1"/>
    <xf numFmtId="39" fontId="10" fillId="26" borderId="15" xfId="102" applyNumberFormat="1" applyFont="1" applyFill="1" applyBorder="1"/>
    <xf numFmtId="39" fontId="10" fillId="26" borderId="15" xfId="102" applyNumberFormat="1" applyFont="1" applyFill="1" applyBorder="1" applyAlignment="1">
      <alignment horizontal="centerContinuous"/>
    </xf>
    <xf numFmtId="39" fontId="10" fillId="26" borderId="15" xfId="102" applyNumberFormat="1" applyFont="1" applyFill="1" applyBorder="1" applyAlignment="1">
      <alignment vertical="top" wrapText="1"/>
    </xf>
    <xf numFmtId="0" fontId="10" fillId="26" borderId="26" xfId="102" applyFont="1" applyFill="1" applyBorder="1"/>
    <xf numFmtId="39" fontId="10" fillId="26" borderId="27" xfId="102" applyNumberFormat="1" applyFont="1" applyFill="1" applyBorder="1"/>
    <xf numFmtId="39" fontId="10" fillId="26" borderId="27" xfId="102" applyNumberFormat="1" applyFont="1" applyFill="1" applyBorder="1" applyAlignment="1">
      <alignment horizontal="centerContinuous"/>
    </xf>
    <xf numFmtId="39" fontId="10" fillId="26" borderId="27" xfId="102" applyNumberFormat="1" applyFont="1" applyFill="1" applyBorder="1" applyAlignment="1">
      <alignment vertical="top" wrapText="1"/>
    </xf>
    <xf numFmtId="0" fontId="10" fillId="26" borderId="18" xfId="102" applyFont="1" applyFill="1" applyBorder="1"/>
    <xf numFmtId="39" fontId="10" fillId="26" borderId="16" xfId="102" applyNumberFormat="1" applyFont="1" applyFill="1" applyBorder="1"/>
    <xf numFmtId="39" fontId="10" fillId="26" borderId="16" xfId="102" applyNumberFormat="1" applyFont="1" applyFill="1" applyBorder="1" applyAlignment="1">
      <alignment horizontal="centerContinuous"/>
    </xf>
    <xf numFmtId="39" fontId="9" fillId="26" borderId="16" xfId="102" applyNumberFormat="1" applyFont="1" applyFill="1" applyBorder="1" applyAlignment="1">
      <alignment horizontal="right"/>
    </xf>
    <xf numFmtId="4" fontId="9" fillId="26" borderId="17" xfId="102" applyNumberFormat="1" applyFont="1" applyFill="1" applyBorder="1" applyAlignment="1">
      <alignment horizontal="right"/>
    </xf>
    <xf numFmtId="4" fontId="9" fillId="26" borderId="17" xfId="95" applyNumberFormat="1" applyFont="1" applyFill="1" applyBorder="1" applyAlignment="1">
      <alignment horizontal="right"/>
    </xf>
    <xf numFmtId="177" fontId="9" fillId="26" borderId="0" xfId="29" applyFont="1" applyFill="1" applyBorder="1"/>
    <xf numFmtId="2" fontId="9" fillId="26" borderId="0" xfId="95" applyNumberFormat="1" applyFont="1" applyFill="1" applyBorder="1" applyAlignment="1">
      <alignment horizontal="right"/>
    </xf>
    <xf numFmtId="0" fontId="10" fillId="26" borderId="0" xfId="95" applyFont="1" applyFill="1" applyBorder="1" applyAlignment="1">
      <alignment horizontal="centerContinuous"/>
    </xf>
    <xf numFmtId="39" fontId="10" fillId="26" borderId="0" xfId="95" applyNumberFormat="1" applyFont="1" applyFill="1" applyBorder="1"/>
    <xf numFmtId="2" fontId="10" fillId="26" borderId="0" xfId="95" applyNumberFormat="1" applyFont="1" applyFill="1" applyBorder="1"/>
    <xf numFmtId="0" fontId="9" fillId="26" borderId="0" xfId="95" applyFont="1" applyFill="1" applyBorder="1"/>
    <xf numFmtId="0" fontId="10" fillId="26" borderId="9" xfId="95" applyFont="1" applyFill="1" applyBorder="1"/>
    <xf numFmtId="0" fontId="10" fillId="26" borderId="46" xfId="95" applyFont="1" applyFill="1" applyBorder="1" applyAlignment="1">
      <alignment horizontal="centerContinuous"/>
    </xf>
    <xf numFmtId="39" fontId="10" fillId="26" borderId="57" xfId="95" applyNumberFormat="1" applyFont="1" applyFill="1" applyBorder="1"/>
    <xf numFmtId="0" fontId="10" fillId="26" borderId="53" xfId="95" applyFont="1" applyFill="1" applyBorder="1"/>
    <xf numFmtId="0" fontId="10" fillId="26" borderId="28" xfId="95" applyFont="1" applyFill="1" applyBorder="1"/>
    <xf numFmtId="39" fontId="10" fillId="26" borderId="15" xfId="95" applyNumberFormat="1" applyFont="1" applyFill="1" applyBorder="1"/>
    <xf numFmtId="0" fontId="10" fillId="26" borderId="28" xfId="95" applyFont="1" applyFill="1" applyBorder="1" applyAlignment="1">
      <alignment horizontal="centerContinuous"/>
    </xf>
    <xf numFmtId="0" fontId="10" fillId="26" borderId="15" xfId="95" applyFont="1" applyFill="1" applyBorder="1" applyAlignment="1">
      <alignment horizontal="center"/>
    </xf>
    <xf numFmtId="0" fontId="9" fillId="26" borderId="30" xfId="95" applyFont="1" applyFill="1" applyBorder="1" applyAlignment="1"/>
    <xf numFmtId="0" fontId="10" fillId="26" borderId="31" xfId="95" applyFont="1" applyFill="1" applyBorder="1"/>
    <xf numFmtId="0" fontId="10" fillId="26" borderId="31" xfId="95" applyFont="1" applyFill="1" applyBorder="1" applyAlignment="1">
      <alignment horizontal="center"/>
    </xf>
    <xf numFmtId="0" fontId="10" fillId="26" borderId="32" xfId="95" applyFont="1" applyFill="1" applyBorder="1" applyAlignment="1">
      <alignment horizontal="right"/>
    </xf>
    <xf numFmtId="2" fontId="20" fillId="26" borderId="51" xfId="95" applyNumberFormat="1" applyFont="1" applyFill="1" applyBorder="1"/>
    <xf numFmtId="0" fontId="9" fillId="26" borderId="31" xfId="95" applyFont="1" applyFill="1" applyBorder="1" applyAlignment="1">
      <alignment horizontal="right"/>
    </xf>
    <xf numFmtId="2" fontId="9" fillId="26" borderId="32" xfId="95" applyNumberFormat="1" applyFont="1" applyFill="1" applyBorder="1" applyAlignment="1">
      <alignment horizontal="right"/>
    </xf>
    <xf numFmtId="0" fontId="9" fillId="18" borderId="0" xfId="96" applyFont="1" applyFill="1" applyBorder="1"/>
    <xf numFmtId="39" fontId="10" fillId="18" borderId="0" xfId="96" applyNumberFormat="1" applyFont="1" applyFill="1" applyBorder="1"/>
    <xf numFmtId="39" fontId="10" fillId="18" borderId="0" xfId="96" applyNumberFormat="1" applyFont="1" applyFill="1" applyBorder="1" applyAlignment="1">
      <alignment horizontal="centerContinuous"/>
    </xf>
    <xf numFmtId="39" fontId="9" fillId="18" borderId="0" xfId="96" applyNumberFormat="1" applyFont="1" applyFill="1" applyBorder="1" applyAlignment="1">
      <alignment horizontal="right"/>
    </xf>
    <xf numFmtId="2" fontId="9" fillId="18" borderId="0" xfId="96" applyNumberFormat="1" applyFont="1" applyFill="1" applyBorder="1" applyAlignment="1">
      <alignment horizontal="right"/>
    </xf>
    <xf numFmtId="0" fontId="10" fillId="18" borderId="15" xfId="0" applyFont="1" applyFill="1" applyBorder="1"/>
    <xf numFmtId="4" fontId="10" fillId="18" borderId="15" xfId="62" applyNumberFormat="1" applyFont="1" applyFill="1" applyBorder="1" applyAlignment="1">
      <alignment horizontal="right"/>
    </xf>
    <xf numFmtId="4" fontId="10" fillId="18" borderId="15" xfId="96" applyNumberFormat="1" applyFont="1" applyFill="1" applyBorder="1"/>
    <xf numFmtId="0" fontId="10" fillId="18" borderId="15" xfId="96" applyFont="1" applyFill="1" applyBorder="1"/>
    <xf numFmtId="0" fontId="10" fillId="18" borderId="15" xfId="96" applyFont="1" applyFill="1" applyBorder="1" applyAlignment="1">
      <alignment horizontal="center"/>
    </xf>
    <xf numFmtId="0" fontId="9" fillId="18" borderId="15" xfId="0" applyFont="1" applyFill="1" applyBorder="1" applyAlignment="1">
      <alignment horizontal="right"/>
    </xf>
    <xf numFmtId="2" fontId="9" fillId="18" borderId="15" xfId="96" applyNumberFormat="1" applyFont="1" applyFill="1" applyBorder="1"/>
    <xf numFmtId="0" fontId="53" fillId="18" borderId="0" xfId="0" applyFont="1" applyFill="1" applyBorder="1" applyAlignment="1">
      <alignment horizontal="left"/>
    </xf>
    <xf numFmtId="43" fontId="10" fillId="18" borderId="0" xfId="67" applyFont="1" applyFill="1" applyBorder="1"/>
    <xf numFmtId="43" fontId="9" fillId="18" borderId="0" xfId="67" applyFont="1" applyFill="1" applyBorder="1" applyAlignment="1">
      <alignment horizontal="right"/>
    </xf>
    <xf numFmtId="0" fontId="9" fillId="18" borderId="0" xfId="0" applyFont="1" applyFill="1" applyBorder="1" applyAlignment="1">
      <alignment horizontal="left"/>
    </xf>
    <xf numFmtId="43" fontId="10" fillId="18" borderId="11" xfId="67" applyFont="1" applyFill="1" applyBorder="1"/>
    <xf numFmtId="43" fontId="10" fillId="18" borderId="46" xfId="67" applyFont="1" applyFill="1" applyBorder="1" applyAlignment="1">
      <alignment horizontal="centerContinuous"/>
    </xf>
    <xf numFmtId="43" fontId="10" fillId="18" borderId="13" xfId="67" applyFont="1" applyFill="1" applyBorder="1"/>
    <xf numFmtId="0" fontId="10" fillId="18" borderId="53" xfId="0" applyFont="1" applyFill="1" applyBorder="1" applyAlignment="1">
      <alignment horizontal="left"/>
    </xf>
    <xf numFmtId="43" fontId="10" fillId="18" borderId="28" xfId="67" applyFont="1" applyFill="1" applyBorder="1"/>
    <xf numFmtId="43" fontId="10" fillId="18" borderId="35" xfId="67" applyFont="1" applyFill="1" applyBorder="1" applyAlignment="1">
      <alignment horizontal="centerContinuous"/>
    </xf>
    <xf numFmtId="43" fontId="10" fillId="18" borderId="47" xfId="67" applyFont="1" applyFill="1" applyBorder="1"/>
    <xf numFmtId="43" fontId="10" fillId="18" borderId="15" xfId="67" applyFont="1" applyFill="1" applyBorder="1"/>
    <xf numFmtId="43" fontId="10" fillId="18" borderId="28" xfId="67" applyFont="1" applyFill="1" applyBorder="1" applyAlignment="1">
      <alignment horizontal="centerContinuous"/>
    </xf>
    <xf numFmtId="43" fontId="10" fillId="18" borderId="15" xfId="67" applyFont="1" applyFill="1" applyBorder="1" applyAlignment="1">
      <alignment horizontal="centerContinuous"/>
    </xf>
    <xf numFmtId="0" fontId="9" fillId="18" borderId="26" xfId="0" applyFont="1" applyFill="1" applyBorder="1" applyAlignment="1">
      <alignment horizontal="left"/>
    </xf>
    <xf numFmtId="43" fontId="10" fillId="18" borderId="15" xfId="67" applyFont="1" applyFill="1" applyBorder="1" applyAlignment="1">
      <alignment horizontal="center"/>
    </xf>
    <xf numFmtId="43" fontId="10" fillId="18" borderId="27" xfId="67" applyFont="1" applyFill="1" applyBorder="1"/>
    <xf numFmtId="43" fontId="10" fillId="18" borderId="27" xfId="67" applyFont="1" applyFill="1" applyBorder="1" applyAlignment="1">
      <alignment horizontal="center"/>
    </xf>
    <xf numFmtId="43" fontId="10" fillId="18" borderId="45" xfId="67" applyFont="1" applyFill="1" applyBorder="1"/>
    <xf numFmtId="0" fontId="10" fillId="18" borderId="30" xfId="0" applyFont="1" applyFill="1" applyBorder="1" applyAlignment="1">
      <alignment horizontal="left"/>
    </xf>
    <xf numFmtId="43" fontId="10" fillId="18" borderId="31" xfId="67" applyFont="1" applyFill="1" applyBorder="1"/>
    <xf numFmtId="43" fontId="9" fillId="18" borderId="31" xfId="67" applyFont="1" applyFill="1" applyBorder="1" applyAlignment="1">
      <alignment horizontal="right"/>
    </xf>
    <xf numFmtId="43" fontId="9" fillId="18" borderId="32" xfId="67" applyFont="1" applyFill="1" applyBorder="1" applyAlignment="1">
      <alignment horizontal="right"/>
    </xf>
    <xf numFmtId="43" fontId="9" fillId="18" borderId="40" xfId="67" applyFont="1" applyFill="1" applyBorder="1" applyAlignment="1">
      <alignment horizontal="right"/>
    </xf>
    <xf numFmtId="43" fontId="10" fillId="18" borderId="0" xfId="67" applyFont="1" applyFill="1" applyBorder="1" applyAlignment="1">
      <alignment horizontal="centerContinuous"/>
    </xf>
    <xf numFmtId="39" fontId="9" fillId="18" borderId="0" xfId="97" applyNumberFormat="1" applyFont="1" applyFill="1" applyBorder="1" applyAlignment="1">
      <alignment horizontal="right"/>
    </xf>
    <xf numFmtId="0" fontId="54" fillId="18" borderId="0" xfId="96" applyFont="1" applyFill="1"/>
    <xf numFmtId="0" fontId="15" fillId="18" borderId="0" xfId="96" applyFont="1" applyFill="1"/>
    <xf numFmtId="0" fontId="9" fillId="18" borderId="0" xfId="0" applyFont="1" applyFill="1" applyBorder="1" applyAlignment="1">
      <alignment horizontal="right"/>
    </xf>
    <xf numFmtId="4" fontId="9" fillId="19" borderId="0" xfId="0" applyNumberFormat="1" applyFont="1" applyFill="1" applyBorder="1" applyAlignment="1">
      <alignment horizontal="left"/>
    </xf>
    <xf numFmtId="4" fontId="12" fillId="19" borderId="0" xfId="0" applyNumberFormat="1" applyFont="1" applyFill="1" applyBorder="1" applyAlignment="1">
      <alignment horizontal="left"/>
    </xf>
    <xf numFmtId="0" fontId="10" fillId="18" borderId="15" xfId="0" applyFont="1" applyFill="1" applyBorder="1" applyAlignment="1"/>
    <xf numFmtId="4" fontId="10" fillId="18" borderId="15" xfId="0" applyNumberFormat="1" applyFont="1" applyFill="1" applyBorder="1"/>
    <xf numFmtId="0" fontId="21" fillId="18" borderId="15" xfId="0" applyFont="1" applyFill="1" applyBorder="1" applyAlignment="1" applyProtection="1">
      <alignment horizontal="center" vertical="center"/>
    </xf>
    <xf numFmtId="4" fontId="21" fillId="18" borderId="15" xfId="0" applyNumberFormat="1" applyFont="1" applyFill="1" applyBorder="1" applyAlignment="1" applyProtection="1">
      <alignment horizontal="right" vertical="center"/>
      <protection locked="0"/>
    </xf>
    <xf numFmtId="0" fontId="10" fillId="18" borderId="15" xfId="0" applyFont="1" applyFill="1" applyBorder="1" applyAlignment="1">
      <alignment horizontal="right"/>
    </xf>
    <xf numFmtId="4" fontId="9" fillId="18" borderId="15" xfId="0" applyNumberFormat="1" applyFont="1" applyFill="1" applyBorder="1"/>
    <xf numFmtId="0" fontId="10" fillId="18" borderId="55" xfId="0" applyFont="1" applyFill="1" applyBorder="1" applyAlignment="1">
      <alignment horizontal="right"/>
    </xf>
    <xf numFmtId="4" fontId="10" fillId="18" borderId="58" xfId="0" applyNumberFormat="1" applyFont="1" applyFill="1" applyBorder="1"/>
    <xf numFmtId="0" fontId="10" fillId="18" borderId="58" xfId="0" applyFont="1" applyFill="1" applyBorder="1" applyAlignment="1">
      <alignment horizontal="right"/>
    </xf>
    <xf numFmtId="4" fontId="20" fillId="18" borderId="47" xfId="0" applyNumberFormat="1" applyFont="1" applyFill="1" applyBorder="1"/>
    <xf numFmtId="177" fontId="12" fillId="18" borderId="0" xfId="68" applyNumberFormat="1" applyFont="1" applyFill="1" applyBorder="1" applyAlignment="1">
      <alignment horizontal="right" vertical="center"/>
    </xf>
    <xf numFmtId="177" fontId="12" fillId="18" borderId="0" xfId="68" applyNumberFormat="1" applyFont="1" applyFill="1" applyBorder="1" applyAlignment="1" applyProtection="1">
      <alignment horizontal="right" vertical="center"/>
    </xf>
    <xf numFmtId="0" fontId="12" fillId="18" borderId="46" xfId="95" applyFont="1" applyFill="1" applyBorder="1"/>
    <xf numFmtId="4" fontId="12" fillId="18" borderId="11" xfId="68" applyNumberFormat="1" applyFont="1" applyFill="1" applyBorder="1"/>
    <xf numFmtId="0" fontId="12" fillId="18" borderId="47" xfId="95" applyFont="1" applyFill="1" applyBorder="1"/>
    <xf numFmtId="4" fontId="12" fillId="18" borderId="15" xfId="68" applyNumberFormat="1" applyFont="1" applyFill="1" applyBorder="1"/>
    <xf numFmtId="0" fontId="12" fillId="18" borderId="49" xfId="95" applyFont="1" applyFill="1" applyBorder="1"/>
    <xf numFmtId="177" fontId="12" fillId="18" borderId="16" xfId="68" applyNumberFormat="1" applyFont="1" applyFill="1" applyBorder="1"/>
    <xf numFmtId="177" fontId="15" fillId="18" borderId="16" xfId="68" applyNumberFormat="1" applyFont="1" applyFill="1" applyBorder="1" applyAlignment="1">
      <alignment horizontal="right"/>
    </xf>
    <xf numFmtId="4" fontId="15" fillId="18" borderId="17" xfId="68" applyNumberFormat="1" applyFont="1" applyFill="1" applyBorder="1" applyAlignment="1">
      <alignment horizontal="right"/>
    </xf>
    <xf numFmtId="177" fontId="12" fillId="18" borderId="0" xfId="68" applyNumberFormat="1" applyFont="1" applyFill="1" applyBorder="1"/>
    <xf numFmtId="177" fontId="12" fillId="18" borderId="0" xfId="68" applyNumberFormat="1" applyFont="1" applyFill="1" applyBorder="1" applyAlignment="1">
      <alignment horizontal="center"/>
    </xf>
    <xf numFmtId="177" fontId="12" fillId="18" borderId="0" xfId="68" applyNumberFormat="1" applyFont="1" applyFill="1" applyBorder="1" applyAlignment="1"/>
    <xf numFmtId="4" fontId="10" fillId="18" borderId="0" xfId="0" applyNumberFormat="1" applyFont="1" applyFill="1" applyBorder="1" applyAlignment="1" applyProtection="1">
      <alignment horizontal="right" vertical="center"/>
      <protection locked="0"/>
    </xf>
    <xf numFmtId="0" fontId="15" fillId="18" borderId="0" xfId="95" applyFont="1" applyFill="1" applyBorder="1" applyAlignment="1">
      <alignment horizontal="right"/>
    </xf>
    <xf numFmtId="177" fontId="15" fillId="18" borderId="0" xfId="68" applyNumberFormat="1" applyFont="1" applyFill="1" applyBorder="1"/>
    <xf numFmtId="0" fontId="15" fillId="18" borderId="0" xfId="95" applyFont="1" applyFill="1" applyBorder="1" applyAlignment="1">
      <alignment horizontal="center"/>
    </xf>
    <xf numFmtId="4" fontId="15" fillId="18" borderId="0" xfId="68" applyNumberFormat="1" applyFont="1" applyFill="1" applyBorder="1"/>
    <xf numFmtId="177" fontId="15" fillId="18" borderId="0" xfId="68" applyNumberFormat="1" applyFont="1" applyFill="1"/>
    <xf numFmtId="0" fontId="15" fillId="18" borderId="0" xfId="95" applyFont="1" applyFill="1" applyAlignment="1">
      <alignment horizontal="center"/>
    </xf>
    <xf numFmtId="0" fontId="12" fillId="18" borderId="11" xfId="95" applyFont="1" applyFill="1" applyBorder="1" applyAlignment="1">
      <alignment horizontal="right"/>
    </xf>
    <xf numFmtId="177" fontId="12" fillId="18" borderId="11" xfId="68" applyNumberFormat="1" applyFont="1" applyFill="1" applyBorder="1"/>
    <xf numFmtId="177" fontId="12" fillId="18" borderId="12" xfId="68" applyNumberFormat="1" applyFont="1" applyFill="1" applyBorder="1"/>
    <xf numFmtId="0" fontId="12" fillId="18" borderId="15" xfId="95" applyFont="1" applyFill="1" applyBorder="1" applyAlignment="1">
      <alignment horizontal="right"/>
    </xf>
    <xf numFmtId="177" fontId="12" fillId="18" borderId="15" xfId="68" applyNumberFormat="1" applyFont="1" applyFill="1" applyBorder="1"/>
    <xf numFmtId="177" fontId="12" fillId="18" borderId="13" xfId="68" applyNumberFormat="1" applyFont="1" applyFill="1" applyBorder="1"/>
    <xf numFmtId="177" fontId="12" fillId="18" borderId="15" xfId="68" applyNumberFormat="1" applyFont="1" applyFill="1" applyBorder="1" applyAlignment="1">
      <alignment horizontal="center"/>
    </xf>
    <xf numFmtId="4" fontId="12" fillId="18" borderId="15" xfId="68" applyNumberFormat="1" applyFont="1" applyFill="1" applyBorder="1" applyAlignment="1"/>
    <xf numFmtId="177" fontId="12" fillId="18" borderId="15" xfId="29" applyNumberFormat="1" applyFont="1" applyFill="1" applyBorder="1" applyAlignment="1">
      <alignment horizontal="center"/>
    </xf>
    <xf numFmtId="4" fontId="15" fillId="18" borderId="13" xfId="68" applyNumberFormat="1" applyFont="1" applyFill="1" applyBorder="1" applyAlignment="1"/>
    <xf numFmtId="0" fontId="15" fillId="18" borderId="16" xfId="95" applyFont="1" applyFill="1" applyBorder="1" applyAlignment="1">
      <alignment horizontal="right"/>
    </xf>
    <xf numFmtId="177" fontId="15" fillId="18" borderId="16" xfId="68" applyNumberFormat="1" applyFont="1" applyFill="1" applyBorder="1" applyAlignment="1">
      <alignment horizontal="center"/>
    </xf>
    <xf numFmtId="177" fontId="15" fillId="18" borderId="16" xfId="68" applyNumberFormat="1" applyFont="1" applyFill="1" applyBorder="1"/>
    <xf numFmtId="177" fontId="12" fillId="18" borderId="17" xfId="68" applyNumberFormat="1" applyFont="1" applyFill="1" applyBorder="1"/>
    <xf numFmtId="177" fontId="15" fillId="18" borderId="0" xfId="68" applyNumberFormat="1" applyFont="1" applyFill="1" applyBorder="1" applyAlignment="1">
      <alignment horizontal="center"/>
    </xf>
    <xf numFmtId="177" fontId="12" fillId="25" borderId="0" xfId="68" applyNumberFormat="1" applyFont="1" applyFill="1" applyBorder="1"/>
    <xf numFmtId="0" fontId="71" fillId="23" borderId="0" xfId="95" applyFont="1" applyFill="1" applyBorder="1" applyAlignment="1">
      <alignment horizontal="center"/>
    </xf>
    <xf numFmtId="177" fontId="12" fillId="23" borderId="0" xfId="68" applyNumberFormat="1" applyFont="1" applyFill="1" applyBorder="1"/>
    <xf numFmtId="0" fontId="9" fillId="18" borderId="0" xfId="0" applyFont="1" applyFill="1" applyBorder="1"/>
    <xf numFmtId="2" fontId="10" fillId="18" borderId="0" xfId="0" applyNumberFormat="1" applyFont="1" applyFill="1" applyBorder="1"/>
    <xf numFmtId="4" fontId="10" fillId="18" borderId="0" xfId="0" applyNumberFormat="1" applyFont="1" applyFill="1" applyBorder="1"/>
    <xf numFmtId="0" fontId="10" fillId="18" borderId="46" xfId="0" applyFont="1" applyFill="1" applyBorder="1"/>
    <xf numFmtId="2" fontId="10" fillId="18" borderId="11" xfId="0" applyNumberFormat="1" applyFont="1" applyFill="1" applyBorder="1"/>
    <xf numFmtId="4" fontId="10" fillId="18" borderId="12" xfId="0" applyNumberFormat="1" applyFont="1" applyFill="1" applyBorder="1"/>
    <xf numFmtId="0" fontId="10" fillId="18" borderId="47" xfId="0" applyFont="1" applyFill="1" applyBorder="1"/>
    <xf numFmtId="4" fontId="10" fillId="18" borderId="13" xfId="0" applyNumberFormat="1" applyFont="1" applyFill="1" applyBorder="1"/>
    <xf numFmtId="0" fontId="10" fillId="18" borderId="59" xfId="0" applyFont="1" applyFill="1" applyBorder="1"/>
    <xf numFmtId="2" fontId="10" fillId="18" borderId="27" xfId="0" applyNumberFormat="1" applyFont="1" applyFill="1" applyBorder="1"/>
    <xf numFmtId="0" fontId="10" fillId="18" borderId="27" xfId="0" applyFont="1" applyFill="1" applyBorder="1" applyAlignment="1">
      <alignment horizontal="center"/>
    </xf>
    <xf numFmtId="4" fontId="10" fillId="18" borderId="27" xfId="0" applyNumberFormat="1" applyFont="1" applyFill="1" applyBorder="1"/>
    <xf numFmtId="0" fontId="10" fillId="18" borderId="49" xfId="0" applyFont="1" applyFill="1" applyBorder="1"/>
    <xf numFmtId="2" fontId="10" fillId="18" borderId="16" xfId="0" applyNumberFormat="1" applyFont="1" applyFill="1" applyBorder="1"/>
    <xf numFmtId="0" fontId="12" fillId="18" borderId="11" xfId="95" applyFont="1" applyFill="1" applyBorder="1" applyAlignment="1">
      <alignment horizontal="left"/>
    </xf>
    <xf numFmtId="177" fontId="12" fillId="18" borderId="11" xfId="68" applyNumberFormat="1" applyFont="1" applyFill="1" applyBorder="1" applyAlignment="1">
      <alignment horizontal="center"/>
    </xf>
    <xf numFmtId="4" fontId="12" fillId="16" borderId="25" xfId="47" applyNumberFormat="1" applyFont="1" applyFill="1" applyBorder="1"/>
    <xf numFmtId="0" fontId="12" fillId="16" borderId="28" xfId="0" applyFont="1" applyFill="1" applyBorder="1"/>
    <xf numFmtId="4" fontId="12" fillId="16" borderId="28" xfId="0" applyNumberFormat="1" applyFont="1" applyFill="1" applyBorder="1"/>
    <xf numFmtId="4" fontId="12" fillId="16" borderId="28" xfId="0" applyNumberFormat="1" applyFont="1" applyFill="1" applyBorder="1" applyAlignment="1">
      <alignment horizontal="center"/>
    </xf>
    <xf numFmtId="4" fontId="12" fillId="18" borderId="28" xfId="47" applyNumberFormat="1" applyFont="1" applyFill="1" applyBorder="1"/>
    <xf numFmtId="4" fontId="12" fillId="16" borderId="13" xfId="47" applyNumberFormat="1" applyFont="1" applyFill="1" applyBorder="1"/>
    <xf numFmtId="0" fontId="12" fillId="16" borderId="15" xfId="0" applyFont="1" applyFill="1" applyBorder="1"/>
    <xf numFmtId="4" fontId="12" fillId="16" borderId="15" xfId="0" applyNumberFormat="1" applyFont="1" applyFill="1" applyBorder="1"/>
    <xf numFmtId="4" fontId="12" fillId="16" borderId="15" xfId="0" applyNumberFormat="1" applyFont="1" applyFill="1" applyBorder="1" applyAlignment="1">
      <alignment horizontal="center"/>
    </xf>
    <xf numFmtId="4" fontId="12" fillId="18" borderId="15" xfId="47" applyNumberFormat="1" applyFont="1" applyFill="1" applyBorder="1"/>
    <xf numFmtId="0" fontId="12" fillId="16" borderId="15" xfId="0" applyFont="1" applyFill="1" applyBorder="1" applyAlignment="1"/>
    <xf numFmtId="4" fontId="12" fillId="16" borderId="15" xfId="0" applyNumberFormat="1" applyFont="1" applyFill="1" applyBorder="1" applyAlignment="1"/>
    <xf numFmtId="4" fontId="12" fillId="18" borderId="15" xfId="47" applyNumberFormat="1" applyFont="1" applyFill="1" applyBorder="1" applyAlignment="1"/>
    <xf numFmtId="0" fontId="12" fillId="16" borderId="15" xfId="0" applyFont="1" applyFill="1" applyBorder="1" applyAlignment="1">
      <alignment vertical="top" wrapText="1"/>
    </xf>
    <xf numFmtId="0" fontId="15" fillId="16" borderId="15" xfId="0" applyFont="1" applyFill="1" applyBorder="1" applyAlignment="1">
      <alignment horizontal="right"/>
    </xf>
    <xf numFmtId="4" fontId="12" fillId="16" borderId="15" xfId="47" applyNumberFormat="1" applyFont="1" applyFill="1" applyBorder="1"/>
    <xf numFmtId="4" fontId="15" fillId="16" borderId="13" xfId="47" applyNumberFormat="1" applyFont="1" applyFill="1" applyBorder="1"/>
    <xf numFmtId="0" fontId="15" fillId="16" borderId="16" xfId="0" applyFont="1" applyFill="1" applyBorder="1" applyAlignment="1">
      <alignment horizontal="right"/>
    </xf>
    <xf numFmtId="4" fontId="12" fillId="16" borderId="16" xfId="0" applyNumberFormat="1" applyFont="1" applyFill="1" applyBorder="1"/>
    <xf numFmtId="4" fontId="12" fillId="16" borderId="16" xfId="0" applyNumberFormat="1" applyFont="1" applyFill="1" applyBorder="1" applyAlignment="1">
      <alignment horizontal="center"/>
    </xf>
    <xf numFmtId="4" fontId="12" fillId="16" borderId="16" xfId="47" applyNumberFormat="1" applyFont="1" applyFill="1" applyBorder="1"/>
    <xf numFmtId="4" fontId="15" fillId="16" borderId="17" xfId="47" applyNumberFormat="1" applyFont="1" applyFill="1" applyBorder="1"/>
    <xf numFmtId="39" fontId="10" fillId="18" borderId="0" xfId="0" applyNumberFormat="1" applyFont="1" applyFill="1" applyAlignment="1">
      <alignment vertical="top"/>
    </xf>
    <xf numFmtId="0" fontId="10" fillId="18" borderId="0" xfId="0" applyFont="1" applyFill="1" applyAlignment="1">
      <alignment vertical="top"/>
    </xf>
    <xf numFmtId="0" fontId="10" fillId="18" borderId="46" xfId="0" applyFont="1" applyFill="1" applyBorder="1" applyAlignment="1">
      <alignment vertical="top"/>
    </xf>
    <xf numFmtId="39" fontId="10" fillId="18" borderId="11" xfId="0" applyNumberFormat="1" applyFont="1" applyFill="1" applyBorder="1" applyAlignment="1">
      <alignment vertical="top"/>
    </xf>
    <xf numFmtId="0" fontId="10" fillId="18" borderId="11" xfId="0" applyFont="1" applyFill="1" applyBorder="1" applyAlignment="1">
      <alignment horizontal="center" vertical="top"/>
    </xf>
    <xf numFmtId="4" fontId="10" fillId="18" borderId="11" xfId="0" applyNumberFormat="1" applyFont="1" applyFill="1" applyBorder="1" applyAlignment="1">
      <alignment vertical="top"/>
    </xf>
    <xf numFmtId="0" fontId="10" fillId="18" borderId="47" xfId="0" applyFont="1" applyFill="1" applyBorder="1" applyAlignment="1">
      <alignment vertical="top"/>
    </xf>
    <xf numFmtId="39" fontId="10" fillId="18" borderId="15" xfId="0" applyNumberFormat="1" applyFont="1" applyFill="1" applyBorder="1" applyAlignment="1">
      <alignment vertical="top"/>
    </xf>
    <xf numFmtId="0" fontId="10" fillId="18" borderId="15" xfId="0" applyFont="1" applyFill="1" applyBorder="1" applyAlignment="1">
      <alignment horizontal="center" vertical="top"/>
    </xf>
    <xf numFmtId="4" fontId="10" fillId="18" borderId="15" xfId="0" applyNumberFormat="1" applyFont="1" applyFill="1" applyBorder="1" applyAlignment="1">
      <alignment vertical="top"/>
    </xf>
    <xf numFmtId="0" fontId="9" fillId="18" borderId="47" xfId="0" applyFont="1" applyFill="1" applyBorder="1" applyAlignment="1">
      <alignment vertical="top"/>
    </xf>
    <xf numFmtId="183" fontId="10" fillId="18" borderId="15" xfId="0" applyNumberFormat="1" applyFont="1" applyFill="1" applyBorder="1" applyAlignment="1">
      <alignment vertical="top"/>
    </xf>
    <xf numFmtId="0" fontId="10" fillId="18" borderId="15" xfId="0" applyFont="1" applyFill="1" applyBorder="1" applyAlignment="1">
      <alignment vertical="top"/>
    </xf>
    <xf numFmtId="0" fontId="10" fillId="18" borderId="13" xfId="0" applyFont="1" applyFill="1" applyBorder="1" applyAlignment="1">
      <alignment vertical="top"/>
    </xf>
    <xf numFmtId="4" fontId="10" fillId="18" borderId="15" xfId="0" applyNumberFormat="1" applyFont="1" applyFill="1" applyBorder="1" applyAlignment="1">
      <alignment horizontal="center" vertical="top"/>
    </xf>
    <xf numFmtId="4" fontId="9" fillId="18" borderId="13" xfId="0" applyNumberFormat="1" applyFont="1" applyFill="1" applyBorder="1" applyAlignment="1">
      <alignment vertical="top"/>
    </xf>
    <xf numFmtId="0" fontId="10" fillId="18" borderId="49" xfId="0" applyFont="1" applyFill="1" applyBorder="1" applyAlignment="1">
      <alignment vertical="top"/>
    </xf>
    <xf numFmtId="183" fontId="10" fillId="18" borderId="16" xfId="0" applyNumberFormat="1" applyFont="1" applyFill="1" applyBorder="1" applyAlignment="1">
      <alignment vertical="top"/>
    </xf>
    <xf numFmtId="0" fontId="10" fillId="18" borderId="16" xfId="0" applyFont="1" applyFill="1" applyBorder="1" applyAlignment="1">
      <alignment vertical="top"/>
    </xf>
    <xf numFmtId="0" fontId="9" fillId="18" borderId="16" xfId="0" applyFont="1" applyFill="1" applyBorder="1" applyAlignment="1">
      <alignment horizontal="right" vertical="top"/>
    </xf>
    <xf numFmtId="4" fontId="70" fillId="18" borderId="17" xfId="0" applyNumberFormat="1" applyFont="1" applyFill="1" applyBorder="1" applyAlignment="1">
      <alignment vertical="top"/>
    </xf>
    <xf numFmtId="39" fontId="12" fillId="18" borderId="0" xfId="100" applyFont="1" applyFill="1" applyBorder="1"/>
    <xf numFmtId="4" fontId="12" fillId="18" borderId="0" xfId="100" applyNumberFormat="1" applyFont="1" applyFill="1" applyBorder="1" applyAlignment="1">
      <alignment horizontal="right"/>
    </xf>
    <xf numFmtId="39" fontId="12" fillId="18" borderId="0" xfId="100" applyFont="1" applyFill="1" applyBorder="1" applyAlignment="1">
      <alignment horizontal="center"/>
    </xf>
    <xf numFmtId="4" fontId="12" fillId="18" borderId="0" xfId="100" applyNumberFormat="1" applyFont="1" applyFill="1" applyBorder="1"/>
    <xf numFmtId="183" fontId="10" fillId="18" borderId="0" xfId="0" applyNumberFormat="1" applyFont="1" applyFill="1" applyAlignment="1">
      <alignment vertical="top"/>
    </xf>
    <xf numFmtId="0" fontId="9" fillId="18" borderId="15" xfId="0" applyFont="1" applyFill="1" applyBorder="1" applyAlignment="1">
      <alignment horizontal="right" vertical="top"/>
    </xf>
    <xf numFmtId="0" fontId="10" fillId="18" borderId="59" xfId="0" applyFont="1" applyFill="1" applyBorder="1" applyAlignment="1">
      <alignment vertical="top"/>
    </xf>
    <xf numFmtId="183" fontId="10" fillId="18" borderId="27" xfId="0" applyNumberFormat="1" applyFont="1" applyFill="1" applyBorder="1" applyAlignment="1">
      <alignment vertical="top"/>
    </xf>
    <xf numFmtId="0" fontId="10" fillId="18" borderId="27" xfId="0" applyFont="1" applyFill="1" applyBorder="1" applyAlignment="1">
      <alignment vertical="top"/>
    </xf>
    <xf numFmtId="0" fontId="9" fillId="18" borderId="27" xfId="0" applyFont="1" applyFill="1" applyBorder="1" applyAlignment="1">
      <alignment horizontal="right" vertical="top"/>
    </xf>
    <xf numFmtId="4" fontId="70" fillId="18" borderId="45" xfId="0" applyNumberFormat="1" applyFont="1" applyFill="1" applyBorder="1" applyAlignment="1">
      <alignment vertical="top"/>
    </xf>
    <xf numFmtId="0" fontId="15" fillId="23" borderId="31" xfId="103" applyFont="1" applyFill="1" applyBorder="1" applyAlignment="1">
      <alignment horizontal="right" vertical="top"/>
    </xf>
    <xf numFmtId="4" fontId="12" fillId="23" borderId="31" xfId="66" applyNumberFormat="1" applyFont="1" applyFill="1" applyBorder="1"/>
    <xf numFmtId="177" fontId="12" fillId="23" borderId="31" xfId="66" applyNumberFormat="1" applyFont="1" applyFill="1" applyBorder="1" applyAlignment="1">
      <alignment horizontal="centerContinuous"/>
    </xf>
    <xf numFmtId="4" fontId="9" fillId="23" borderId="32" xfId="0" applyNumberFormat="1" applyFont="1" applyFill="1" applyBorder="1" applyAlignment="1" applyProtection="1">
      <alignment horizontal="right" vertical="center"/>
      <protection locked="0"/>
    </xf>
    <xf numFmtId="39" fontId="15" fillId="18" borderId="0" xfId="95" applyNumberFormat="1" applyFont="1" applyFill="1" applyBorder="1" applyAlignment="1">
      <alignment horizontal="right"/>
    </xf>
    <xf numFmtId="0" fontId="15" fillId="18" borderId="0" xfId="98" applyFont="1" applyFill="1" applyBorder="1" applyAlignment="1" applyProtection="1">
      <alignment horizontal="left" vertical="center"/>
    </xf>
    <xf numFmtId="0" fontId="12" fillId="18" borderId="11" xfId="98" applyFont="1" applyFill="1" applyBorder="1" applyAlignment="1" applyProtection="1">
      <alignment horizontal="left" vertical="center"/>
    </xf>
    <xf numFmtId="4" fontId="12" fillId="18" borderId="11" xfId="68" applyNumberFormat="1" applyFont="1" applyFill="1" applyBorder="1" applyAlignment="1">
      <alignment horizontal="right" vertical="center"/>
    </xf>
    <xf numFmtId="0" fontId="12" fillId="18" borderId="11" xfId="98" applyFont="1" applyFill="1" applyBorder="1" applyAlignment="1">
      <alignment horizontal="center" vertical="center"/>
    </xf>
    <xf numFmtId="4" fontId="12" fillId="18" borderId="25" xfId="68" applyNumberFormat="1" applyFont="1" applyFill="1" applyBorder="1" applyAlignment="1" applyProtection="1">
      <alignment horizontal="right" vertical="center"/>
      <protection locked="0"/>
    </xf>
    <xf numFmtId="0" fontId="12" fillId="18" borderId="15" xfId="98" applyFont="1" applyFill="1" applyBorder="1" applyAlignment="1" applyProtection="1">
      <alignment horizontal="left" vertical="center"/>
    </xf>
    <xf numFmtId="4" fontId="12" fillId="18" borderId="15" xfId="68" applyNumberFormat="1" applyFont="1" applyFill="1" applyBorder="1" applyAlignment="1">
      <alignment horizontal="right" vertical="center"/>
    </xf>
    <xf numFmtId="0" fontId="12" fillId="18" borderId="15" xfId="98" applyFont="1" applyFill="1" applyBorder="1" applyAlignment="1">
      <alignment horizontal="center" vertical="center"/>
    </xf>
    <xf numFmtId="4" fontId="12" fillId="18" borderId="13" xfId="68" applyNumberFormat="1" applyFont="1" applyFill="1" applyBorder="1" applyAlignment="1" applyProtection="1">
      <alignment horizontal="right" vertical="center"/>
      <protection locked="0"/>
    </xf>
    <xf numFmtId="0" fontId="10" fillId="0" borderId="15" xfId="99" applyFont="1" applyFill="1" applyBorder="1"/>
    <xf numFmtId="0" fontId="12" fillId="18" borderId="27" xfId="98" applyFont="1" applyFill="1" applyBorder="1" applyAlignment="1" applyProtection="1">
      <alignment horizontal="left" vertical="center"/>
    </xf>
    <xf numFmtId="4" fontId="12" fillId="18" borderId="27" xfId="68" applyNumberFormat="1" applyFont="1" applyFill="1" applyBorder="1" applyAlignment="1">
      <alignment horizontal="right" vertical="center"/>
    </xf>
    <xf numFmtId="0" fontId="12" fillId="18" borderId="27" xfId="98" applyFont="1" applyFill="1" applyBorder="1" applyAlignment="1">
      <alignment horizontal="center" vertical="center"/>
    </xf>
    <xf numFmtId="49" fontId="15" fillId="18" borderId="27" xfId="68" applyNumberFormat="1" applyFont="1" applyFill="1" applyBorder="1" applyAlignment="1">
      <alignment horizontal="right" vertical="center"/>
    </xf>
    <xf numFmtId="4" fontId="15" fillId="18" borderId="45" xfId="68" applyNumberFormat="1" applyFont="1" applyFill="1" applyBorder="1" applyAlignment="1">
      <alignment horizontal="right" vertical="center"/>
    </xf>
    <xf numFmtId="177" fontId="12" fillId="18" borderId="27" xfId="68" applyNumberFormat="1" applyFont="1" applyFill="1" applyBorder="1" applyAlignment="1">
      <alignment horizontal="right" vertical="center"/>
    </xf>
    <xf numFmtId="0" fontId="12" fillId="18" borderId="16" xfId="98" applyFont="1" applyFill="1" applyBorder="1" applyAlignment="1" applyProtection="1">
      <alignment horizontal="left" vertical="center"/>
    </xf>
    <xf numFmtId="177" fontId="12" fillId="18" borderId="16" xfId="68" applyNumberFormat="1" applyFont="1" applyFill="1" applyBorder="1" applyAlignment="1">
      <alignment horizontal="right" vertical="center"/>
    </xf>
    <xf numFmtId="0" fontId="12" fillId="18" borderId="16" xfId="98" applyFont="1" applyFill="1" applyBorder="1" applyAlignment="1">
      <alignment horizontal="center" vertical="center"/>
    </xf>
    <xf numFmtId="49" fontId="15" fillId="18" borderId="16" xfId="68" applyNumberFormat="1" applyFont="1" applyFill="1" applyBorder="1" applyAlignment="1">
      <alignment horizontal="right" vertical="center"/>
    </xf>
    <xf numFmtId="4" fontId="20" fillId="18" borderId="17" xfId="68" applyNumberFormat="1" applyFont="1" applyFill="1" applyBorder="1" applyAlignment="1">
      <alignment horizontal="right" vertical="center"/>
    </xf>
    <xf numFmtId="0" fontId="15" fillId="18" borderId="0" xfId="0" applyFont="1" applyFill="1" applyBorder="1"/>
    <xf numFmtId="0" fontId="12" fillId="18" borderId="0" xfId="0" applyFont="1" applyFill="1" applyBorder="1"/>
    <xf numFmtId="0" fontId="15" fillId="18" borderId="0" xfId="0" applyFont="1" applyFill="1" applyBorder="1" applyAlignment="1">
      <alignment horizontal="right"/>
    </xf>
    <xf numFmtId="39" fontId="15" fillId="18" borderId="0" xfId="0" applyNumberFormat="1" applyFont="1" applyFill="1" applyBorder="1" applyAlignment="1">
      <alignment horizontal="right"/>
    </xf>
    <xf numFmtId="0" fontId="12" fillId="18" borderId="11" xfId="0" applyFont="1" applyFill="1" applyBorder="1"/>
    <xf numFmtId="4" fontId="12" fillId="18" borderId="11" xfId="0" applyNumberFormat="1" applyFont="1" applyFill="1" applyBorder="1"/>
    <xf numFmtId="0" fontId="12" fillId="18" borderId="11" xfId="0" applyFont="1" applyFill="1" applyBorder="1" applyAlignment="1">
      <alignment horizontal="centerContinuous"/>
    </xf>
    <xf numFmtId="4" fontId="12" fillId="18" borderId="11" xfId="0" applyNumberFormat="1" applyFont="1" applyFill="1" applyBorder="1" applyAlignment="1">
      <alignment horizontal="right"/>
    </xf>
    <xf numFmtId="4" fontId="12" fillId="18" borderId="12" xfId="0" applyNumberFormat="1" applyFont="1" applyFill="1" applyBorder="1" applyAlignment="1">
      <alignment horizontal="right"/>
    </xf>
    <xf numFmtId="0" fontId="12" fillId="18" borderId="15" xfId="0" applyFont="1" applyFill="1" applyBorder="1" applyAlignment="1">
      <alignment vertical="top"/>
    </xf>
    <xf numFmtId="4" fontId="12" fillId="18" borderId="15" xfId="0" applyNumberFormat="1" applyFont="1" applyFill="1" applyBorder="1"/>
    <xf numFmtId="0" fontId="12" fillId="18" borderId="15" xfId="0" applyFont="1" applyFill="1" applyBorder="1" applyAlignment="1">
      <alignment horizontal="centerContinuous"/>
    </xf>
    <xf numFmtId="4" fontId="12" fillId="18" borderId="15" xfId="0" applyNumberFormat="1" applyFont="1" applyFill="1" applyBorder="1" applyAlignment="1">
      <alignment horizontal="right"/>
    </xf>
    <xf numFmtId="4" fontId="12" fillId="18" borderId="13" xfId="0" applyNumberFormat="1" applyFont="1" applyFill="1" applyBorder="1" applyAlignment="1">
      <alignment horizontal="right"/>
    </xf>
    <xf numFmtId="0" fontId="12" fillId="18" borderId="15" xfId="0" applyFont="1" applyFill="1" applyBorder="1"/>
    <xf numFmtId="0" fontId="12" fillId="18" borderId="15" xfId="0" applyFont="1" applyFill="1" applyBorder="1" applyAlignment="1">
      <alignment horizontal="center"/>
    </xf>
    <xf numFmtId="0" fontId="12" fillId="18" borderId="16" xfId="0" applyFont="1" applyFill="1" applyBorder="1"/>
    <xf numFmtId="4" fontId="15" fillId="18" borderId="17" xfId="0" applyNumberFormat="1" applyFont="1" applyFill="1" applyBorder="1" applyAlignment="1">
      <alignment horizontal="right"/>
    </xf>
    <xf numFmtId="177" fontId="12" fillId="18" borderId="0" xfId="68" applyNumberFormat="1" applyFont="1" applyFill="1" applyBorder="1" applyAlignment="1">
      <alignment vertical="center"/>
    </xf>
    <xf numFmtId="0" fontId="12" fillId="18" borderId="0" xfId="98" quotePrefix="1" applyFont="1" applyFill="1" applyBorder="1" applyAlignment="1" applyProtection="1">
      <alignment horizontal="left" vertical="center"/>
    </xf>
    <xf numFmtId="177" fontId="12" fillId="18" borderId="0" xfId="68" quotePrefix="1" applyNumberFormat="1" applyFont="1" applyFill="1" applyBorder="1" applyAlignment="1" applyProtection="1">
      <alignment horizontal="left" vertical="center"/>
    </xf>
    <xf numFmtId="177" fontId="12" fillId="18" borderId="49" xfId="65" quotePrefix="1" applyNumberFormat="1" applyFont="1" applyFill="1" applyBorder="1" applyAlignment="1" applyProtection="1">
      <alignment horizontal="left" vertical="center"/>
    </xf>
    <xf numFmtId="177" fontId="15" fillId="18" borderId="38" xfId="68" applyNumberFormat="1" applyFont="1" applyFill="1" applyBorder="1" applyAlignment="1">
      <alignment horizontal="right"/>
    </xf>
    <xf numFmtId="177" fontId="15" fillId="18" borderId="0" xfId="68" applyNumberFormat="1" applyFont="1" applyFill="1" applyBorder="1" applyAlignment="1" applyProtection="1">
      <alignment horizontal="right" vertical="center"/>
    </xf>
    <xf numFmtId="184" fontId="12" fillId="18" borderId="0" xfId="68" applyNumberFormat="1" applyFont="1" applyFill="1" applyBorder="1"/>
    <xf numFmtId="0" fontId="9" fillId="23" borderId="0" xfId="0" applyFont="1" applyFill="1" applyBorder="1" applyAlignment="1">
      <alignment horizontal="right" vertical="top"/>
    </xf>
    <xf numFmtId="0" fontId="9" fillId="23" borderId="0" xfId="0" quotePrefix="1" applyFont="1" applyFill="1" applyBorder="1" applyAlignment="1">
      <alignment horizontal="right" vertical="top"/>
    </xf>
    <xf numFmtId="39" fontId="12" fillId="23" borderId="35" xfId="0" applyNumberFormat="1" applyFont="1" applyFill="1" applyBorder="1" applyAlignment="1" applyProtection="1">
      <alignment vertical="top" wrapText="1"/>
      <protection locked="0"/>
    </xf>
    <xf numFmtId="0" fontId="10" fillId="23" borderId="0" xfId="0" applyFont="1" applyFill="1" applyBorder="1" applyAlignment="1">
      <alignment vertical="top"/>
    </xf>
    <xf numFmtId="0" fontId="10" fillId="23" borderId="0" xfId="79" applyNumberFormat="1" applyFont="1" applyFill="1" applyBorder="1" applyAlignment="1">
      <alignment horizontal="left" vertical="top"/>
    </xf>
    <xf numFmtId="43" fontId="10" fillId="23" borderId="0" xfId="57" applyFont="1" applyFill="1" applyBorder="1" applyAlignment="1">
      <alignment horizontal="left" vertical="top"/>
    </xf>
    <xf numFmtId="0" fontId="10" fillId="23" borderId="0" xfId="79" applyNumberFormat="1" applyFont="1" applyFill="1" applyBorder="1" applyAlignment="1">
      <alignment horizontal="right" vertical="top"/>
    </xf>
    <xf numFmtId="0" fontId="10" fillId="23" borderId="0" xfId="79" applyFont="1" applyFill="1" applyBorder="1" applyAlignment="1">
      <alignment horizontal="right" vertical="top" wrapText="1"/>
    </xf>
    <xf numFmtId="43" fontId="10" fillId="23" borderId="0" xfId="57" applyFont="1" applyFill="1" applyBorder="1" applyAlignment="1">
      <alignment horizontal="center" vertical="top" wrapText="1"/>
    </xf>
    <xf numFmtId="0" fontId="10" fillId="23" borderId="0" xfId="79" applyFont="1" applyFill="1" applyBorder="1" applyAlignment="1">
      <alignment horizontal="left" vertical="top" wrapText="1"/>
    </xf>
    <xf numFmtId="4" fontId="10" fillId="23" borderId="0" xfId="79" applyNumberFormat="1" applyFont="1" applyFill="1" applyBorder="1" applyAlignment="1">
      <alignment horizontal="left" vertical="top" wrapText="1"/>
    </xf>
    <xf numFmtId="43" fontId="10" fillId="23" borderId="0" xfId="57" applyFont="1" applyFill="1" applyBorder="1" applyAlignment="1">
      <alignment horizontal="left" vertical="top" wrapText="1"/>
    </xf>
    <xf numFmtId="0" fontId="10" fillId="23" borderId="0" xfId="74" applyNumberFormat="1" applyFont="1" applyFill="1" applyBorder="1" applyAlignment="1">
      <alignment horizontal="right" vertical="top"/>
    </xf>
    <xf numFmtId="43" fontId="10" fillId="23" borderId="0" xfId="57" applyFont="1" applyFill="1" applyBorder="1" applyAlignment="1">
      <alignment vertical="top"/>
    </xf>
    <xf numFmtId="0" fontId="10" fillId="23" borderId="0" xfId="0" applyFont="1" applyFill="1" applyAlignment="1">
      <alignment vertical="top"/>
    </xf>
    <xf numFmtId="187" fontId="10" fillId="23" borderId="35" xfId="0" applyNumberFormat="1" applyFont="1" applyFill="1" applyBorder="1" applyAlignment="1" applyProtection="1">
      <alignment vertical="top" wrapText="1"/>
    </xf>
    <xf numFmtId="0" fontId="0" fillId="23" borderId="0" xfId="0" applyFill="1" applyAlignment="1">
      <alignment vertical="top"/>
    </xf>
    <xf numFmtId="0" fontId="10" fillId="23" borderId="0" xfId="0" applyFont="1" applyFill="1" applyBorder="1" applyAlignment="1">
      <alignment horizontal="left" vertical="top"/>
    </xf>
    <xf numFmtId="0" fontId="0" fillId="23" borderId="0" xfId="0" applyFill="1" applyAlignment="1">
      <alignment horizontal="left" vertical="top"/>
    </xf>
    <xf numFmtId="0" fontId="27" fillId="23" borderId="0" xfId="0" applyFont="1" applyFill="1" applyAlignment="1">
      <alignment vertical="top"/>
    </xf>
    <xf numFmtId="0" fontId="27" fillId="23" borderId="0" xfId="0" applyFont="1" applyFill="1" applyBorder="1" applyAlignment="1">
      <alignment vertical="top"/>
    </xf>
    <xf numFmtId="0" fontId="27" fillId="27" borderId="0" xfId="0" applyFont="1" applyFill="1" applyBorder="1" applyAlignment="1">
      <alignment vertical="top"/>
    </xf>
    <xf numFmtId="0" fontId="27" fillId="25" borderId="0" xfId="0" applyFont="1" applyFill="1" applyBorder="1" applyAlignment="1">
      <alignment vertical="top"/>
    </xf>
    <xf numFmtId="0" fontId="27" fillId="25" borderId="0" xfId="0" applyFont="1" applyFill="1" applyAlignment="1">
      <alignment vertical="top"/>
    </xf>
    <xf numFmtId="43" fontId="10" fillId="23" borderId="0" xfId="57" applyFont="1" applyFill="1" applyBorder="1" applyAlignment="1">
      <alignment horizontal="center" vertical="top"/>
    </xf>
    <xf numFmtId="0" fontId="10" fillId="23" borderId="0" xfId="74" applyNumberFormat="1" applyFont="1" applyFill="1" applyBorder="1" applyAlignment="1">
      <alignment vertical="top"/>
    </xf>
    <xf numFmtId="0" fontId="10" fillId="23" borderId="0" xfId="0" quotePrefix="1" applyFont="1" applyFill="1" applyBorder="1" applyAlignment="1">
      <alignment horizontal="left" vertical="top"/>
    </xf>
    <xf numFmtId="186" fontId="10" fillId="23" borderId="0" xfId="47" applyNumberFormat="1" applyFont="1" applyFill="1" applyBorder="1" applyAlignment="1">
      <alignment horizontal="left" vertical="top"/>
    </xf>
    <xf numFmtId="169" fontId="10" fillId="23" borderId="0" xfId="0" applyNumberFormat="1" applyFont="1" applyFill="1" applyBorder="1" applyAlignment="1">
      <alignment horizontal="left" vertical="top"/>
    </xf>
    <xf numFmtId="186" fontId="9" fillId="23" borderId="0" xfId="47" applyNumberFormat="1" applyFont="1" applyFill="1" applyBorder="1" applyAlignment="1">
      <alignment horizontal="left" vertical="top"/>
    </xf>
    <xf numFmtId="169" fontId="9" fillId="23" borderId="0" xfId="0" applyNumberFormat="1" applyFont="1" applyFill="1" applyBorder="1" applyAlignment="1">
      <alignment horizontal="left" vertical="top"/>
    </xf>
    <xf numFmtId="0" fontId="9" fillId="23" borderId="0" xfId="0" applyFont="1" applyFill="1" applyAlignment="1">
      <alignment horizontal="center" vertical="top"/>
    </xf>
    <xf numFmtId="0" fontId="0" fillId="23" borderId="0" xfId="0" applyFill="1" applyAlignment="1">
      <alignment horizontal="right" vertical="top"/>
    </xf>
    <xf numFmtId="0" fontId="0" fillId="23" borderId="0" xfId="0" applyFill="1" applyAlignment="1">
      <alignment horizontal="center" vertical="top"/>
    </xf>
    <xf numFmtId="171" fontId="0" fillId="23" borderId="0" xfId="0" applyNumberFormat="1" applyFill="1" applyAlignment="1">
      <alignment horizontal="center" vertical="top"/>
    </xf>
    <xf numFmtId="2" fontId="10" fillId="23" borderId="0" xfId="74" applyNumberFormat="1" applyFont="1" applyFill="1" applyBorder="1" applyAlignment="1">
      <alignment horizontal="center" vertical="top"/>
    </xf>
    <xf numFmtId="2" fontId="10" fillId="23" borderId="0" xfId="74" applyNumberFormat="1" applyFont="1" applyFill="1" applyBorder="1" applyAlignment="1">
      <alignment vertical="top"/>
    </xf>
    <xf numFmtId="2" fontId="10" fillId="23" borderId="0" xfId="79" applyNumberFormat="1" applyFont="1" applyFill="1" applyBorder="1" applyAlignment="1">
      <alignment horizontal="left" vertical="top"/>
    </xf>
    <xf numFmtId="2" fontId="10" fillId="23" borderId="0" xfId="79" applyNumberFormat="1" applyFont="1" applyFill="1" applyBorder="1" applyAlignment="1">
      <alignment horizontal="center" vertical="top" wrapText="1"/>
    </xf>
    <xf numFmtId="2" fontId="10" fillId="23" borderId="0" xfId="79" applyNumberFormat="1" applyFont="1" applyFill="1" applyBorder="1" applyAlignment="1">
      <alignment horizontal="left" vertical="top" wrapText="1"/>
    </xf>
    <xf numFmtId="2" fontId="10" fillId="23" borderId="0" xfId="0" applyNumberFormat="1" applyFont="1" applyFill="1" applyAlignment="1">
      <alignment vertical="top"/>
    </xf>
    <xf numFmtId="2" fontId="10" fillId="23" borderId="0" xfId="0" applyNumberFormat="1" applyFont="1" applyFill="1" applyBorder="1" applyAlignment="1">
      <alignment horizontal="left" vertical="top"/>
    </xf>
    <xf numFmtId="2" fontId="9" fillId="23" borderId="0" xfId="0" applyNumberFormat="1" applyFont="1" applyFill="1" applyBorder="1" applyAlignment="1">
      <alignment horizontal="left" vertical="top"/>
    </xf>
    <xf numFmtId="0" fontId="0" fillId="31" borderId="0" xfId="0" applyFill="1" applyAlignment="1">
      <alignment vertical="top"/>
    </xf>
    <xf numFmtId="0" fontId="0" fillId="31" borderId="0" xfId="0" applyFill="1" applyAlignment="1">
      <alignment horizontal="left" vertical="top"/>
    </xf>
    <xf numFmtId="0" fontId="0" fillId="31" borderId="0" xfId="0" applyFill="1" applyAlignment="1">
      <alignment vertical="center"/>
    </xf>
    <xf numFmtId="0" fontId="27" fillId="31" borderId="0" xfId="0" applyFont="1" applyFill="1" applyAlignment="1">
      <alignment vertical="top"/>
    </xf>
    <xf numFmtId="0" fontId="27" fillId="31" borderId="0" xfId="0" applyFont="1" applyFill="1" applyBorder="1" applyAlignment="1">
      <alignment vertical="top"/>
    </xf>
    <xf numFmtId="0" fontId="74" fillId="23" borderId="0" xfId="0" applyFont="1" applyFill="1" applyBorder="1" applyAlignment="1">
      <alignment vertical="top"/>
    </xf>
    <xf numFmtId="0" fontId="10" fillId="23" borderId="0" xfId="74" applyFont="1" applyFill="1" applyBorder="1" applyAlignment="1">
      <alignment vertical="top"/>
    </xf>
    <xf numFmtId="0" fontId="4" fillId="0" borderId="0" xfId="0" applyFont="1"/>
    <xf numFmtId="169" fontId="9" fillId="23" borderId="35" xfId="59" applyNumberFormat="1" applyFont="1" applyFill="1" applyBorder="1" applyAlignment="1" applyProtection="1">
      <alignment horizontal="right" vertical="top" wrapText="1"/>
      <protection locked="0"/>
    </xf>
    <xf numFmtId="169" fontId="4" fillId="23" borderId="35" xfId="59" applyNumberFormat="1" applyFont="1" applyFill="1" applyBorder="1" applyAlignment="1" applyProtection="1">
      <alignment horizontal="right" vertical="top" wrapText="1"/>
      <protection locked="0"/>
    </xf>
    <xf numFmtId="0" fontId="4" fillId="31" borderId="0" xfId="0" applyFont="1" applyFill="1" applyAlignment="1"/>
    <xf numFmtId="0" fontId="4" fillId="27" borderId="0" xfId="0" applyFont="1" applyFill="1" applyAlignment="1">
      <alignment vertical="top"/>
    </xf>
    <xf numFmtId="37" fontId="9" fillId="23" borderId="35" xfId="0" applyNumberFormat="1" applyFont="1" applyFill="1" applyBorder="1" applyAlignment="1" applyProtection="1">
      <alignment horizontal="right" vertical="center" wrapText="1"/>
    </xf>
    <xf numFmtId="4" fontId="4" fillId="23" borderId="35" xfId="0" applyNumberFormat="1" applyFont="1" applyFill="1" applyBorder="1" applyAlignment="1">
      <alignment horizontal="right" wrapText="1"/>
    </xf>
    <xf numFmtId="37" fontId="12" fillId="23" borderId="0" xfId="0" applyNumberFormat="1" applyFont="1" applyFill="1" applyBorder="1" applyAlignment="1">
      <alignment horizontal="right" vertical="top" wrapText="1"/>
    </xf>
    <xf numFmtId="0" fontId="10" fillId="23" borderId="0" xfId="74" applyFont="1" applyFill="1" applyBorder="1" applyAlignment="1">
      <alignment horizontal="center" vertical="top"/>
    </xf>
    <xf numFmtId="0" fontId="10" fillId="23" borderId="0" xfId="79" applyFont="1" applyFill="1" applyBorder="1" applyAlignment="1">
      <alignment horizontal="center" vertical="top" wrapText="1"/>
    </xf>
    <xf numFmtId="39" fontId="12" fillId="23" borderId="35" xfId="0" applyNumberFormat="1" applyFont="1" applyFill="1" applyBorder="1" applyAlignment="1" applyProtection="1">
      <alignment vertical="center" wrapText="1"/>
      <protection locked="0"/>
    </xf>
    <xf numFmtId="0" fontId="9" fillId="30" borderId="0" xfId="95" applyFont="1" applyFill="1" applyBorder="1" applyAlignment="1">
      <alignment horizontal="center"/>
    </xf>
    <xf numFmtId="0" fontId="12" fillId="18" borderId="15" xfId="95" applyFont="1" applyFill="1" applyBorder="1" applyAlignment="1">
      <alignment horizontal="center"/>
    </xf>
    <xf numFmtId="0" fontId="71" fillId="25" borderId="0" xfId="95" applyFont="1" applyFill="1" applyBorder="1" applyAlignment="1">
      <alignment horizontal="center"/>
    </xf>
    <xf numFmtId="0" fontId="15" fillId="16" borderId="16" xfId="0" applyFont="1" applyFill="1" applyBorder="1" applyAlignment="1">
      <alignment horizontal="center"/>
    </xf>
    <xf numFmtId="0" fontId="12" fillId="30" borderId="0" xfId="95" applyFont="1" applyFill="1" applyAlignment="1">
      <alignment horizontal="center" vertical="top"/>
    </xf>
    <xf numFmtId="0" fontId="15" fillId="30" borderId="0" xfId="95" applyFont="1" applyFill="1" applyAlignment="1">
      <alignment horizontal="center"/>
    </xf>
    <xf numFmtId="0" fontId="15" fillId="30" borderId="0" xfId="95" quotePrefix="1" applyFont="1" applyFill="1" applyAlignment="1">
      <alignment horizontal="center"/>
    </xf>
    <xf numFmtId="0" fontId="7" fillId="20" borderId="0" xfId="95" applyFont="1" applyFill="1" applyAlignment="1">
      <alignment horizontal="center"/>
    </xf>
    <xf numFmtId="0" fontId="15" fillId="25" borderId="0" xfId="95" applyFont="1" applyFill="1" applyAlignment="1">
      <alignment horizontal="center"/>
    </xf>
    <xf numFmtId="0" fontId="15" fillId="25" borderId="9" xfId="95" applyFont="1" applyFill="1" applyBorder="1" applyAlignment="1">
      <alignment horizontal="center" vertical="top"/>
    </xf>
    <xf numFmtId="0" fontId="15" fillId="25" borderId="0" xfId="95" applyFont="1" applyFill="1" applyBorder="1" applyAlignment="1">
      <alignment horizontal="center" vertical="top"/>
    </xf>
    <xf numFmtId="0" fontId="16" fillId="20" borderId="0" xfId="95" applyFont="1" applyFill="1" applyAlignment="1">
      <alignment horizontal="center"/>
    </xf>
    <xf numFmtId="0" fontId="9" fillId="18" borderId="0" xfId="92" applyFont="1" applyFill="1" applyAlignment="1">
      <alignment horizontal="left" vertical="top" wrapText="1"/>
    </xf>
    <xf numFmtId="0" fontId="9" fillId="0" borderId="0" xfId="0" applyFont="1" applyFill="1" applyAlignment="1">
      <alignment horizontal="left" vertical="top" wrapText="1"/>
    </xf>
    <xf numFmtId="0" fontId="10" fillId="0" borderId="0" xfId="0" applyFont="1" applyFill="1" applyAlignment="1">
      <alignment horizontal="left" vertical="top" wrapText="1"/>
    </xf>
    <xf numFmtId="0" fontId="20" fillId="18" borderId="9" xfId="0" applyFont="1" applyFill="1" applyBorder="1" applyAlignment="1">
      <alignment horizontal="left"/>
    </xf>
    <xf numFmtId="4" fontId="9" fillId="23" borderId="15" xfId="0" applyNumberFormat="1" applyFont="1" applyFill="1" applyBorder="1" applyAlignment="1">
      <alignment horizontal="right"/>
    </xf>
    <xf numFmtId="4" fontId="9" fillId="18" borderId="16" xfId="0" applyNumberFormat="1" applyFont="1" applyFill="1" applyBorder="1" applyAlignment="1">
      <alignment horizontal="right"/>
    </xf>
    <xf numFmtId="0" fontId="16" fillId="22" borderId="33" xfId="95" applyFont="1" applyFill="1" applyBorder="1" applyAlignment="1">
      <alignment horizontal="center"/>
    </xf>
    <xf numFmtId="0" fontId="16" fillId="22" borderId="40" xfId="95" applyFont="1" applyFill="1" applyBorder="1" applyAlignment="1">
      <alignment horizontal="center"/>
    </xf>
    <xf numFmtId="0" fontId="16" fillId="22" borderId="39" xfId="95" applyFont="1" applyFill="1" applyBorder="1" applyAlignment="1">
      <alignment horizontal="center"/>
    </xf>
    <xf numFmtId="0" fontId="39" fillId="22" borderId="34" xfId="95" applyFont="1" applyFill="1" applyBorder="1" applyAlignment="1">
      <alignment horizontal="center" vertical="top" wrapText="1"/>
    </xf>
    <xf numFmtId="0" fontId="39" fillId="22" borderId="0" xfId="95" applyFont="1" applyFill="1" applyBorder="1" applyAlignment="1">
      <alignment horizontal="center" vertical="top" wrapText="1"/>
    </xf>
    <xf numFmtId="0" fontId="39" fillId="22" borderId="42" xfId="95" applyFont="1" applyFill="1" applyBorder="1" applyAlignment="1">
      <alignment horizontal="center" vertical="top" wrapText="1"/>
    </xf>
    <xf numFmtId="0" fontId="38" fillId="22" borderId="34" xfId="95" applyFont="1" applyFill="1" applyBorder="1" applyAlignment="1">
      <alignment horizontal="center" vertical="top" wrapText="1"/>
    </xf>
    <xf numFmtId="0" fontId="38" fillId="22" borderId="0" xfId="95" applyFont="1" applyFill="1" applyBorder="1" applyAlignment="1">
      <alignment horizontal="center" vertical="top" wrapText="1"/>
    </xf>
    <xf numFmtId="0" fontId="38" fillId="22" borderId="42" xfId="95" applyFont="1" applyFill="1" applyBorder="1" applyAlignment="1">
      <alignment horizontal="center" vertical="top" wrapText="1"/>
    </xf>
    <xf numFmtId="0" fontId="9" fillId="22" borderId="34" xfId="95" applyFont="1" applyFill="1" applyBorder="1" applyAlignment="1">
      <alignment horizontal="left" vertical="top" wrapText="1"/>
    </xf>
    <xf numFmtId="0" fontId="9" fillId="22" borderId="0" xfId="95" applyFont="1" applyFill="1" applyBorder="1" applyAlignment="1">
      <alignment horizontal="left" vertical="top" wrapText="1"/>
    </xf>
    <xf numFmtId="183" fontId="9" fillId="26" borderId="55" xfId="63" quotePrefix="1" applyNumberFormat="1" applyFont="1" applyFill="1" applyBorder="1" applyAlignment="1">
      <alignment horizontal="right"/>
    </xf>
    <xf numFmtId="183" fontId="9" fillId="26" borderId="47" xfId="63" quotePrefix="1" applyNumberFormat="1" applyFont="1" applyFill="1" applyBorder="1" applyAlignment="1">
      <alignment horizontal="right"/>
    </xf>
    <xf numFmtId="183" fontId="9" fillId="26" borderId="60" xfId="63" quotePrefix="1" applyNumberFormat="1" applyFont="1" applyFill="1" applyBorder="1" applyAlignment="1">
      <alignment horizontal="right"/>
    </xf>
    <xf numFmtId="183" fontId="9" fillId="26" borderId="49" xfId="63" quotePrefix="1" applyNumberFormat="1" applyFont="1" applyFill="1" applyBorder="1" applyAlignment="1">
      <alignment horizontal="right"/>
    </xf>
    <xf numFmtId="0" fontId="9" fillId="26" borderId="60" xfId="95" applyFont="1" applyFill="1" applyBorder="1" applyAlignment="1">
      <alignment horizontal="right"/>
    </xf>
    <xf numFmtId="0" fontId="9" fillId="26" borderId="49" xfId="95" applyFont="1" applyFill="1" applyBorder="1" applyAlignment="1">
      <alignment horizontal="right"/>
    </xf>
    <xf numFmtId="0" fontId="9" fillId="26" borderId="40" xfId="95" applyFont="1" applyFill="1" applyBorder="1" applyAlignment="1">
      <alignment horizontal="right"/>
    </xf>
    <xf numFmtId="0" fontId="4" fillId="23" borderId="0" xfId="79" applyNumberFormat="1" applyFont="1" applyFill="1" applyBorder="1" applyAlignment="1">
      <alignment horizontal="center" vertical="top"/>
    </xf>
    <xf numFmtId="0" fontId="15" fillId="23" borderId="0" xfId="0" applyFont="1" applyFill="1" applyBorder="1" applyAlignment="1">
      <alignment horizontal="center" vertical="top"/>
    </xf>
    <xf numFmtId="0" fontId="10" fillId="23" borderId="0" xfId="0" applyFont="1" applyFill="1" applyBorder="1" applyAlignment="1">
      <alignment horizontal="center" vertical="top"/>
    </xf>
    <xf numFmtId="0" fontId="10" fillId="23" borderId="0" xfId="74" applyFont="1" applyFill="1" applyBorder="1" applyAlignment="1">
      <alignment horizontal="center" vertical="top"/>
    </xf>
    <xf numFmtId="0" fontId="4" fillId="23" borderId="0" xfId="74" applyFont="1" applyFill="1" applyBorder="1" applyAlignment="1">
      <alignment horizontal="center" vertical="top"/>
    </xf>
    <xf numFmtId="0" fontId="10" fillId="23" borderId="0" xfId="79" applyFont="1" applyFill="1" applyBorder="1" applyAlignment="1">
      <alignment horizontal="center" vertical="top" wrapText="1"/>
    </xf>
    <xf numFmtId="0" fontId="10" fillId="0" borderId="0" xfId="80" applyFont="1" applyFill="1" applyBorder="1" applyAlignment="1">
      <alignment horizontal="center" vertical="top"/>
    </xf>
    <xf numFmtId="0" fontId="77" fillId="23" borderId="0" xfId="0" applyFont="1" applyFill="1" applyBorder="1" applyAlignment="1">
      <alignment horizontal="left" vertical="top" wrapText="1"/>
    </xf>
    <xf numFmtId="0" fontId="9" fillId="23" borderId="0" xfId="74" applyFont="1" applyFill="1" applyBorder="1" applyAlignment="1" applyProtection="1">
      <alignment horizontal="center" vertical="top"/>
      <protection locked="0"/>
    </xf>
    <xf numFmtId="0" fontId="15" fillId="23" borderId="0" xfId="0" applyFont="1" applyFill="1" applyBorder="1" applyAlignment="1" applyProtection="1">
      <alignment horizontal="center" vertical="top"/>
      <protection locked="0"/>
    </xf>
    <xf numFmtId="0" fontId="12" fillId="23" borderId="0" xfId="0" applyFont="1" applyFill="1" applyBorder="1" applyAlignment="1" applyProtection="1">
      <alignment vertical="top"/>
      <protection locked="0"/>
    </xf>
    <xf numFmtId="2" fontId="12" fillId="23" borderId="0" xfId="0" applyNumberFormat="1" applyFont="1" applyFill="1" applyBorder="1" applyAlignment="1" applyProtection="1">
      <alignment vertical="top"/>
      <protection locked="0"/>
    </xf>
    <xf numFmtId="0" fontId="10" fillId="23" borderId="0" xfId="0" applyFont="1" applyFill="1" applyBorder="1" applyAlignment="1" applyProtection="1">
      <alignment vertical="top"/>
      <protection locked="0"/>
    </xf>
    <xf numFmtId="0" fontId="12" fillId="23" borderId="0" xfId="0" applyFont="1" applyFill="1" applyBorder="1" applyAlignment="1" applyProtection="1">
      <alignment horizontal="left" vertical="top" wrapText="1"/>
      <protection locked="0"/>
    </xf>
    <xf numFmtId="0" fontId="4" fillId="23" borderId="0" xfId="0" applyFont="1" applyFill="1" applyBorder="1" applyAlignment="1" applyProtection="1">
      <alignment horizontal="left" vertical="top" wrapText="1"/>
      <protection locked="0"/>
    </xf>
    <xf numFmtId="0" fontId="10" fillId="23" borderId="0" xfId="0" applyFont="1" applyFill="1" applyBorder="1" applyAlignment="1" applyProtection="1">
      <alignment horizontal="left" vertical="top" wrapText="1"/>
      <protection locked="0"/>
    </xf>
    <xf numFmtId="0" fontId="12" fillId="23" borderId="0" xfId="0" applyFont="1" applyFill="1" applyBorder="1" applyAlignment="1" applyProtection="1">
      <alignment horizontal="left" vertical="top"/>
      <protection locked="0"/>
    </xf>
    <xf numFmtId="2" fontId="12" fillId="23" borderId="0" xfId="0" applyNumberFormat="1" applyFont="1" applyFill="1" applyBorder="1" applyAlignment="1" applyProtection="1">
      <alignment horizontal="left" vertical="top"/>
      <protection locked="0"/>
    </xf>
    <xf numFmtId="0" fontId="10" fillId="23" borderId="0" xfId="0" applyFont="1" applyFill="1" applyBorder="1" applyAlignment="1" applyProtection="1">
      <alignment horizontal="left" vertical="top"/>
      <protection locked="0"/>
    </xf>
    <xf numFmtId="0" fontId="15" fillId="23" borderId="0" xfId="0" applyFont="1" applyFill="1" applyBorder="1" applyAlignment="1" applyProtection="1">
      <alignment horizontal="center" vertical="top"/>
      <protection locked="0"/>
    </xf>
    <xf numFmtId="0" fontId="15" fillId="28" borderId="61" xfId="0" applyFont="1" applyFill="1" applyBorder="1" applyAlignment="1" applyProtection="1">
      <alignment horizontal="center" vertical="center"/>
      <protection locked="0"/>
    </xf>
    <xf numFmtId="4" fontId="15" fillId="28" borderId="61" xfId="0" applyNumberFormat="1" applyFont="1" applyFill="1" applyBorder="1" applyAlignment="1" applyProtection="1">
      <alignment horizontal="center" vertical="center"/>
      <protection locked="0"/>
    </xf>
    <xf numFmtId="2" fontId="15" fillId="28" borderId="61" xfId="0" applyNumberFormat="1" applyFont="1" applyFill="1" applyBorder="1" applyAlignment="1" applyProtection="1">
      <alignment horizontal="center" vertical="center"/>
      <protection locked="0"/>
    </xf>
    <xf numFmtId="4" fontId="9" fillId="28" borderId="61" xfId="0" applyNumberFormat="1" applyFont="1" applyFill="1" applyBorder="1" applyAlignment="1" applyProtection="1">
      <alignment horizontal="center" vertical="center"/>
      <protection locked="0"/>
    </xf>
    <xf numFmtId="0" fontId="15" fillId="23" borderId="62" xfId="0" applyFont="1" applyFill="1" applyBorder="1" applyAlignment="1" applyProtection="1">
      <alignment horizontal="center" vertical="top"/>
      <protection locked="0"/>
    </xf>
    <xf numFmtId="4" fontId="15" fillId="23" borderId="62" xfId="0" applyNumberFormat="1" applyFont="1" applyFill="1" applyBorder="1" applyAlignment="1" applyProtection="1">
      <alignment horizontal="center" vertical="top"/>
      <protection locked="0"/>
    </xf>
    <xf numFmtId="2" fontId="15" fillId="23" borderId="62" xfId="0" applyNumberFormat="1" applyFont="1" applyFill="1" applyBorder="1" applyAlignment="1" applyProtection="1">
      <alignment horizontal="center" vertical="top"/>
      <protection locked="0"/>
    </xf>
    <xf numFmtId="4" fontId="9" fillId="23" borderId="62" xfId="0" applyNumberFormat="1" applyFont="1" applyFill="1" applyBorder="1" applyAlignment="1" applyProtection="1">
      <alignment horizontal="center" vertical="top"/>
      <protection locked="0"/>
    </xf>
    <xf numFmtId="4" fontId="12" fillId="23" borderId="35" xfId="0" applyNumberFormat="1" applyFont="1" applyFill="1" applyBorder="1" applyAlignment="1" applyProtection="1">
      <alignment vertical="top"/>
      <protection locked="0"/>
    </xf>
    <xf numFmtId="43" fontId="10" fillId="23" borderId="35" xfId="0" applyNumberFormat="1" applyFont="1" applyFill="1" applyBorder="1" applyAlignment="1" applyProtection="1">
      <alignment vertical="top"/>
      <protection locked="0"/>
    </xf>
    <xf numFmtId="39" fontId="12" fillId="23" borderId="35" xfId="0" applyNumberFormat="1" applyFont="1" applyFill="1" applyBorder="1" applyAlignment="1" applyProtection="1">
      <alignment vertical="top"/>
      <protection locked="0"/>
    </xf>
    <xf numFmtId="168" fontId="4" fillId="23" borderId="35" xfId="47" applyFont="1" applyFill="1" applyBorder="1" applyAlignment="1" applyProtection="1">
      <alignment vertical="top"/>
      <protection locked="0"/>
    </xf>
    <xf numFmtId="4" fontId="10" fillId="23" borderId="35" xfId="0" applyNumberFormat="1" applyFont="1" applyFill="1" applyBorder="1" applyAlignment="1" applyProtection="1">
      <alignment vertical="top"/>
      <protection locked="0"/>
    </xf>
    <xf numFmtId="0" fontId="27" fillId="23" borderId="35" xfId="0" applyFont="1" applyFill="1" applyBorder="1" applyAlignment="1" applyProtection="1">
      <alignment vertical="top"/>
      <protection locked="0"/>
    </xf>
    <xf numFmtId="168" fontId="4" fillId="23" borderId="35" xfId="47" applyFont="1" applyFill="1" applyBorder="1" applyAlignment="1" applyProtection="1">
      <alignment horizontal="right" vertical="top" wrapText="1"/>
      <protection locked="0"/>
    </xf>
    <xf numFmtId="4" fontId="4" fillId="23" borderId="35" xfId="122" applyNumberFormat="1" applyFont="1" applyFill="1" applyBorder="1" applyAlignment="1" applyProtection="1">
      <alignment horizontal="right"/>
      <protection locked="0"/>
    </xf>
    <xf numFmtId="4" fontId="4" fillId="23" borderId="35" xfId="55" applyNumberFormat="1" applyFont="1" applyFill="1" applyBorder="1" applyAlignment="1" applyProtection="1">
      <protection locked="0"/>
    </xf>
    <xf numFmtId="43" fontId="27" fillId="23" borderId="35" xfId="0" applyNumberFormat="1" applyFont="1" applyFill="1" applyBorder="1" applyAlignment="1" applyProtection="1">
      <alignment horizontal="right" vertical="top" wrapText="1"/>
      <protection locked="0"/>
    </xf>
    <xf numFmtId="43" fontId="27" fillId="23" borderId="35" xfId="0" applyNumberFormat="1" applyFont="1" applyFill="1" applyBorder="1" applyAlignment="1" applyProtection="1">
      <alignment vertical="top"/>
      <protection locked="0"/>
    </xf>
    <xf numFmtId="4" fontId="27" fillId="23" borderId="35" xfId="0" applyNumberFormat="1" applyFont="1" applyFill="1" applyBorder="1" applyAlignment="1" applyProtection="1">
      <alignment vertical="center"/>
      <protection locked="0"/>
    </xf>
    <xf numFmtId="169" fontId="4" fillId="23" borderId="35" xfId="0" applyNumberFormat="1" applyFont="1" applyFill="1" applyBorder="1" applyAlignment="1" applyProtection="1">
      <alignment horizontal="right" vertical="top" wrapText="1"/>
      <protection locked="0"/>
    </xf>
    <xf numFmtId="169" fontId="4" fillId="23" borderId="35" xfId="0" applyNumberFormat="1" applyFont="1" applyFill="1" applyBorder="1" applyAlignment="1" applyProtection="1">
      <alignment vertical="top"/>
      <protection locked="0"/>
    </xf>
    <xf numFmtId="43" fontId="4" fillId="23" borderId="35" xfId="0" applyNumberFormat="1" applyFont="1" applyFill="1" applyBorder="1" applyAlignment="1" applyProtection="1">
      <alignment vertical="top"/>
      <protection locked="0"/>
    </xf>
    <xf numFmtId="4" fontId="4" fillId="23" borderId="35" xfId="60" applyNumberFormat="1" applyFont="1" applyFill="1" applyBorder="1" applyAlignment="1" applyProtection="1">
      <alignment horizontal="right" vertical="top" wrapText="1"/>
      <protection locked="0"/>
    </xf>
    <xf numFmtId="4" fontId="73" fillId="23" borderId="35" xfId="60" applyNumberFormat="1" applyFont="1" applyFill="1" applyBorder="1" applyAlignment="1" applyProtection="1">
      <alignment horizontal="right" vertical="top" wrapText="1"/>
      <protection locked="0"/>
    </xf>
    <xf numFmtId="169" fontId="4" fillId="23" borderId="35" xfId="0" applyNumberFormat="1" applyFont="1" applyFill="1" applyBorder="1" applyAlignment="1" applyProtection="1">
      <alignment vertical="center"/>
      <protection locked="0"/>
    </xf>
    <xf numFmtId="169" fontId="4" fillId="23" borderId="28" xfId="0" applyNumberFormat="1" applyFont="1" applyFill="1" applyBorder="1" applyAlignment="1" applyProtection="1">
      <alignment vertical="top"/>
      <protection locked="0"/>
    </xf>
    <xf numFmtId="4" fontId="4" fillId="23" borderId="35" xfId="0" applyNumberFormat="1" applyFont="1" applyFill="1" applyBorder="1" applyAlignment="1" applyProtection="1">
      <alignment horizontal="right" wrapText="1"/>
      <protection locked="0"/>
    </xf>
    <xf numFmtId="4" fontId="9" fillId="23" borderId="35" xfId="0" applyNumberFormat="1" applyFont="1" applyFill="1" applyBorder="1" applyAlignment="1" applyProtection="1">
      <alignment vertical="top"/>
      <protection locked="0"/>
    </xf>
    <xf numFmtId="43" fontId="4" fillId="25" borderId="28" xfId="0" applyNumberFormat="1" applyFont="1" applyFill="1" applyBorder="1" applyAlignment="1" applyProtection="1">
      <alignment vertical="top"/>
      <protection locked="0"/>
    </xf>
    <xf numFmtId="169" fontId="4" fillId="0" borderId="35" xfId="0" applyNumberFormat="1" applyFont="1" applyBorder="1" applyAlignment="1" applyProtection="1">
      <alignment vertical="top"/>
      <protection locked="0"/>
    </xf>
    <xf numFmtId="0" fontId="27" fillId="25" borderId="35" xfId="0" applyFont="1" applyFill="1" applyBorder="1" applyAlignment="1" applyProtection="1">
      <alignment vertical="top"/>
      <protection locked="0"/>
    </xf>
    <xf numFmtId="39" fontId="15" fillId="25" borderId="35" xfId="0" applyNumberFormat="1" applyFont="1" applyFill="1" applyBorder="1" applyAlignment="1" applyProtection="1">
      <alignment vertical="top" wrapText="1"/>
      <protection locked="0"/>
    </xf>
    <xf numFmtId="39" fontId="15" fillId="23" borderId="35" xfId="0" applyNumberFormat="1" applyFont="1" applyFill="1" applyBorder="1" applyAlignment="1" applyProtection="1">
      <alignment vertical="top" wrapText="1"/>
      <protection locked="0"/>
    </xf>
    <xf numFmtId="4" fontId="4" fillId="25" borderId="28" xfId="0" applyNumberFormat="1" applyFont="1" applyFill="1" applyBorder="1" applyAlignment="1" applyProtection="1">
      <alignment vertical="top"/>
      <protection locked="0"/>
    </xf>
    <xf numFmtId="4" fontId="15" fillId="25" borderId="28" xfId="0" applyNumberFormat="1" applyFont="1" applyFill="1" applyBorder="1" applyAlignment="1" applyProtection="1">
      <alignment vertical="top"/>
      <protection locked="0"/>
    </xf>
    <xf numFmtId="4" fontId="4" fillId="25" borderId="62" xfId="0" applyNumberFormat="1" applyFont="1" applyFill="1" applyBorder="1" applyAlignment="1" applyProtection="1">
      <alignment vertical="top"/>
      <protection locked="0"/>
    </xf>
    <xf numFmtId="4" fontId="15" fillId="25" borderId="62" xfId="0" applyNumberFormat="1" applyFont="1" applyFill="1" applyBorder="1" applyAlignment="1" applyProtection="1">
      <alignment vertical="top"/>
      <protection locked="0"/>
    </xf>
    <xf numFmtId="4" fontId="15" fillId="23" borderId="35" xfId="0" applyNumberFormat="1" applyFont="1" applyFill="1" applyBorder="1" applyAlignment="1" applyProtection="1">
      <alignment vertical="top"/>
      <protection locked="0"/>
    </xf>
    <xf numFmtId="4" fontId="9" fillId="25" borderId="35" xfId="0" applyNumberFormat="1" applyFont="1" applyFill="1" applyBorder="1" applyAlignment="1" applyProtection="1">
      <alignment vertical="top"/>
      <protection locked="0"/>
    </xf>
    <xf numFmtId="4" fontId="15" fillId="25" borderId="35" xfId="0" applyNumberFormat="1" applyFont="1" applyFill="1" applyBorder="1" applyAlignment="1" applyProtection="1">
      <alignment vertical="top"/>
      <protection locked="0"/>
    </xf>
    <xf numFmtId="0" fontId="9" fillId="25" borderId="28" xfId="0" applyFont="1" applyFill="1" applyBorder="1" applyAlignment="1" applyProtection="1">
      <alignment vertical="top"/>
      <protection locked="0"/>
    </xf>
    <xf numFmtId="0" fontId="15" fillId="23" borderId="35" xfId="0" applyFont="1" applyFill="1" applyBorder="1" applyAlignment="1" applyProtection="1">
      <alignment horizontal="center" vertical="top" wrapText="1"/>
    </xf>
    <xf numFmtId="0" fontId="15" fillId="23" borderId="35" xfId="0" applyNumberFormat="1" applyFont="1" applyFill="1" applyBorder="1" applyAlignment="1" applyProtection="1">
      <alignment vertical="top" wrapText="1"/>
    </xf>
    <xf numFmtId="4" fontId="12" fillId="23" borderId="35" xfId="0" applyNumberFormat="1" applyFont="1" applyFill="1" applyBorder="1" applyAlignment="1" applyProtection="1">
      <alignment vertical="top"/>
    </xf>
    <xf numFmtId="2" fontId="12" fillId="23" borderId="35" xfId="0" applyNumberFormat="1" applyFont="1" applyFill="1" applyBorder="1" applyAlignment="1" applyProtection="1">
      <alignment horizontal="center" vertical="top"/>
    </xf>
    <xf numFmtId="0" fontId="9" fillId="23" borderId="35" xfId="87" applyFont="1" applyFill="1" applyBorder="1" applyAlignment="1" applyProtection="1">
      <alignment horizontal="left" vertical="top" wrapText="1"/>
    </xf>
    <xf numFmtId="168" fontId="10" fillId="23" borderId="35" xfId="47" applyFont="1" applyFill="1" applyBorder="1" applyAlignment="1" applyProtection="1">
      <alignment vertical="top"/>
    </xf>
    <xf numFmtId="2" fontId="10" fillId="23" borderId="35" xfId="47" applyNumberFormat="1" applyFont="1" applyFill="1" applyBorder="1" applyAlignment="1" applyProtection="1">
      <alignment horizontal="center" vertical="top"/>
    </xf>
    <xf numFmtId="176" fontId="4" fillId="23" borderId="35" xfId="123" applyNumberFormat="1" applyFont="1" applyFill="1" applyBorder="1" applyAlignment="1" applyProtection="1">
      <alignment horizontal="right" wrapText="1"/>
    </xf>
    <xf numFmtId="0" fontId="4" fillId="29" borderId="35" xfId="0" applyFont="1" applyFill="1" applyBorder="1" applyAlignment="1" applyProtection="1">
      <alignment vertical="center"/>
    </xf>
    <xf numFmtId="0" fontId="27" fillId="23" borderId="35" xfId="0" applyFont="1" applyFill="1" applyBorder="1" applyAlignment="1" applyProtection="1">
      <alignment vertical="top"/>
    </xf>
    <xf numFmtId="0" fontId="4" fillId="23" borderId="35" xfId="0" applyFont="1" applyFill="1" applyBorder="1" applyAlignment="1" applyProtection="1">
      <alignment horizontal="right" vertical="top"/>
    </xf>
    <xf numFmtId="0" fontId="12" fillId="23" borderId="35" xfId="0" applyFont="1" applyFill="1" applyBorder="1" applyAlignment="1" applyProtection="1">
      <alignment horizontal="right" vertical="top" wrapText="1"/>
    </xf>
    <xf numFmtId="0" fontId="4" fillId="29" borderId="35" xfId="0" applyFont="1" applyFill="1" applyBorder="1" applyAlignment="1" applyProtection="1">
      <alignment vertical="center" wrapText="1"/>
    </xf>
    <xf numFmtId="4" fontId="4" fillId="23" borderId="35" xfId="0" applyNumberFormat="1" applyFont="1" applyFill="1" applyBorder="1" applyAlignment="1" applyProtection="1"/>
    <xf numFmtId="4" fontId="4" fillId="23" borderId="35" xfId="121" applyNumberFormat="1" applyFont="1" applyFill="1" applyBorder="1" applyAlignment="1" applyProtection="1">
      <alignment horizontal="center"/>
    </xf>
    <xf numFmtId="168" fontId="10" fillId="23" borderId="35" xfId="47" applyFont="1" applyFill="1" applyBorder="1" applyAlignment="1" applyProtection="1">
      <alignment horizontal="right" vertical="top" wrapText="1"/>
    </xf>
    <xf numFmtId="0" fontId="12" fillId="23" borderId="35" xfId="0" applyFont="1" applyFill="1" applyBorder="1" applyAlignment="1" applyProtection="1">
      <alignment vertical="top" wrapText="1"/>
    </xf>
    <xf numFmtId="4" fontId="4" fillId="23" borderId="35" xfId="0" applyNumberFormat="1" applyFont="1" applyFill="1" applyBorder="1" applyAlignment="1" applyProtection="1">
      <alignment vertical="top"/>
    </xf>
    <xf numFmtId="0" fontId="15" fillId="23" borderId="35" xfId="0" applyFont="1" applyFill="1" applyBorder="1" applyAlignment="1" applyProtection="1">
      <alignment vertical="top" wrapText="1"/>
    </xf>
    <xf numFmtId="0" fontId="9" fillId="23" borderId="35" xfId="0" applyFont="1" applyFill="1" applyBorder="1" applyAlignment="1" applyProtection="1">
      <alignment vertical="center" wrapText="1"/>
    </xf>
    <xf numFmtId="4" fontId="4" fillId="23" borderId="35" xfId="0" applyNumberFormat="1" applyFont="1" applyFill="1" applyBorder="1" applyAlignment="1" applyProtection="1">
      <alignment horizontal="center"/>
    </xf>
    <xf numFmtId="0" fontId="76" fillId="29" borderId="35" xfId="0" applyFont="1" applyFill="1" applyBorder="1" applyAlignment="1" applyProtection="1">
      <alignment vertical="center" wrapText="1"/>
    </xf>
    <xf numFmtId="4" fontId="12" fillId="23" borderId="35" xfId="0" applyNumberFormat="1" applyFont="1" applyFill="1" applyBorder="1" applyAlignment="1" applyProtection="1">
      <alignment vertical="center"/>
    </xf>
    <xf numFmtId="2" fontId="12" fillId="23" borderId="35" xfId="0" applyNumberFormat="1" applyFont="1" applyFill="1" applyBorder="1" applyAlignment="1" applyProtection="1">
      <alignment horizontal="center" vertical="center"/>
    </xf>
    <xf numFmtId="2" fontId="10" fillId="23" borderId="35" xfId="0" applyNumberFormat="1" applyFont="1" applyFill="1" applyBorder="1" applyAlignment="1" applyProtection="1">
      <alignment horizontal="center" vertical="top"/>
    </xf>
    <xf numFmtId="0" fontId="4" fillId="23" borderId="35" xfId="0" applyFont="1" applyFill="1" applyBorder="1" applyAlignment="1" applyProtection="1">
      <alignment vertical="center" wrapText="1"/>
    </xf>
    <xf numFmtId="0" fontId="12" fillId="23" borderId="35" xfId="0" applyNumberFormat="1" applyFont="1" applyFill="1" applyBorder="1" applyAlignment="1" applyProtection="1">
      <alignment vertical="top" wrapText="1"/>
    </xf>
    <xf numFmtId="0" fontId="9" fillId="23" borderId="35" xfId="0" applyFont="1" applyFill="1" applyBorder="1" applyAlignment="1" applyProtection="1">
      <alignment horizontal="right" vertical="top" wrapText="1"/>
    </xf>
    <xf numFmtId="4" fontId="4" fillId="23" borderId="35" xfId="60" applyNumberFormat="1" applyFont="1" applyFill="1" applyBorder="1" applyAlignment="1" applyProtection="1">
      <alignment horizontal="right" vertical="top" wrapText="1"/>
    </xf>
    <xf numFmtId="2" fontId="4" fillId="23" borderId="35" xfId="60" applyNumberFormat="1" applyFont="1" applyFill="1" applyBorder="1" applyAlignment="1" applyProtection="1">
      <alignment horizontal="center" vertical="top"/>
    </xf>
    <xf numFmtId="0" fontId="4" fillId="23" borderId="35" xfId="0" applyFont="1" applyFill="1" applyBorder="1" applyAlignment="1" applyProtection="1">
      <alignment horizontal="right" vertical="top" wrapText="1"/>
    </xf>
    <xf numFmtId="0" fontId="9" fillId="23" borderId="35" xfId="0" applyNumberFormat="1" applyFont="1" applyFill="1" applyBorder="1" applyAlignment="1" applyProtection="1">
      <alignment vertical="top" wrapText="1"/>
    </xf>
    <xf numFmtId="4" fontId="9" fillId="23" borderId="35" xfId="0" applyNumberFormat="1" applyFont="1" applyFill="1" applyBorder="1" applyAlignment="1" applyProtection="1">
      <alignment horizontal="right" vertical="top"/>
    </xf>
    <xf numFmtId="4" fontId="9" fillId="23" borderId="35" xfId="0" applyNumberFormat="1" applyFont="1" applyFill="1" applyBorder="1" applyAlignment="1" applyProtection="1">
      <alignment horizontal="center" vertical="top"/>
    </xf>
    <xf numFmtId="0" fontId="72" fillId="23" borderId="35" xfId="0" applyFont="1" applyFill="1" applyBorder="1" applyAlignment="1" applyProtection="1">
      <alignment horizontal="right" vertical="top" wrapText="1"/>
    </xf>
    <xf numFmtId="4" fontId="4" fillId="23" borderId="35" xfId="0" applyNumberFormat="1" applyFont="1" applyFill="1" applyBorder="1" applyAlignment="1" applyProtection="1">
      <alignment horizontal="right" vertical="top"/>
    </xf>
    <xf numFmtId="4" fontId="4" fillId="23" borderId="35" xfId="0" applyNumberFormat="1" applyFont="1" applyFill="1" applyBorder="1" applyAlignment="1" applyProtection="1">
      <alignment horizontal="center" vertical="top"/>
    </xf>
    <xf numFmtId="0" fontId="72" fillId="23" borderId="35" xfId="0" applyNumberFormat="1" applyFont="1" applyFill="1" applyBorder="1" applyAlignment="1" applyProtection="1">
      <alignment vertical="top" wrapText="1"/>
    </xf>
    <xf numFmtId="4" fontId="72" fillId="23" borderId="35" xfId="0" applyNumberFormat="1" applyFont="1" applyFill="1" applyBorder="1" applyAlignment="1" applyProtection="1">
      <alignment vertical="top"/>
    </xf>
    <xf numFmtId="2" fontId="72" fillId="23" borderId="35" xfId="0" applyNumberFormat="1" applyFont="1" applyFill="1" applyBorder="1" applyAlignment="1" applyProtection="1">
      <alignment horizontal="center" vertical="top"/>
    </xf>
    <xf numFmtId="0" fontId="15" fillId="23" borderId="35" xfId="0" applyFont="1" applyFill="1" applyBorder="1" applyAlignment="1" applyProtection="1">
      <alignment horizontal="right" vertical="top" wrapText="1"/>
    </xf>
    <xf numFmtId="2" fontId="4" fillId="23" borderId="35" xfId="47" applyNumberFormat="1" applyFont="1" applyFill="1" applyBorder="1" applyAlignment="1" applyProtection="1">
      <alignment horizontal="center" vertical="top"/>
    </xf>
    <xf numFmtId="2" fontId="4" fillId="23" borderId="35" xfId="47" applyNumberFormat="1" applyFont="1" applyFill="1" applyBorder="1" applyAlignment="1" applyProtection="1">
      <alignment horizontal="center" vertical="center"/>
    </xf>
    <xf numFmtId="0" fontId="73" fillId="23" borderId="35" xfId="80" applyFont="1" applyFill="1" applyBorder="1" applyAlignment="1" applyProtection="1">
      <alignment vertical="center" wrapText="1"/>
    </xf>
    <xf numFmtId="0" fontId="12" fillId="23" borderId="28" xfId="0" applyFont="1" applyFill="1" applyBorder="1" applyAlignment="1" applyProtection="1">
      <alignment vertical="top" wrapText="1"/>
    </xf>
    <xf numFmtId="0" fontId="12" fillId="23" borderId="28" xfId="0" applyNumberFormat="1" applyFont="1" applyFill="1" applyBorder="1" applyAlignment="1" applyProtection="1">
      <alignment vertical="top" wrapText="1"/>
    </xf>
    <xf numFmtId="4" fontId="12" fillId="23" borderId="28" xfId="0" applyNumberFormat="1" applyFont="1" applyFill="1" applyBorder="1" applyAlignment="1" applyProtection="1">
      <alignment vertical="top"/>
    </xf>
    <xf numFmtId="2" fontId="12" fillId="23" borderId="28" xfId="0" applyNumberFormat="1" applyFont="1" applyFill="1" applyBorder="1" applyAlignment="1" applyProtection="1">
      <alignment horizontal="center" vertical="top"/>
    </xf>
    <xf numFmtId="4" fontId="4" fillId="23" borderId="35" xfId="0" applyNumberFormat="1" applyFont="1" applyFill="1" applyBorder="1" applyAlignment="1" applyProtection="1">
      <alignment vertical="top" wrapText="1"/>
    </xf>
    <xf numFmtId="4" fontId="10" fillId="23" borderId="35" xfId="0" applyNumberFormat="1" applyFont="1" applyFill="1" applyBorder="1" applyAlignment="1" applyProtection="1">
      <alignment vertical="top" wrapText="1"/>
    </xf>
    <xf numFmtId="0" fontId="10" fillId="23" borderId="35" xfId="0" applyFont="1" applyFill="1" applyBorder="1" applyAlignment="1" applyProtection="1">
      <alignment vertical="top" wrapText="1"/>
    </xf>
    <xf numFmtId="4" fontId="10" fillId="23" borderId="35" xfId="0" applyNumberFormat="1" applyFont="1" applyFill="1" applyBorder="1" applyAlignment="1" applyProtection="1">
      <alignment vertical="top"/>
    </xf>
    <xf numFmtId="4" fontId="9" fillId="23" borderId="35" xfId="0" applyNumberFormat="1" applyFont="1" applyFill="1" applyBorder="1" applyAlignment="1" applyProtection="1">
      <alignment vertical="top"/>
    </xf>
    <xf numFmtId="0" fontId="76" fillId="0" borderId="35" xfId="0" applyFont="1" applyBorder="1" applyAlignment="1" applyProtection="1">
      <alignment vertical="center" wrapText="1"/>
    </xf>
    <xf numFmtId="0" fontId="9" fillId="23" borderId="35" xfId="0" applyFont="1" applyFill="1" applyBorder="1" applyAlignment="1" applyProtection="1">
      <alignment horizontal="right" vertical="top"/>
    </xf>
    <xf numFmtId="0" fontId="9" fillId="23" borderId="35" xfId="0" applyFont="1" applyFill="1" applyBorder="1" applyAlignment="1" applyProtection="1">
      <alignment horizontal="left" vertical="top"/>
    </xf>
    <xf numFmtId="169" fontId="4" fillId="23" borderId="35" xfId="0" applyNumberFormat="1" applyFont="1" applyFill="1" applyBorder="1" applyAlignment="1" applyProtection="1">
      <alignment horizontal="right" vertical="top"/>
    </xf>
    <xf numFmtId="2" fontId="4" fillId="23" borderId="35" xfId="0" applyNumberFormat="1" applyFont="1" applyFill="1" applyBorder="1" applyAlignment="1" applyProtection="1">
      <alignment horizontal="center" vertical="top"/>
    </xf>
    <xf numFmtId="0" fontId="4" fillId="23" borderId="35" xfId="89" applyFont="1" applyFill="1" applyBorder="1" applyAlignment="1" applyProtection="1">
      <alignment horizontal="left" vertical="top" wrapText="1"/>
    </xf>
    <xf numFmtId="4" fontId="10" fillId="23" borderId="35" xfId="60" applyNumberFormat="1" applyFont="1" applyFill="1" applyBorder="1" applyAlignment="1" applyProtection="1">
      <alignment horizontal="right" vertical="top" wrapText="1"/>
    </xf>
    <xf numFmtId="0" fontId="9" fillId="23" borderId="35" xfId="0" applyFont="1" applyFill="1" applyBorder="1" applyAlignment="1" applyProtection="1">
      <alignment horizontal="left" vertical="top" wrapText="1"/>
    </xf>
    <xf numFmtId="43" fontId="27" fillId="23" borderId="35" xfId="0" applyNumberFormat="1" applyFont="1" applyFill="1" applyBorder="1" applyAlignment="1" applyProtection="1">
      <alignment vertical="top"/>
    </xf>
    <xf numFmtId="43" fontId="27" fillId="23" borderId="35" xfId="0" applyNumberFormat="1" applyFont="1" applyFill="1" applyBorder="1" applyAlignment="1" applyProtection="1">
      <alignment vertical="center"/>
    </xf>
    <xf numFmtId="2" fontId="10" fillId="23" borderId="35" xfId="47" applyNumberFormat="1" applyFont="1" applyFill="1" applyBorder="1" applyAlignment="1" applyProtection="1">
      <alignment horizontal="center" vertical="center"/>
    </xf>
    <xf numFmtId="2" fontId="72" fillId="23" borderId="35" xfId="47" applyNumberFormat="1" applyFont="1" applyFill="1" applyBorder="1" applyAlignment="1" applyProtection="1">
      <alignment vertical="top"/>
    </xf>
    <xf numFmtId="4" fontId="10" fillId="23" borderId="35" xfId="51" applyNumberFormat="1" applyFont="1" applyFill="1" applyBorder="1" applyAlignment="1" applyProtection="1">
      <alignment vertical="top"/>
    </xf>
    <xf numFmtId="4" fontId="10" fillId="23" borderId="35" xfId="0" applyNumberFormat="1" applyFont="1" applyFill="1" applyBorder="1" applyAlignment="1" applyProtection="1">
      <alignment horizontal="right" vertical="top"/>
    </xf>
    <xf numFmtId="4" fontId="10" fillId="23" borderId="35" xfId="72" applyNumberFormat="1" applyFont="1" applyFill="1" applyBorder="1" applyAlignment="1" applyProtection="1">
      <alignment horizontal="right" vertical="top"/>
    </xf>
    <xf numFmtId="2" fontId="10" fillId="23" borderId="35" xfId="72" applyNumberFormat="1" applyFont="1" applyFill="1" applyBorder="1" applyAlignment="1" applyProtection="1">
      <alignment horizontal="center" vertical="top"/>
    </xf>
    <xf numFmtId="0" fontId="4" fillId="23" borderId="35" xfId="0" applyFont="1" applyFill="1" applyBorder="1" applyAlignment="1" applyProtection="1">
      <alignment vertical="top" wrapText="1"/>
    </xf>
    <xf numFmtId="0" fontId="15" fillId="25" borderId="28" xfId="0" applyFont="1" applyFill="1" applyBorder="1" applyAlignment="1" applyProtection="1">
      <alignment horizontal="center" vertical="top" wrapText="1"/>
    </xf>
    <xf numFmtId="0" fontId="15" fillId="25" borderId="28" xfId="0" applyNumberFormat="1" applyFont="1" applyFill="1" applyBorder="1" applyAlignment="1" applyProtection="1">
      <alignment horizontal="center" vertical="top" wrapText="1"/>
    </xf>
    <xf numFmtId="4" fontId="12" fillId="25" borderId="28" xfId="0" applyNumberFormat="1" applyFont="1" applyFill="1" applyBorder="1" applyAlignment="1" applyProtection="1">
      <alignment vertical="top"/>
    </xf>
    <xf numFmtId="2" fontId="12" fillId="25" borderId="28" xfId="0" applyNumberFormat="1" applyFont="1" applyFill="1" applyBorder="1" applyAlignment="1" applyProtection="1">
      <alignment horizontal="center" vertical="top"/>
    </xf>
    <xf numFmtId="39" fontId="15" fillId="23" borderId="35" xfId="0" applyNumberFormat="1" applyFont="1" applyFill="1" applyBorder="1" applyAlignment="1" applyProtection="1">
      <alignment horizontal="right" vertical="top" wrapText="1"/>
    </xf>
    <xf numFmtId="49" fontId="15" fillId="23" borderId="35" xfId="0" applyNumberFormat="1" applyFont="1" applyFill="1" applyBorder="1" applyAlignment="1" applyProtection="1">
      <alignment horizontal="left" vertical="top" wrapText="1"/>
    </xf>
    <xf numFmtId="39" fontId="12" fillId="23" borderId="35" xfId="0" applyNumberFormat="1" applyFont="1" applyFill="1" applyBorder="1" applyAlignment="1" applyProtection="1">
      <alignment vertical="top" wrapText="1"/>
    </xf>
    <xf numFmtId="2" fontId="12" fillId="23" borderId="35" xfId="0" applyNumberFormat="1" applyFont="1" applyFill="1" applyBorder="1" applyAlignment="1" applyProtection="1">
      <alignment horizontal="center" vertical="top" wrapText="1"/>
    </xf>
    <xf numFmtId="37" fontId="12" fillId="23" borderId="35" xfId="0" applyNumberFormat="1" applyFont="1" applyFill="1" applyBorder="1" applyAlignment="1" applyProtection="1">
      <alignment horizontal="right" vertical="top" wrapText="1"/>
    </xf>
    <xf numFmtId="0" fontId="76" fillId="0" borderId="35" xfId="0" applyFont="1" applyBorder="1" applyAlignment="1" applyProtection="1">
      <alignment vertical="top" wrapText="1"/>
    </xf>
    <xf numFmtId="39" fontId="12" fillId="23" borderId="35" xfId="0" applyNumberFormat="1" applyFont="1" applyFill="1" applyBorder="1" applyAlignment="1" applyProtection="1">
      <alignment vertical="center" wrapText="1"/>
    </xf>
    <xf numFmtId="2" fontId="12" fillId="23" borderId="35" xfId="0" applyNumberFormat="1" applyFont="1" applyFill="1" applyBorder="1" applyAlignment="1" applyProtection="1">
      <alignment horizontal="center" vertical="center" wrapText="1"/>
    </xf>
    <xf numFmtId="1" fontId="10" fillId="0" borderId="35" xfId="0" applyNumberFormat="1" applyFont="1" applyBorder="1" applyAlignment="1" applyProtection="1">
      <alignment horizontal="right" vertical="top"/>
    </xf>
    <xf numFmtId="0" fontId="4" fillId="0" borderId="35" xfId="0" applyFont="1" applyBorder="1" applyAlignment="1" applyProtection="1">
      <alignment wrapText="1"/>
    </xf>
    <xf numFmtId="2" fontId="10" fillId="0" borderId="35" xfId="0" applyNumberFormat="1" applyFont="1" applyBorder="1" applyAlignment="1" applyProtection="1">
      <alignment horizontal="center" vertical="top"/>
    </xf>
    <xf numFmtId="39" fontId="12" fillId="25" borderId="35" xfId="0" applyNumberFormat="1" applyFont="1" applyFill="1" applyBorder="1" applyAlignment="1" applyProtection="1">
      <alignment vertical="top" wrapText="1"/>
    </xf>
    <xf numFmtId="49" fontId="15" fillId="25" borderId="35" xfId="0" applyNumberFormat="1" applyFont="1" applyFill="1" applyBorder="1" applyAlignment="1" applyProtection="1">
      <alignment horizontal="center" vertical="top" wrapText="1"/>
    </xf>
    <xf numFmtId="2" fontId="12" fillId="25" borderId="35" xfId="0" applyNumberFormat="1" applyFont="1" applyFill="1" applyBorder="1" applyAlignment="1" applyProtection="1">
      <alignment horizontal="center" vertical="top" wrapText="1"/>
    </xf>
    <xf numFmtId="49" fontId="15" fillId="23" borderId="35" xfId="0" applyNumberFormat="1" applyFont="1" applyFill="1" applyBorder="1" applyAlignment="1" applyProtection="1">
      <alignment horizontal="center" vertical="top" wrapText="1"/>
    </xf>
    <xf numFmtId="0" fontId="12" fillId="25" borderId="28" xfId="0" applyFont="1" applyFill="1" applyBorder="1" applyAlignment="1" applyProtection="1">
      <alignment horizontal="center" vertical="top"/>
    </xf>
    <xf numFmtId="0" fontId="15" fillId="25" borderId="28" xfId="0" applyFont="1" applyFill="1" applyBorder="1" applyAlignment="1" applyProtection="1">
      <alignment horizontal="center" vertical="top"/>
    </xf>
    <xf numFmtId="0" fontId="12" fillId="25" borderId="62" xfId="0" applyFont="1" applyFill="1" applyBorder="1" applyAlignment="1" applyProtection="1">
      <alignment horizontal="center" vertical="top"/>
    </xf>
    <xf numFmtId="0" fontId="15" fillId="25" borderId="62" xfId="0" applyFont="1" applyFill="1" applyBorder="1" applyAlignment="1" applyProtection="1">
      <alignment horizontal="center" vertical="top"/>
    </xf>
    <xf numFmtId="4" fontId="12" fillId="25" borderId="62" xfId="0" applyNumberFormat="1" applyFont="1" applyFill="1" applyBorder="1" applyAlignment="1" applyProtection="1">
      <alignment vertical="top"/>
    </xf>
    <xf numFmtId="2" fontId="12" fillId="25" borderId="62" xfId="0" applyNumberFormat="1" applyFont="1" applyFill="1" applyBorder="1" applyAlignment="1" applyProtection="1">
      <alignment horizontal="center" vertical="top"/>
    </xf>
    <xf numFmtId="0" fontId="12" fillId="23" borderId="35" xfId="0" applyFont="1" applyFill="1" applyBorder="1" applyAlignment="1" applyProtection="1">
      <alignment horizontal="center" vertical="top"/>
    </xf>
    <xf numFmtId="0" fontId="15" fillId="23" borderId="35" xfId="0" applyFont="1" applyFill="1" applyBorder="1" applyAlignment="1" applyProtection="1">
      <alignment horizontal="center" vertical="top"/>
    </xf>
    <xf numFmtId="0" fontId="15" fillId="23" borderId="35" xfId="0" applyFont="1" applyFill="1" applyBorder="1" applyAlignment="1" applyProtection="1">
      <alignment horizontal="right" vertical="top"/>
    </xf>
    <xf numFmtId="0" fontId="76" fillId="29" borderId="35" xfId="0" applyFont="1" applyFill="1" applyBorder="1" applyAlignment="1" applyProtection="1">
      <alignment horizontal="right" vertical="center"/>
    </xf>
    <xf numFmtId="171" fontId="12" fillId="23" borderId="35" xfId="0" applyNumberFormat="1" applyFont="1" applyFill="1" applyBorder="1" applyAlignment="1" applyProtection="1">
      <alignment vertical="top"/>
    </xf>
    <xf numFmtId="2" fontId="12" fillId="23" borderId="35" xfId="0" applyNumberFormat="1" applyFont="1" applyFill="1" applyBorder="1" applyAlignment="1" applyProtection="1">
      <alignment vertical="top"/>
    </xf>
    <xf numFmtId="0" fontId="4" fillId="29" borderId="35" xfId="0" applyFont="1" applyFill="1" applyBorder="1" applyAlignment="1" applyProtection="1">
      <alignment horizontal="right" vertical="center"/>
    </xf>
    <xf numFmtId="171" fontId="10" fillId="23" borderId="35" xfId="107" applyNumberFormat="1" applyFont="1" applyFill="1" applyBorder="1" applyAlignment="1" applyProtection="1">
      <alignment vertical="top"/>
    </xf>
    <xf numFmtId="0" fontId="4" fillId="29" borderId="35" xfId="0" applyFont="1" applyFill="1" applyBorder="1" applyAlignment="1" applyProtection="1">
      <alignment horizontal="right" vertical="center" wrapText="1"/>
    </xf>
    <xf numFmtId="10" fontId="10" fillId="23" borderId="35" xfId="107" applyNumberFormat="1" applyFont="1" applyFill="1" applyBorder="1" applyAlignment="1" applyProtection="1">
      <alignment vertical="top"/>
    </xf>
    <xf numFmtId="0" fontId="15" fillId="23" borderId="35" xfId="0" applyFont="1" applyFill="1" applyBorder="1" applyAlignment="1" applyProtection="1">
      <alignment vertical="top"/>
    </xf>
    <xf numFmtId="2" fontId="15" fillId="23" borderId="35" xfId="0" applyNumberFormat="1" applyFont="1" applyFill="1" applyBorder="1" applyAlignment="1" applyProtection="1">
      <alignment vertical="top"/>
    </xf>
    <xf numFmtId="0" fontId="15" fillId="25" borderId="35" xfId="0" applyFont="1" applyFill="1" applyBorder="1" applyAlignment="1" applyProtection="1">
      <alignment horizontal="center" vertical="top"/>
    </xf>
    <xf numFmtId="0" fontId="15" fillId="25" borderId="35" xfId="0" applyFont="1" applyFill="1" applyBorder="1" applyAlignment="1" applyProtection="1">
      <alignment horizontal="right" vertical="top"/>
    </xf>
    <xf numFmtId="0" fontId="15" fillId="25" borderId="35" xfId="0" applyFont="1" applyFill="1" applyBorder="1" applyAlignment="1" applyProtection="1">
      <alignment vertical="top"/>
    </xf>
    <xf numFmtId="2" fontId="15" fillId="25" borderId="35" xfId="0" applyNumberFormat="1" applyFont="1" applyFill="1" applyBorder="1" applyAlignment="1" applyProtection="1">
      <alignment vertical="top"/>
    </xf>
    <xf numFmtId="0" fontId="12" fillId="23" borderId="35" xfId="0" applyFont="1" applyFill="1" applyBorder="1" applyAlignment="1" applyProtection="1">
      <alignment horizontal="right" vertical="top"/>
    </xf>
    <xf numFmtId="0" fontId="12" fillId="23" borderId="35" xfId="0" applyFont="1" applyFill="1" applyBorder="1" applyAlignment="1" applyProtection="1">
      <alignment vertical="top"/>
    </xf>
    <xf numFmtId="0" fontId="10" fillId="25" borderId="28" xfId="0" applyFont="1" applyFill="1" applyBorder="1" applyAlignment="1" applyProtection="1">
      <alignment vertical="top"/>
    </xf>
    <xf numFmtId="0" fontId="15" fillId="25" borderId="28" xfId="0" applyFont="1" applyFill="1" applyBorder="1" applyAlignment="1" applyProtection="1">
      <alignment horizontal="right" vertical="top"/>
    </xf>
    <xf numFmtId="0" fontId="15" fillId="25" borderId="28" xfId="0" applyFont="1" applyFill="1" applyBorder="1" applyAlignment="1" applyProtection="1">
      <alignment vertical="top"/>
    </xf>
    <xf numFmtId="2" fontId="15" fillId="25" borderId="28" xfId="0" applyNumberFormat="1" applyFont="1" applyFill="1" applyBorder="1" applyAlignment="1" applyProtection="1">
      <alignment vertical="top"/>
    </xf>
  </cellXfs>
  <cellStyles count="126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Comma 2" xfId="28"/>
    <cellStyle name="Comma_ANALISIS EL PUERTO" xfId="29"/>
    <cellStyle name="Comma_ANALISIS EL PUERTO_PRES. 62-08 ACUEDUCTO SABANA YEGUA Y TABARA ABAJO, AZUA (desenlazado)" xfId="30"/>
    <cellStyle name="Euro" xfId="31"/>
    <cellStyle name="Explanatory Text" xfId="32"/>
    <cellStyle name="F2" xfId="33"/>
    <cellStyle name="F3" xfId="34"/>
    <cellStyle name="F4" xfId="35"/>
    <cellStyle name="F5" xfId="36"/>
    <cellStyle name="F6" xfId="37"/>
    <cellStyle name="F7" xfId="38"/>
    <cellStyle name="F8" xfId="39"/>
    <cellStyle name="Good" xfId="40"/>
    <cellStyle name="Heading 1" xfId="41"/>
    <cellStyle name="Heading 2" xfId="42"/>
    <cellStyle name="Heading 3" xfId="43"/>
    <cellStyle name="Heading 4" xfId="44"/>
    <cellStyle name="Input" xfId="45"/>
    <cellStyle name="Linked Cell" xfId="46"/>
    <cellStyle name="Millares" xfId="47" builtinId="3"/>
    <cellStyle name="Millares 10" xfId="48"/>
    <cellStyle name="Millares 10 2" xfId="124"/>
    <cellStyle name="Millares 10 4" xfId="49"/>
    <cellStyle name="Millares 11" xfId="50"/>
    <cellStyle name="Millares 11 3 2" xfId="116"/>
    <cellStyle name="Millares 13" xfId="51"/>
    <cellStyle name="Millares 2" xfId="52"/>
    <cellStyle name="Millares 2 2 2" xfId="53"/>
    <cellStyle name="Millares 2 2 2 2" xfId="117"/>
    <cellStyle name="Millares 2 2 2 3" xfId="119"/>
    <cellStyle name="Millares 2 2 2 5" xfId="125"/>
    <cellStyle name="Millares 2 5" xfId="115"/>
    <cellStyle name="Millares 3" xfId="54"/>
    <cellStyle name="Millares 3 3" xfId="55"/>
    <cellStyle name="Millares 3 3 2" xfId="56"/>
    <cellStyle name="Millares 4" xfId="57"/>
    <cellStyle name="Millares 4 2 2" xfId="120"/>
    <cellStyle name="Millares 5 2" xfId="58"/>
    <cellStyle name="Millares 5 2 3" xfId="118"/>
    <cellStyle name="Millares 5 3" xfId="59"/>
    <cellStyle name="Millares 5 3 2" xfId="60"/>
    <cellStyle name="Millares 6" xfId="61"/>
    <cellStyle name="Millares_154-05 terminacion carenero villa clara parte b juana vicenta y los cocos" xfId="62"/>
    <cellStyle name="Millares_ALCANTARILLADO SANITARIO - LA DESCUBIERTA -EGB" xfId="63"/>
    <cellStyle name="Millares_ANALISIS  ACUEDUCTO LA CUEVA DE CEVICOS" xfId="64"/>
    <cellStyle name="Millares_analisis el pino junumucú" xfId="65"/>
    <cellStyle name="Millares_PLANTA TRATAMIENTO DE TIREO CONSTANZA" xfId="66"/>
    <cellStyle name="Millares_rec 1#57-06  al 160-05 2da. terminacion ac. carenero, villa clara, juana vicenta y los cocos" xfId="67"/>
    <cellStyle name="Millares_rec. 1 al 314-04 ac. mult. sabana larga-hato viejo-potroso" xfId="68"/>
    <cellStyle name="Moneda 2" xfId="69"/>
    <cellStyle name="No-definido" xfId="70"/>
    <cellStyle name="Normal" xfId="0" builtinId="0"/>
    <cellStyle name="Normal - Style1" xfId="71"/>
    <cellStyle name="Normal 10" xfId="72"/>
    <cellStyle name="Normal 10 2" xfId="73"/>
    <cellStyle name="Normal 10 6" xfId="112"/>
    <cellStyle name="Normal 11 2" xfId="74"/>
    <cellStyle name="Normal 13 2" xfId="75"/>
    <cellStyle name="Normal 2" xfId="76"/>
    <cellStyle name="Normal 2 10" xfId="77"/>
    <cellStyle name="Normal 2 2" xfId="78"/>
    <cellStyle name="Normal 2 2 2" xfId="79"/>
    <cellStyle name="Normal 2 2 2 2" xfId="111"/>
    <cellStyle name="Normal 2 3" xfId="80"/>
    <cellStyle name="Normal 2 3 3" xfId="113"/>
    <cellStyle name="Normal 2 4" xfId="81"/>
    <cellStyle name="Normal 2 5" xfId="82"/>
    <cellStyle name="Normal 2_114-08 PRESUP. ADICIONALES OBRA DE TOMA RIO SOCO SAN PEDRO" xfId="83"/>
    <cellStyle name="Normal 3" xfId="84"/>
    <cellStyle name="Normal 31_correccion de averia ac.hatillo prov.hato mayor oct.2011 2" xfId="85"/>
    <cellStyle name="Normal 4" xfId="86"/>
    <cellStyle name="Normal 5" xfId="87"/>
    <cellStyle name="Normal 5 16" xfId="88"/>
    <cellStyle name="Normal 5 2 2" xfId="89"/>
    <cellStyle name="Normal 56" xfId="90"/>
    <cellStyle name="Normal 85" xfId="114"/>
    <cellStyle name="Normal 9" xfId="91"/>
    <cellStyle name="Normal_102-09 const. dique y reh. toma lateral exist. AC. EL CACIQUE" xfId="92"/>
    <cellStyle name="Normal_126-05 terminacion alc. sant. juan dolio y guayacanes parte b" xfId="93"/>
    <cellStyle name="Normal_ACUEDUCTO HATO VIEJO-LOS AMACEYES PARTE A" xfId="94"/>
    <cellStyle name="Normal_ANALISIS EL PUERTO" xfId="95"/>
    <cellStyle name="Normal_ANALISIS EL PUERTO_154-05 terminacion carenero villa clara parte b juana vicenta y los cocos" xfId="96"/>
    <cellStyle name="Normal_ANALISIS EL PUERTO_ANALISIS GENERALES DE MARIO Y JOEL" xfId="97"/>
    <cellStyle name="Normal_BOQ - ALC-RED-NEIBA-QAQC_VINCI PRESUPUESTO UNIFICADO  LOS  ALCANTARILLADOS SANITARIOS PARA INAPA 02.09.11" xfId="122"/>
    <cellStyle name="Normal_BOQ-ALC-RED-MCRISTI-QAQC_VINCI PRESUPUESTO UNIFICADO  LOS  ALCANTARILLADOS SANITARIOS PARA INAPA 02.09.11" xfId="121"/>
    <cellStyle name="Normal_Copia de Analisis PARA PRESUPUESTO OBRAS PUBLICA df enero 2004" xfId="98"/>
    <cellStyle name="Normal_Copia de Rec. no.2 294-04 (del pres. modificado)   Ac. santana catalina parte A" xfId="99"/>
    <cellStyle name="Normal_CUB04 F.N. AC.VILLA BAO" xfId="100"/>
    <cellStyle name="Normal_Hoja1" xfId="123"/>
    <cellStyle name="Normal_Libro2" xfId="101"/>
    <cellStyle name="Normal_MODIFIC. 1  al pres 01-09  Termin Acueducto de Loma de Cabrera" xfId="102"/>
    <cellStyle name="Normal_PLANTA TRATAMIENTO DE TIREO CONSTANZA" xfId="103"/>
    <cellStyle name="Note" xfId="104"/>
    <cellStyle name="Output" xfId="105"/>
    <cellStyle name="Percent 2" xfId="106"/>
    <cellStyle name="Porcentaje" xfId="107" builtinId="5"/>
    <cellStyle name="Porcentual 5" xfId="108"/>
    <cellStyle name="Title" xfId="109"/>
    <cellStyle name="Warning Text" xfId="11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21" Type="http://schemas.openxmlformats.org/officeDocument/2006/relationships/externalLink" Target="externalLinks/externalLink19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externalLink" Target="externalLinks/externalLink18.xml"/><Relationship Id="rId29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24" Type="http://schemas.openxmlformats.org/officeDocument/2006/relationships/styles" Target="styles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theme" Target="theme/theme1.xml"/><Relationship Id="rId28" Type="http://schemas.openxmlformats.org/officeDocument/2006/relationships/customXml" Target="../customXml/item2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323850</xdr:colOff>
      <xdr:row>131</xdr:row>
      <xdr:rowOff>114300</xdr:rowOff>
    </xdr:from>
    <xdr:to>
      <xdr:col>5</xdr:col>
      <xdr:colOff>781050</xdr:colOff>
      <xdr:row>131</xdr:row>
      <xdr:rowOff>123825</xdr:rowOff>
    </xdr:to>
    <xdr:sp macro="" textlink="">
      <xdr:nvSpPr>
        <xdr:cNvPr id="2" name="Line 4">
          <a:extLst>
            <a:ext uri="{FF2B5EF4-FFF2-40B4-BE49-F238E27FC236}">
              <a16:creationId xmlns:a16="http://schemas.microsoft.com/office/drawing/2014/main" id="{28AEE973-D485-417E-B3A8-3677A86EB268}"/>
            </a:ext>
          </a:extLst>
        </xdr:cNvPr>
        <xdr:cNvSpPr>
          <a:spLocks noChangeShapeType="1"/>
        </xdr:cNvSpPr>
      </xdr:nvSpPr>
      <xdr:spPr bwMode="auto">
        <a:xfrm>
          <a:off x="4486275" y="25565100"/>
          <a:ext cx="2428875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238125</xdr:colOff>
      <xdr:row>131</xdr:row>
      <xdr:rowOff>104775</xdr:rowOff>
    </xdr:from>
    <xdr:to>
      <xdr:col>1</xdr:col>
      <xdr:colOff>2981325</xdr:colOff>
      <xdr:row>131</xdr:row>
      <xdr:rowOff>104775</xdr:rowOff>
    </xdr:to>
    <xdr:sp macro="" textlink="">
      <xdr:nvSpPr>
        <xdr:cNvPr id="3" name="Line 11">
          <a:extLst>
            <a:ext uri="{FF2B5EF4-FFF2-40B4-BE49-F238E27FC236}">
              <a16:creationId xmlns:a16="http://schemas.microsoft.com/office/drawing/2014/main" id="{DA780FCB-BA1D-489B-A1C4-8B831A8E2D31}"/>
            </a:ext>
          </a:extLst>
        </xdr:cNvPr>
        <xdr:cNvSpPr>
          <a:spLocks noChangeShapeType="1"/>
        </xdr:cNvSpPr>
      </xdr:nvSpPr>
      <xdr:spPr bwMode="auto">
        <a:xfrm>
          <a:off x="733425" y="25555575"/>
          <a:ext cx="27432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295275</xdr:colOff>
      <xdr:row>123</xdr:row>
      <xdr:rowOff>123825</xdr:rowOff>
    </xdr:from>
    <xdr:to>
      <xdr:col>1</xdr:col>
      <xdr:colOff>3028950</xdr:colOff>
      <xdr:row>123</xdr:row>
      <xdr:rowOff>123825</xdr:rowOff>
    </xdr:to>
    <xdr:sp macro="" textlink="">
      <xdr:nvSpPr>
        <xdr:cNvPr id="4" name="Line 11">
          <a:extLst>
            <a:ext uri="{FF2B5EF4-FFF2-40B4-BE49-F238E27FC236}">
              <a16:creationId xmlns:a16="http://schemas.microsoft.com/office/drawing/2014/main" id="{AA661E10-DFE4-466E-9AC3-59965B3564B8}"/>
            </a:ext>
          </a:extLst>
        </xdr:cNvPr>
        <xdr:cNvSpPr>
          <a:spLocks noChangeShapeType="1"/>
        </xdr:cNvSpPr>
      </xdr:nvSpPr>
      <xdr:spPr bwMode="auto">
        <a:xfrm>
          <a:off x="790575" y="24279225"/>
          <a:ext cx="27336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323850</xdr:colOff>
      <xdr:row>123</xdr:row>
      <xdr:rowOff>123825</xdr:rowOff>
    </xdr:from>
    <xdr:to>
      <xdr:col>5</xdr:col>
      <xdr:colOff>904875</xdr:colOff>
      <xdr:row>123</xdr:row>
      <xdr:rowOff>123825</xdr:rowOff>
    </xdr:to>
    <xdr:sp macro="" textlink="">
      <xdr:nvSpPr>
        <xdr:cNvPr id="5" name="Line 11">
          <a:extLst>
            <a:ext uri="{FF2B5EF4-FFF2-40B4-BE49-F238E27FC236}">
              <a16:creationId xmlns:a16="http://schemas.microsoft.com/office/drawing/2014/main" id="{E9378D62-E827-427B-9E06-F136B35C7E7B}"/>
            </a:ext>
          </a:extLst>
        </xdr:cNvPr>
        <xdr:cNvSpPr>
          <a:spLocks noChangeShapeType="1"/>
        </xdr:cNvSpPr>
      </xdr:nvSpPr>
      <xdr:spPr bwMode="auto">
        <a:xfrm>
          <a:off x="4486275" y="24279225"/>
          <a:ext cx="2543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</xdr:col>
      <xdr:colOff>1295400</xdr:colOff>
      <xdr:row>93</xdr:row>
      <xdr:rowOff>0</xdr:rowOff>
    </xdr:from>
    <xdr:to>
      <xdr:col>1</xdr:col>
      <xdr:colOff>1390650</xdr:colOff>
      <xdr:row>93</xdr:row>
      <xdr:rowOff>314325</xdr:rowOff>
    </xdr:to>
    <xdr:sp macro="" textlink="">
      <xdr:nvSpPr>
        <xdr:cNvPr id="7" name="Text Box 15">
          <a:extLst>
            <a:ext uri="{FF2B5EF4-FFF2-40B4-BE49-F238E27FC236}">
              <a16:creationId xmlns:a16="http://schemas.microsoft.com/office/drawing/2014/main" id="{59CFC6F2-224E-4DA9-9DC6-FF179CB098DE}"/>
            </a:ext>
          </a:extLst>
        </xdr:cNvPr>
        <xdr:cNvSpPr txBox="1">
          <a:spLocks noChangeArrowheads="1"/>
        </xdr:cNvSpPr>
      </xdr:nvSpPr>
      <xdr:spPr bwMode="auto">
        <a:xfrm>
          <a:off x="1790700" y="1857375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93</xdr:row>
      <xdr:rowOff>0</xdr:rowOff>
    </xdr:from>
    <xdr:to>
      <xdr:col>1</xdr:col>
      <xdr:colOff>1390650</xdr:colOff>
      <xdr:row>93</xdr:row>
      <xdr:rowOff>314325</xdr:rowOff>
    </xdr:to>
    <xdr:sp macro="" textlink="">
      <xdr:nvSpPr>
        <xdr:cNvPr id="8" name="Text Box 15">
          <a:extLst>
            <a:ext uri="{FF2B5EF4-FFF2-40B4-BE49-F238E27FC236}">
              <a16:creationId xmlns:a16="http://schemas.microsoft.com/office/drawing/2014/main" id="{9B5EFCF8-0D6D-466C-8594-70D3A5E473CE}"/>
            </a:ext>
          </a:extLst>
        </xdr:cNvPr>
        <xdr:cNvSpPr txBox="1">
          <a:spLocks noChangeArrowheads="1"/>
        </xdr:cNvSpPr>
      </xdr:nvSpPr>
      <xdr:spPr bwMode="auto">
        <a:xfrm>
          <a:off x="1790700" y="1857375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93</xdr:row>
      <xdr:rowOff>0</xdr:rowOff>
    </xdr:from>
    <xdr:to>
      <xdr:col>1</xdr:col>
      <xdr:colOff>1390650</xdr:colOff>
      <xdr:row>93</xdr:row>
      <xdr:rowOff>314325</xdr:rowOff>
    </xdr:to>
    <xdr:sp macro="" textlink="">
      <xdr:nvSpPr>
        <xdr:cNvPr id="9" name="Text Box 15">
          <a:extLst>
            <a:ext uri="{FF2B5EF4-FFF2-40B4-BE49-F238E27FC236}">
              <a16:creationId xmlns:a16="http://schemas.microsoft.com/office/drawing/2014/main" id="{E4DBC0B9-0BCD-4F1C-9FF7-30432FF21EE5}"/>
            </a:ext>
          </a:extLst>
        </xdr:cNvPr>
        <xdr:cNvSpPr txBox="1">
          <a:spLocks noChangeArrowheads="1"/>
        </xdr:cNvSpPr>
      </xdr:nvSpPr>
      <xdr:spPr bwMode="auto">
        <a:xfrm>
          <a:off x="1790700" y="1857375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93</xdr:row>
      <xdr:rowOff>0</xdr:rowOff>
    </xdr:from>
    <xdr:to>
      <xdr:col>1</xdr:col>
      <xdr:colOff>1390650</xdr:colOff>
      <xdr:row>93</xdr:row>
      <xdr:rowOff>314325</xdr:rowOff>
    </xdr:to>
    <xdr:sp macro="" textlink="">
      <xdr:nvSpPr>
        <xdr:cNvPr id="10" name="Text Box 15">
          <a:extLst>
            <a:ext uri="{FF2B5EF4-FFF2-40B4-BE49-F238E27FC236}">
              <a16:creationId xmlns:a16="http://schemas.microsoft.com/office/drawing/2014/main" id="{C35754A4-9DA4-40D1-998A-683327D275D0}"/>
            </a:ext>
          </a:extLst>
        </xdr:cNvPr>
        <xdr:cNvSpPr txBox="1">
          <a:spLocks noChangeArrowheads="1"/>
        </xdr:cNvSpPr>
      </xdr:nvSpPr>
      <xdr:spPr bwMode="auto">
        <a:xfrm>
          <a:off x="1790700" y="1857375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93</xdr:row>
      <xdr:rowOff>0</xdr:rowOff>
    </xdr:from>
    <xdr:to>
      <xdr:col>1</xdr:col>
      <xdr:colOff>1390650</xdr:colOff>
      <xdr:row>93</xdr:row>
      <xdr:rowOff>314325</xdr:rowOff>
    </xdr:to>
    <xdr:sp macro="" textlink="">
      <xdr:nvSpPr>
        <xdr:cNvPr id="11" name="Text Box 15">
          <a:extLst>
            <a:ext uri="{FF2B5EF4-FFF2-40B4-BE49-F238E27FC236}">
              <a16:creationId xmlns:a16="http://schemas.microsoft.com/office/drawing/2014/main" id="{74CF4081-0DB9-4044-BCA6-46397287E3D3}"/>
            </a:ext>
          </a:extLst>
        </xdr:cNvPr>
        <xdr:cNvSpPr txBox="1">
          <a:spLocks noChangeArrowheads="1"/>
        </xdr:cNvSpPr>
      </xdr:nvSpPr>
      <xdr:spPr bwMode="auto">
        <a:xfrm>
          <a:off x="1790700" y="1857375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93</xdr:row>
      <xdr:rowOff>0</xdr:rowOff>
    </xdr:from>
    <xdr:to>
      <xdr:col>1</xdr:col>
      <xdr:colOff>1390650</xdr:colOff>
      <xdr:row>93</xdr:row>
      <xdr:rowOff>314325</xdr:rowOff>
    </xdr:to>
    <xdr:sp macro="" textlink="">
      <xdr:nvSpPr>
        <xdr:cNvPr id="12" name="Text Box 15">
          <a:extLst>
            <a:ext uri="{FF2B5EF4-FFF2-40B4-BE49-F238E27FC236}">
              <a16:creationId xmlns:a16="http://schemas.microsoft.com/office/drawing/2014/main" id="{BF98BE29-89CB-4BBF-9FCD-7CE4BCE3F44B}"/>
            </a:ext>
          </a:extLst>
        </xdr:cNvPr>
        <xdr:cNvSpPr txBox="1">
          <a:spLocks noChangeArrowheads="1"/>
        </xdr:cNvSpPr>
      </xdr:nvSpPr>
      <xdr:spPr bwMode="auto">
        <a:xfrm>
          <a:off x="1790700" y="1857375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93</xdr:row>
      <xdr:rowOff>0</xdr:rowOff>
    </xdr:from>
    <xdr:to>
      <xdr:col>1</xdr:col>
      <xdr:colOff>1390650</xdr:colOff>
      <xdr:row>93</xdr:row>
      <xdr:rowOff>314325</xdr:rowOff>
    </xdr:to>
    <xdr:sp macro="" textlink="">
      <xdr:nvSpPr>
        <xdr:cNvPr id="13" name="Text Box 15">
          <a:extLst>
            <a:ext uri="{FF2B5EF4-FFF2-40B4-BE49-F238E27FC236}">
              <a16:creationId xmlns:a16="http://schemas.microsoft.com/office/drawing/2014/main" id="{4497D4AD-D76D-4707-8082-048A8444EE39}"/>
            </a:ext>
          </a:extLst>
        </xdr:cNvPr>
        <xdr:cNvSpPr txBox="1">
          <a:spLocks noChangeArrowheads="1"/>
        </xdr:cNvSpPr>
      </xdr:nvSpPr>
      <xdr:spPr bwMode="auto">
        <a:xfrm>
          <a:off x="1790700" y="1857375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93</xdr:row>
      <xdr:rowOff>0</xdr:rowOff>
    </xdr:from>
    <xdr:to>
      <xdr:col>1</xdr:col>
      <xdr:colOff>1390650</xdr:colOff>
      <xdr:row>93</xdr:row>
      <xdr:rowOff>314325</xdr:rowOff>
    </xdr:to>
    <xdr:sp macro="" textlink="">
      <xdr:nvSpPr>
        <xdr:cNvPr id="14" name="Text Box 15">
          <a:extLst>
            <a:ext uri="{FF2B5EF4-FFF2-40B4-BE49-F238E27FC236}">
              <a16:creationId xmlns:a16="http://schemas.microsoft.com/office/drawing/2014/main" id="{14DD0D81-4ADF-4CA0-BAFB-23AFDB91415A}"/>
            </a:ext>
          </a:extLst>
        </xdr:cNvPr>
        <xdr:cNvSpPr txBox="1">
          <a:spLocks noChangeArrowheads="1"/>
        </xdr:cNvSpPr>
      </xdr:nvSpPr>
      <xdr:spPr bwMode="auto">
        <a:xfrm>
          <a:off x="1790700" y="1857375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93</xdr:row>
      <xdr:rowOff>0</xdr:rowOff>
    </xdr:from>
    <xdr:to>
      <xdr:col>1</xdr:col>
      <xdr:colOff>1390650</xdr:colOff>
      <xdr:row>93</xdr:row>
      <xdr:rowOff>314325</xdr:rowOff>
    </xdr:to>
    <xdr:sp macro="" textlink="">
      <xdr:nvSpPr>
        <xdr:cNvPr id="15" name="Text Box 15">
          <a:extLst>
            <a:ext uri="{FF2B5EF4-FFF2-40B4-BE49-F238E27FC236}">
              <a16:creationId xmlns:a16="http://schemas.microsoft.com/office/drawing/2014/main" id="{67600998-C39F-4A6C-B716-11F6BE9371F1}"/>
            </a:ext>
          </a:extLst>
        </xdr:cNvPr>
        <xdr:cNvSpPr txBox="1">
          <a:spLocks noChangeArrowheads="1"/>
        </xdr:cNvSpPr>
      </xdr:nvSpPr>
      <xdr:spPr bwMode="auto">
        <a:xfrm>
          <a:off x="1790700" y="1857375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93</xdr:row>
      <xdr:rowOff>0</xdr:rowOff>
    </xdr:from>
    <xdr:to>
      <xdr:col>1</xdr:col>
      <xdr:colOff>1390650</xdr:colOff>
      <xdr:row>93</xdr:row>
      <xdr:rowOff>314325</xdr:rowOff>
    </xdr:to>
    <xdr:sp macro="" textlink="">
      <xdr:nvSpPr>
        <xdr:cNvPr id="16" name="Text Box 15">
          <a:extLst>
            <a:ext uri="{FF2B5EF4-FFF2-40B4-BE49-F238E27FC236}">
              <a16:creationId xmlns:a16="http://schemas.microsoft.com/office/drawing/2014/main" id="{6CA1FDF6-8CCD-4D88-9F94-A2574806C6A0}"/>
            </a:ext>
          </a:extLst>
        </xdr:cNvPr>
        <xdr:cNvSpPr txBox="1">
          <a:spLocks noChangeArrowheads="1"/>
        </xdr:cNvSpPr>
      </xdr:nvSpPr>
      <xdr:spPr bwMode="auto">
        <a:xfrm>
          <a:off x="1790700" y="1857375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93</xdr:row>
      <xdr:rowOff>0</xdr:rowOff>
    </xdr:from>
    <xdr:to>
      <xdr:col>1</xdr:col>
      <xdr:colOff>1390650</xdr:colOff>
      <xdr:row>93</xdr:row>
      <xdr:rowOff>314325</xdr:rowOff>
    </xdr:to>
    <xdr:sp macro="" textlink="">
      <xdr:nvSpPr>
        <xdr:cNvPr id="17" name="Text Box 15">
          <a:extLst>
            <a:ext uri="{FF2B5EF4-FFF2-40B4-BE49-F238E27FC236}">
              <a16:creationId xmlns:a16="http://schemas.microsoft.com/office/drawing/2014/main" id="{83FC42EA-61D5-41A6-80EA-3393B36FC6A0}"/>
            </a:ext>
          </a:extLst>
        </xdr:cNvPr>
        <xdr:cNvSpPr txBox="1">
          <a:spLocks noChangeArrowheads="1"/>
        </xdr:cNvSpPr>
      </xdr:nvSpPr>
      <xdr:spPr bwMode="auto">
        <a:xfrm>
          <a:off x="1790700" y="1857375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93</xdr:row>
      <xdr:rowOff>0</xdr:rowOff>
    </xdr:from>
    <xdr:to>
      <xdr:col>1</xdr:col>
      <xdr:colOff>1390650</xdr:colOff>
      <xdr:row>93</xdr:row>
      <xdr:rowOff>314325</xdr:rowOff>
    </xdr:to>
    <xdr:sp macro="" textlink="">
      <xdr:nvSpPr>
        <xdr:cNvPr id="18" name="Text Box 15">
          <a:extLst>
            <a:ext uri="{FF2B5EF4-FFF2-40B4-BE49-F238E27FC236}">
              <a16:creationId xmlns:a16="http://schemas.microsoft.com/office/drawing/2014/main" id="{94BD2F22-04BA-49B6-875D-B8ED88E978DB}"/>
            </a:ext>
          </a:extLst>
        </xdr:cNvPr>
        <xdr:cNvSpPr txBox="1">
          <a:spLocks noChangeArrowheads="1"/>
        </xdr:cNvSpPr>
      </xdr:nvSpPr>
      <xdr:spPr bwMode="auto">
        <a:xfrm>
          <a:off x="1790700" y="1857375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93</xdr:row>
      <xdr:rowOff>0</xdr:rowOff>
    </xdr:from>
    <xdr:to>
      <xdr:col>1</xdr:col>
      <xdr:colOff>1390650</xdr:colOff>
      <xdr:row>93</xdr:row>
      <xdr:rowOff>314325</xdr:rowOff>
    </xdr:to>
    <xdr:sp macro="" textlink="">
      <xdr:nvSpPr>
        <xdr:cNvPr id="19" name="Text Box 15">
          <a:extLst>
            <a:ext uri="{FF2B5EF4-FFF2-40B4-BE49-F238E27FC236}">
              <a16:creationId xmlns:a16="http://schemas.microsoft.com/office/drawing/2014/main" id="{D4AFEE52-04CE-404B-B140-899853622ACA}"/>
            </a:ext>
          </a:extLst>
        </xdr:cNvPr>
        <xdr:cNvSpPr txBox="1">
          <a:spLocks noChangeArrowheads="1"/>
        </xdr:cNvSpPr>
      </xdr:nvSpPr>
      <xdr:spPr bwMode="auto">
        <a:xfrm>
          <a:off x="1790700" y="1857375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93</xdr:row>
      <xdr:rowOff>0</xdr:rowOff>
    </xdr:from>
    <xdr:to>
      <xdr:col>1</xdr:col>
      <xdr:colOff>1390650</xdr:colOff>
      <xdr:row>93</xdr:row>
      <xdr:rowOff>314325</xdr:rowOff>
    </xdr:to>
    <xdr:sp macro="" textlink="">
      <xdr:nvSpPr>
        <xdr:cNvPr id="20" name="Text Box 15">
          <a:extLst>
            <a:ext uri="{FF2B5EF4-FFF2-40B4-BE49-F238E27FC236}">
              <a16:creationId xmlns:a16="http://schemas.microsoft.com/office/drawing/2014/main" id="{09E760D6-AA55-47F5-8E1F-D2C0DB2252B0}"/>
            </a:ext>
          </a:extLst>
        </xdr:cNvPr>
        <xdr:cNvSpPr txBox="1">
          <a:spLocks noChangeArrowheads="1"/>
        </xdr:cNvSpPr>
      </xdr:nvSpPr>
      <xdr:spPr bwMode="auto">
        <a:xfrm>
          <a:off x="1790700" y="1857375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93</xdr:row>
      <xdr:rowOff>0</xdr:rowOff>
    </xdr:from>
    <xdr:to>
      <xdr:col>1</xdr:col>
      <xdr:colOff>1390650</xdr:colOff>
      <xdr:row>93</xdr:row>
      <xdr:rowOff>314325</xdr:rowOff>
    </xdr:to>
    <xdr:sp macro="" textlink="">
      <xdr:nvSpPr>
        <xdr:cNvPr id="21" name="Text Box 15">
          <a:extLst>
            <a:ext uri="{FF2B5EF4-FFF2-40B4-BE49-F238E27FC236}">
              <a16:creationId xmlns:a16="http://schemas.microsoft.com/office/drawing/2014/main" id="{DC5C6AA4-546C-4472-AAFB-F1C1BFE78694}"/>
            </a:ext>
          </a:extLst>
        </xdr:cNvPr>
        <xdr:cNvSpPr txBox="1">
          <a:spLocks noChangeArrowheads="1"/>
        </xdr:cNvSpPr>
      </xdr:nvSpPr>
      <xdr:spPr bwMode="auto">
        <a:xfrm>
          <a:off x="1790700" y="1857375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93</xdr:row>
      <xdr:rowOff>0</xdr:rowOff>
    </xdr:from>
    <xdr:to>
      <xdr:col>1</xdr:col>
      <xdr:colOff>1390650</xdr:colOff>
      <xdr:row>93</xdr:row>
      <xdr:rowOff>314325</xdr:rowOff>
    </xdr:to>
    <xdr:sp macro="" textlink="">
      <xdr:nvSpPr>
        <xdr:cNvPr id="22" name="Text Box 15">
          <a:extLst>
            <a:ext uri="{FF2B5EF4-FFF2-40B4-BE49-F238E27FC236}">
              <a16:creationId xmlns:a16="http://schemas.microsoft.com/office/drawing/2014/main" id="{B0F242BB-E7FE-4890-84BD-316A981B6862}"/>
            </a:ext>
          </a:extLst>
        </xdr:cNvPr>
        <xdr:cNvSpPr txBox="1">
          <a:spLocks noChangeArrowheads="1"/>
        </xdr:cNvSpPr>
      </xdr:nvSpPr>
      <xdr:spPr bwMode="auto">
        <a:xfrm>
          <a:off x="1790700" y="1857375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1409700</xdr:colOff>
      <xdr:row>93</xdr:row>
      <xdr:rowOff>266700</xdr:rowOff>
    </xdr:to>
    <xdr:sp macro="" textlink="">
      <xdr:nvSpPr>
        <xdr:cNvPr id="23" name="Text Box 8">
          <a:extLst>
            <a:ext uri="{FF2B5EF4-FFF2-40B4-BE49-F238E27FC236}">
              <a16:creationId xmlns:a16="http://schemas.microsoft.com/office/drawing/2014/main" id="{E6F5E4A0-03E1-4532-A1D3-1B529903B5E8}"/>
            </a:ext>
          </a:extLst>
        </xdr:cNvPr>
        <xdr:cNvSpPr txBox="1">
          <a:spLocks noChangeArrowheads="1"/>
        </xdr:cNvSpPr>
      </xdr:nvSpPr>
      <xdr:spPr bwMode="auto">
        <a:xfrm>
          <a:off x="1800225" y="1857375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1409700</xdr:colOff>
      <xdr:row>93</xdr:row>
      <xdr:rowOff>266700</xdr:rowOff>
    </xdr:to>
    <xdr:sp macro="" textlink="">
      <xdr:nvSpPr>
        <xdr:cNvPr id="24" name="Text Box 9">
          <a:extLst>
            <a:ext uri="{FF2B5EF4-FFF2-40B4-BE49-F238E27FC236}">
              <a16:creationId xmlns:a16="http://schemas.microsoft.com/office/drawing/2014/main" id="{F61ECC59-7879-476B-8B45-B2DBD58E11BD}"/>
            </a:ext>
          </a:extLst>
        </xdr:cNvPr>
        <xdr:cNvSpPr txBox="1">
          <a:spLocks noChangeArrowheads="1"/>
        </xdr:cNvSpPr>
      </xdr:nvSpPr>
      <xdr:spPr bwMode="auto">
        <a:xfrm>
          <a:off x="1800225" y="1857375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1409700</xdr:colOff>
      <xdr:row>93</xdr:row>
      <xdr:rowOff>266700</xdr:rowOff>
    </xdr:to>
    <xdr:sp macro="" textlink="">
      <xdr:nvSpPr>
        <xdr:cNvPr id="25" name="Text Box 8">
          <a:extLst>
            <a:ext uri="{FF2B5EF4-FFF2-40B4-BE49-F238E27FC236}">
              <a16:creationId xmlns:a16="http://schemas.microsoft.com/office/drawing/2014/main" id="{0803E7AB-B65C-402A-9795-9CFDD93C4E34}"/>
            </a:ext>
          </a:extLst>
        </xdr:cNvPr>
        <xdr:cNvSpPr txBox="1">
          <a:spLocks noChangeArrowheads="1"/>
        </xdr:cNvSpPr>
      </xdr:nvSpPr>
      <xdr:spPr bwMode="auto">
        <a:xfrm>
          <a:off x="1800225" y="1857375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1409700</xdr:colOff>
      <xdr:row>93</xdr:row>
      <xdr:rowOff>266700</xdr:rowOff>
    </xdr:to>
    <xdr:sp macro="" textlink="">
      <xdr:nvSpPr>
        <xdr:cNvPr id="26" name="Text Box 9">
          <a:extLst>
            <a:ext uri="{FF2B5EF4-FFF2-40B4-BE49-F238E27FC236}">
              <a16:creationId xmlns:a16="http://schemas.microsoft.com/office/drawing/2014/main" id="{49B7DA5C-3DAE-496D-B29D-9502358ADF4B}"/>
            </a:ext>
          </a:extLst>
        </xdr:cNvPr>
        <xdr:cNvSpPr txBox="1">
          <a:spLocks noChangeArrowheads="1"/>
        </xdr:cNvSpPr>
      </xdr:nvSpPr>
      <xdr:spPr bwMode="auto">
        <a:xfrm>
          <a:off x="1800225" y="1857375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1409700</xdr:colOff>
      <xdr:row>93</xdr:row>
      <xdr:rowOff>257175</xdr:rowOff>
    </xdr:to>
    <xdr:sp macro="" textlink="">
      <xdr:nvSpPr>
        <xdr:cNvPr id="27" name="Text Box 8">
          <a:extLst>
            <a:ext uri="{FF2B5EF4-FFF2-40B4-BE49-F238E27FC236}">
              <a16:creationId xmlns:a16="http://schemas.microsoft.com/office/drawing/2014/main" id="{4C72DE0C-B04C-4AA6-8A3F-62559214312B}"/>
            </a:ext>
          </a:extLst>
        </xdr:cNvPr>
        <xdr:cNvSpPr txBox="1">
          <a:spLocks noChangeArrowheads="1"/>
        </xdr:cNvSpPr>
      </xdr:nvSpPr>
      <xdr:spPr bwMode="auto">
        <a:xfrm>
          <a:off x="1800225" y="185737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1409700</xdr:colOff>
      <xdr:row>93</xdr:row>
      <xdr:rowOff>257175</xdr:rowOff>
    </xdr:to>
    <xdr:sp macro="" textlink="">
      <xdr:nvSpPr>
        <xdr:cNvPr id="28" name="Text Box 9">
          <a:extLst>
            <a:ext uri="{FF2B5EF4-FFF2-40B4-BE49-F238E27FC236}">
              <a16:creationId xmlns:a16="http://schemas.microsoft.com/office/drawing/2014/main" id="{EE0F76F4-004D-422B-ACC2-52A375B5D9BA}"/>
            </a:ext>
          </a:extLst>
        </xdr:cNvPr>
        <xdr:cNvSpPr txBox="1">
          <a:spLocks noChangeArrowheads="1"/>
        </xdr:cNvSpPr>
      </xdr:nvSpPr>
      <xdr:spPr bwMode="auto">
        <a:xfrm>
          <a:off x="1800225" y="185737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1409700</xdr:colOff>
      <xdr:row>93</xdr:row>
      <xdr:rowOff>266700</xdr:rowOff>
    </xdr:to>
    <xdr:sp macro="" textlink="">
      <xdr:nvSpPr>
        <xdr:cNvPr id="29" name="Text Box 8">
          <a:extLst>
            <a:ext uri="{FF2B5EF4-FFF2-40B4-BE49-F238E27FC236}">
              <a16:creationId xmlns:a16="http://schemas.microsoft.com/office/drawing/2014/main" id="{8AD891E6-D8F6-47B8-864D-311A996F21C1}"/>
            </a:ext>
          </a:extLst>
        </xdr:cNvPr>
        <xdr:cNvSpPr txBox="1">
          <a:spLocks noChangeArrowheads="1"/>
        </xdr:cNvSpPr>
      </xdr:nvSpPr>
      <xdr:spPr bwMode="auto">
        <a:xfrm>
          <a:off x="1800225" y="1857375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1409700</xdr:colOff>
      <xdr:row>93</xdr:row>
      <xdr:rowOff>266700</xdr:rowOff>
    </xdr:to>
    <xdr:sp macro="" textlink="">
      <xdr:nvSpPr>
        <xdr:cNvPr id="30" name="Text Box 9">
          <a:extLst>
            <a:ext uri="{FF2B5EF4-FFF2-40B4-BE49-F238E27FC236}">
              <a16:creationId xmlns:a16="http://schemas.microsoft.com/office/drawing/2014/main" id="{17B5230A-9FE6-41B4-8831-1E4563F9D595}"/>
            </a:ext>
          </a:extLst>
        </xdr:cNvPr>
        <xdr:cNvSpPr txBox="1">
          <a:spLocks noChangeArrowheads="1"/>
        </xdr:cNvSpPr>
      </xdr:nvSpPr>
      <xdr:spPr bwMode="auto">
        <a:xfrm>
          <a:off x="1800225" y="1857375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1409700</xdr:colOff>
      <xdr:row>93</xdr:row>
      <xdr:rowOff>257175</xdr:rowOff>
    </xdr:to>
    <xdr:sp macro="" textlink="">
      <xdr:nvSpPr>
        <xdr:cNvPr id="31" name="Text Box 8">
          <a:extLst>
            <a:ext uri="{FF2B5EF4-FFF2-40B4-BE49-F238E27FC236}">
              <a16:creationId xmlns:a16="http://schemas.microsoft.com/office/drawing/2014/main" id="{DEB1070A-0F16-48BD-BFAE-1588136E4930}"/>
            </a:ext>
          </a:extLst>
        </xdr:cNvPr>
        <xdr:cNvSpPr txBox="1">
          <a:spLocks noChangeArrowheads="1"/>
        </xdr:cNvSpPr>
      </xdr:nvSpPr>
      <xdr:spPr bwMode="auto">
        <a:xfrm>
          <a:off x="1800225" y="185737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1409700</xdr:colOff>
      <xdr:row>93</xdr:row>
      <xdr:rowOff>257175</xdr:rowOff>
    </xdr:to>
    <xdr:sp macro="" textlink="">
      <xdr:nvSpPr>
        <xdr:cNvPr id="32" name="Text Box 9">
          <a:extLst>
            <a:ext uri="{FF2B5EF4-FFF2-40B4-BE49-F238E27FC236}">
              <a16:creationId xmlns:a16="http://schemas.microsoft.com/office/drawing/2014/main" id="{13520777-AECB-42E8-9C0E-5FC91BABAC7F}"/>
            </a:ext>
          </a:extLst>
        </xdr:cNvPr>
        <xdr:cNvSpPr txBox="1">
          <a:spLocks noChangeArrowheads="1"/>
        </xdr:cNvSpPr>
      </xdr:nvSpPr>
      <xdr:spPr bwMode="auto">
        <a:xfrm>
          <a:off x="1800225" y="185737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1409700</xdr:colOff>
      <xdr:row>93</xdr:row>
      <xdr:rowOff>247650</xdr:rowOff>
    </xdr:to>
    <xdr:sp macro="" textlink="">
      <xdr:nvSpPr>
        <xdr:cNvPr id="33" name="Text Box 8">
          <a:extLst>
            <a:ext uri="{FF2B5EF4-FFF2-40B4-BE49-F238E27FC236}">
              <a16:creationId xmlns:a16="http://schemas.microsoft.com/office/drawing/2014/main" id="{94ECCB11-C3EA-4061-BA74-D476464A0D08}"/>
            </a:ext>
          </a:extLst>
        </xdr:cNvPr>
        <xdr:cNvSpPr txBox="1">
          <a:spLocks noChangeArrowheads="1"/>
        </xdr:cNvSpPr>
      </xdr:nvSpPr>
      <xdr:spPr bwMode="auto">
        <a:xfrm>
          <a:off x="1800225" y="1857375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1409700</xdr:colOff>
      <xdr:row>93</xdr:row>
      <xdr:rowOff>247650</xdr:rowOff>
    </xdr:to>
    <xdr:sp macro="" textlink="">
      <xdr:nvSpPr>
        <xdr:cNvPr id="34" name="Text Box 9">
          <a:extLst>
            <a:ext uri="{FF2B5EF4-FFF2-40B4-BE49-F238E27FC236}">
              <a16:creationId xmlns:a16="http://schemas.microsoft.com/office/drawing/2014/main" id="{595E74E3-DA3A-4505-82EB-3818ECCF809E}"/>
            </a:ext>
          </a:extLst>
        </xdr:cNvPr>
        <xdr:cNvSpPr txBox="1">
          <a:spLocks noChangeArrowheads="1"/>
        </xdr:cNvSpPr>
      </xdr:nvSpPr>
      <xdr:spPr bwMode="auto">
        <a:xfrm>
          <a:off x="1800225" y="1857375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1409700</xdr:colOff>
      <xdr:row>93</xdr:row>
      <xdr:rowOff>238125</xdr:rowOff>
    </xdr:to>
    <xdr:sp macro="" textlink="">
      <xdr:nvSpPr>
        <xdr:cNvPr id="35" name="Text Box 8">
          <a:extLst>
            <a:ext uri="{FF2B5EF4-FFF2-40B4-BE49-F238E27FC236}">
              <a16:creationId xmlns:a16="http://schemas.microsoft.com/office/drawing/2014/main" id="{3DD45FDB-ABAC-4EBC-9BA2-010DE41B3F89}"/>
            </a:ext>
          </a:extLst>
        </xdr:cNvPr>
        <xdr:cNvSpPr txBox="1">
          <a:spLocks noChangeArrowheads="1"/>
        </xdr:cNvSpPr>
      </xdr:nvSpPr>
      <xdr:spPr bwMode="auto">
        <a:xfrm>
          <a:off x="1800225" y="185737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1409700</xdr:colOff>
      <xdr:row>93</xdr:row>
      <xdr:rowOff>238125</xdr:rowOff>
    </xdr:to>
    <xdr:sp macro="" textlink="">
      <xdr:nvSpPr>
        <xdr:cNvPr id="36" name="Text Box 9">
          <a:extLst>
            <a:ext uri="{FF2B5EF4-FFF2-40B4-BE49-F238E27FC236}">
              <a16:creationId xmlns:a16="http://schemas.microsoft.com/office/drawing/2014/main" id="{EC6874B1-361A-4217-B441-3F3EAAC3C9F7}"/>
            </a:ext>
          </a:extLst>
        </xdr:cNvPr>
        <xdr:cNvSpPr txBox="1">
          <a:spLocks noChangeArrowheads="1"/>
        </xdr:cNvSpPr>
      </xdr:nvSpPr>
      <xdr:spPr bwMode="auto">
        <a:xfrm>
          <a:off x="1800225" y="185737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1409700</xdr:colOff>
      <xdr:row>93</xdr:row>
      <xdr:rowOff>295275</xdr:rowOff>
    </xdr:to>
    <xdr:sp macro="" textlink="">
      <xdr:nvSpPr>
        <xdr:cNvPr id="37" name="Text Box 8">
          <a:extLst>
            <a:ext uri="{FF2B5EF4-FFF2-40B4-BE49-F238E27FC236}">
              <a16:creationId xmlns:a16="http://schemas.microsoft.com/office/drawing/2014/main" id="{AE8F3025-3776-4D43-A7BC-923F95A6C342}"/>
            </a:ext>
          </a:extLst>
        </xdr:cNvPr>
        <xdr:cNvSpPr txBox="1">
          <a:spLocks noChangeArrowheads="1"/>
        </xdr:cNvSpPr>
      </xdr:nvSpPr>
      <xdr:spPr bwMode="auto">
        <a:xfrm>
          <a:off x="1800225" y="18573750"/>
          <a:ext cx="1047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1409700</xdr:colOff>
      <xdr:row>93</xdr:row>
      <xdr:rowOff>295275</xdr:rowOff>
    </xdr:to>
    <xdr:sp macro="" textlink="">
      <xdr:nvSpPr>
        <xdr:cNvPr id="38" name="Text Box 9">
          <a:extLst>
            <a:ext uri="{FF2B5EF4-FFF2-40B4-BE49-F238E27FC236}">
              <a16:creationId xmlns:a16="http://schemas.microsoft.com/office/drawing/2014/main" id="{2A6B6AFD-B548-4B75-8038-4D0428C3807E}"/>
            </a:ext>
          </a:extLst>
        </xdr:cNvPr>
        <xdr:cNvSpPr txBox="1">
          <a:spLocks noChangeArrowheads="1"/>
        </xdr:cNvSpPr>
      </xdr:nvSpPr>
      <xdr:spPr bwMode="auto">
        <a:xfrm>
          <a:off x="1800225" y="18573750"/>
          <a:ext cx="1047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1409700</xdr:colOff>
      <xdr:row>93</xdr:row>
      <xdr:rowOff>285750</xdr:rowOff>
    </xdr:to>
    <xdr:sp macro="" textlink="">
      <xdr:nvSpPr>
        <xdr:cNvPr id="39" name="Text Box 8">
          <a:extLst>
            <a:ext uri="{FF2B5EF4-FFF2-40B4-BE49-F238E27FC236}">
              <a16:creationId xmlns:a16="http://schemas.microsoft.com/office/drawing/2014/main" id="{792745A7-32D1-4B99-B93D-32818B131650}"/>
            </a:ext>
          </a:extLst>
        </xdr:cNvPr>
        <xdr:cNvSpPr txBox="1">
          <a:spLocks noChangeArrowheads="1"/>
        </xdr:cNvSpPr>
      </xdr:nvSpPr>
      <xdr:spPr bwMode="auto">
        <a:xfrm>
          <a:off x="1800225" y="18573750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1409700</xdr:colOff>
      <xdr:row>93</xdr:row>
      <xdr:rowOff>285750</xdr:rowOff>
    </xdr:to>
    <xdr:sp macro="" textlink="">
      <xdr:nvSpPr>
        <xdr:cNvPr id="40" name="Text Box 9">
          <a:extLst>
            <a:ext uri="{FF2B5EF4-FFF2-40B4-BE49-F238E27FC236}">
              <a16:creationId xmlns:a16="http://schemas.microsoft.com/office/drawing/2014/main" id="{712CB40F-DC30-41D7-A2DF-504EB136498B}"/>
            </a:ext>
          </a:extLst>
        </xdr:cNvPr>
        <xdr:cNvSpPr txBox="1">
          <a:spLocks noChangeArrowheads="1"/>
        </xdr:cNvSpPr>
      </xdr:nvSpPr>
      <xdr:spPr bwMode="auto">
        <a:xfrm>
          <a:off x="1800225" y="18573750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1409700</xdr:colOff>
      <xdr:row>93</xdr:row>
      <xdr:rowOff>257175</xdr:rowOff>
    </xdr:to>
    <xdr:sp macro="" textlink="">
      <xdr:nvSpPr>
        <xdr:cNvPr id="41" name="Text Box 8">
          <a:extLst>
            <a:ext uri="{FF2B5EF4-FFF2-40B4-BE49-F238E27FC236}">
              <a16:creationId xmlns:a16="http://schemas.microsoft.com/office/drawing/2014/main" id="{DD1FE4AE-F71D-423A-AA4F-D8DE722173F6}"/>
            </a:ext>
          </a:extLst>
        </xdr:cNvPr>
        <xdr:cNvSpPr txBox="1">
          <a:spLocks noChangeArrowheads="1"/>
        </xdr:cNvSpPr>
      </xdr:nvSpPr>
      <xdr:spPr bwMode="auto">
        <a:xfrm>
          <a:off x="1800225" y="185737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1409700</xdr:colOff>
      <xdr:row>93</xdr:row>
      <xdr:rowOff>257175</xdr:rowOff>
    </xdr:to>
    <xdr:sp macro="" textlink="">
      <xdr:nvSpPr>
        <xdr:cNvPr id="42" name="Text Box 9">
          <a:extLst>
            <a:ext uri="{FF2B5EF4-FFF2-40B4-BE49-F238E27FC236}">
              <a16:creationId xmlns:a16="http://schemas.microsoft.com/office/drawing/2014/main" id="{7CE29480-BDD9-4708-90E7-6F17BD24842C}"/>
            </a:ext>
          </a:extLst>
        </xdr:cNvPr>
        <xdr:cNvSpPr txBox="1">
          <a:spLocks noChangeArrowheads="1"/>
        </xdr:cNvSpPr>
      </xdr:nvSpPr>
      <xdr:spPr bwMode="auto">
        <a:xfrm>
          <a:off x="1800225" y="185737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1409700</xdr:colOff>
      <xdr:row>93</xdr:row>
      <xdr:rowOff>247650</xdr:rowOff>
    </xdr:to>
    <xdr:sp macro="" textlink="">
      <xdr:nvSpPr>
        <xdr:cNvPr id="43" name="Text Box 8">
          <a:extLst>
            <a:ext uri="{FF2B5EF4-FFF2-40B4-BE49-F238E27FC236}">
              <a16:creationId xmlns:a16="http://schemas.microsoft.com/office/drawing/2014/main" id="{6D6D2377-74AF-4198-9A22-A78D9C3DDEAE}"/>
            </a:ext>
          </a:extLst>
        </xdr:cNvPr>
        <xdr:cNvSpPr txBox="1">
          <a:spLocks noChangeArrowheads="1"/>
        </xdr:cNvSpPr>
      </xdr:nvSpPr>
      <xdr:spPr bwMode="auto">
        <a:xfrm>
          <a:off x="1800225" y="1857375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1409700</xdr:colOff>
      <xdr:row>93</xdr:row>
      <xdr:rowOff>247650</xdr:rowOff>
    </xdr:to>
    <xdr:sp macro="" textlink="">
      <xdr:nvSpPr>
        <xdr:cNvPr id="44" name="Text Box 9">
          <a:extLst>
            <a:ext uri="{FF2B5EF4-FFF2-40B4-BE49-F238E27FC236}">
              <a16:creationId xmlns:a16="http://schemas.microsoft.com/office/drawing/2014/main" id="{BD38FB7B-97F8-44E7-8D18-C2123F6826E2}"/>
            </a:ext>
          </a:extLst>
        </xdr:cNvPr>
        <xdr:cNvSpPr txBox="1">
          <a:spLocks noChangeArrowheads="1"/>
        </xdr:cNvSpPr>
      </xdr:nvSpPr>
      <xdr:spPr bwMode="auto">
        <a:xfrm>
          <a:off x="1800225" y="1857375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1409700</xdr:colOff>
      <xdr:row>93</xdr:row>
      <xdr:rowOff>238125</xdr:rowOff>
    </xdr:to>
    <xdr:sp macro="" textlink="">
      <xdr:nvSpPr>
        <xdr:cNvPr id="45" name="Text Box 8">
          <a:extLst>
            <a:ext uri="{FF2B5EF4-FFF2-40B4-BE49-F238E27FC236}">
              <a16:creationId xmlns:a16="http://schemas.microsoft.com/office/drawing/2014/main" id="{B0DD78D2-E91D-4C51-A73A-2969F4AC17C7}"/>
            </a:ext>
          </a:extLst>
        </xdr:cNvPr>
        <xdr:cNvSpPr txBox="1">
          <a:spLocks noChangeArrowheads="1"/>
        </xdr:cNvSpPr>
      </xdr:nvSpPr>
      <xdr:spPr bwMode="auto">
        <a:xfrm>
          <a:off x="1800225" y="185737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1409700</xdr:colOff>
      <xdr:row>93</xdr:row>
      <xdr:rowOff>238125</xdr:rowOff>
    </xdr:to>
    <xdr:sp macro="" textlink="">
      <xdr:nvSpPr>
        <xdr:cNvPr id="46" name="Text Box 9">
          <a:extLst>
            <a:ext uri="{FF2B5EF4-FFF2-40B4-BE49-F238E27FC236}">
              <a16:creationId xmlns:a16="http://schemas.microsoft.com/office/drawing/2014/main" id="{31E68001-050C-4207-A77B-BB450E0E964F}"/>
            </a:ext>
          </a:extLst>
        </xdr:cNvPr>
        <xdr:cNvSpPr txBox="1">
          <a:spLocks noChangeArrowheads="1"/>
        </xdr:cNvSpPr>
      </xdr:nvSpPr>
      <xdr:spPr bwMode="auto">
        <a:xfrm>
          <a:off x="1800225" y="185737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1409700</xdr:colOff>
      <xdr:row>93</xdr:row>
      <xdr:rowOff>228600</xdr:rowOff>
    </xdr:to>
    <xdr:sp macro="" textlink="">
      <xdr:nvSpPr>
        <xdr:cNvPr id="47" name="Text Box 8">
          <a:extLst>
            <a:ext uri="{FF2B5EF4-FFF2-40B4-BE49-F238E27FC236}">
              <a16:creationId xmlns:a16="http://schemas.microsoft.com/office/drawing/2014/main" id="{DCB7D018-0BFF-40EE-AEBE-EBB347D464FD}"/>
            </a:ext>
          </a:extLst>
        </xdr:cNvPr>
        <xdr:cNvSpPr txBox="1">
          <a:spLocks noChangeArrowheads="1"/>
        </xdr:cNvSpPr>
      </xdr:nvSpPr>
      <xdr:spPr bwMode="auto">
        <a:xfrm>
          <a:off x="1800225" y="185737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1409700</xdr:colOff>
      <xdr:row>93</xdr:row>
      <xdr:rowOff>228600</xdr:rowOff>
    </xdr:to>
    <xdr:sp macro="" textlink="">
      <xdr:nvSpPr>
        <xdr:cNvPr id="48" name="Text Box 9">
          <a:extLst>
            <a:ext uri="{FF2B5EF4-FFF2-40B4-BE49-F238E27FC236}">
              <a16:creationId xmlns:a16="http://schemas.microsoft.com/office/drawing/2014/main" id="{61C9C0D4-6757-45C3-B503-687A01D3F90D}"/>
            </a:ext>
          </a:extLst>
        </xdr:cNvPr>
        <xdr:cNvSpPr txBox="1">
          <a:spLocks noChangeArrowheads="1"/>
        </xdr:cNvSpPr>
      </xdr:nvSpPr>
      <xdr:spPr bwMode="auto">
        <a:xfrm>
          <a:off x="1800225" y="185737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1409700</xdr:colOff>
      <xdr:row>93</xdr:row>
      <xdr:rowOff>171450</xdr:rowOff>
    </xdr:to>
    <xdr:sp macro="" textlink="">
      <xdr:nvSpPr>
        <xdr:cNvPr id="49" name="Text Box 8">
          <a:extLst>
            <a:ext uri="{FF2B5EF4-FFF2-40B4-BE49-F238E27FC236}">
              <a16:creationId xmlns:a16="http://schemas.microsoft.com/office/drawing/2014/main" id="{E7339154-396A-43AD-BD92-59D3456578E7}"/>
            </a:ext>
          </a:extLst>
        </xdr:cNvPr>
        <xdr:cNvSpPr txBox="1">
          <a:spLocks noChangeArrowheads="1"/>
        </xdr:cNvSpPr>
      </xdr:nvSpPr>
      <xdr:spPr bwMode="auto">
        <a:xfrm>
          <a:off x="1800225" y="185737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1409700</xdr:colOff>
      <xdr:row>93</xdr:row>
      <xdr:rowOff>171450</xdr:rowOff>
    </xdr:to>
    <xdr:sp macro="" textlink="">
      <xdr:nvSpPr>
        <xdr:cNvPr id="50" name="Text Box 9">
          <a:extLst>
            <a:ext uri="{FF2B5EF4-FFF2-40B4-BE49-F238E27FC236}">
              <a16:creationId xmlns:a16="http://schemas.microsoft.com/office/drawing/2014/main" id="{C28106DE-8E8C-44E7-8515-7C9AA10BC095}"/>
            </a:ext>
          </a:extLst>
        </xdr:cNvPr>
        <xdr:cNvSpPr txBox="1">
          <a:spLocks noChangeArrowheads="1"/>
        </xdr:cNvSpPr>
      </xdr:nvSpPr>
      <xdr:spPr bwMode="auto">
        <a:xfrm>
          <a:off x="1800225" y="185737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1409700</xdr:colOff>
      <xdr:row>93</xdr:row>
      <xdr:rowOff>171450</xdr:rowOff>
    </xdr:to>
    <xdr:sp macro="" textlink="">
      <xdr:nvSpPr>
        <xdr:cNvPr id="51" name="Text Box 8">
          <a:extLst>
            <a:ext uri="{FF2B5EF4-FFF2-40B4-BE49-F238E27FC236}">
              <a16:creationId xmlns:a16="http://schemas.microsoft.com/office/drawing/2014/main" id="{60B55A8B-CEA3-4AE3-BDBD-D256F458AFFC}"/>
            </a:ext>
          </a:extLst>
        </xdr:cNvPr>
        <xdr:cNvSpPr txBox="1">
          <a:spLocks noChangeArrowheads="1"/>
        </xdr:cNvSpPr>
      </xdr:nvSpPr>
      <xdr:spPr bwMode="auto">
        <a:xfrm>
          <a:off x="1800225" y="185737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1409700</xdr:colOff>
      <xdr:row>93</xdr:row>
      <xdr:rowOff>171450</xdr:rowOff>
    </xdr:to>
    <xdr:sp macro="" textlink="">
      <xdr:nvSpPr>
        <xdr:cNvPr id="52" name="Text Box 9">
          <a:extLst>
            <a:ext uri="{FF2B5EF4-FFF2-40B4-BE49-F238E27FC236}">
              <a16:creationId xmlns:a16="http://schemas.microsoft.com/office/drawing/2014/main" id="{B2749C9F-C643-48BD-8526-3BAEC21A31D0}"/>
            </a:ext>
          </a:extLst>
        </xdr:cNvPr>
        <xdr:cNvSpPr txBox="1">
          <a:spLocks noChangeArrowheads="1"/>
        </xdr:cNvSpPr>
      </xdr:nvSpPr>
      <xdr:spPr bwMode="auto">
        <a:xfrm>
          <a:off x="1800225" y="185737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1409700</xdr:colOff>
      <xdr:row>93</xdr:row>
      <xdr:rowOff>171450</xdr:rowOff>
    </xdr:to>
    <xdr:sp macro="" textlink="">
      <xdr:nvSpPr>
        <xdr:cNvPr id="53" name="Text Box 8">
          <a:extLst>
            <a:ext uri="{FF2B5EF4-FFF2-40B4-BE49-F238E27FC236}">
              <a16:creationId xmlns:a16="http://schemas.microsoft.com/office/drawing/2014/main" id="{317E3F26-08F5-4CBF-8A5E-E70CC6604641}"/>
            </a:ext>
          </a:extLst>
        </xdr:cNvPr>
        <xdr:cNvSpPr txBox="1">
          <a:spLocks noChangeArrowheads="1"/>
        </xdr:cNvSpPr>
      </xdr:nvSpPr>
      <xdr:spPr bwMode="auto">
        <a:xfrm>
          <a:off x="1800225" y="185737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1409700</xdr:colOff>
      <xdr:row>93</xdr:row>
      <xdr:rowOff>171450</xdr:rowOff>
    </xdr:to>
    <xdr:sp macro="" textlink="">
      <xdr:nvSpPr>
        <xdr:cNvPr id="54" name="Text Box 9">
          <a:extLst>
            <a:ext uri="{FF2B5EF4-FFF2-40B4-BE49-F238E27FC236}">
              <a16:creationId xmlns:a16="http://schemas.microsoft.com/office/drawing/2014/main" id="{9F0F0952-FE36-4181-B937-D142372BE694}"/>
            </a:ext>
          </a:extLst>
        </xdr:cNvPr>
        <xdr:cNvSpPr txBox="1">
          <a:spLocks noChangeArrowheads="1"/>
        </xdr:cNvSpPr>
      </xdr:nvSpPr>
      <xdr:spPr bwMode="auto">
        <a:xfrm>
          <a:off x="1800225" y="185737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1409700</xdr:colOff>
      <xdr:row>93</xdr:row>
      <xdr:rowOff>171450</xdr:rowOff>
    </xdr:to>
    <xdr:sp macro="" textlink="">
      <xdr:nvSpPr>
        <xdr:cNvPr id="55" name="Text Box 8">
          <a:extLst>
            <a:ext uri="{FF2B5EF4-FFF2-40B4-BE49-F238E27FC236}">
              <a16:creationId xmlns:a16="http://schemas.microsoft.com/office/drawing/2014/main" id="{38F73929-D67D-489E-B94F-B26CCCBA6547}"/>
            </a:ext>
          </a:extLst>
        </xdr:cNvPr>
        <xdr:cNvSpPr txBox="1">
          <a:spLocks noChangeArrowheads="1"/>
        </xdr:cNvSpPr>
      </xdr:nvSpPr>
      <xdr:spPr bwMode="auto">
        <a:xfrm>
          <a:off x="1800225" y="185737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1409700</xdr:colOff>
      <xdr:row>93</xdr:row>
      <xdr:rowOff>171450</xdr:rowOff>
    </xdr:to>
    <xdr:sp macro="" textlink="">
      <xdr:nvSpPr>
        <xdr:cNvPr id="56" name="Text Box 9">
          <a:extLst>
            <a:ext uri="{FF2B5EF4-FFF2-40B4-BE49-F238E27FC236}">
              <a16:creationId xmlns:a16="http://schemas.microsoft.com/office/drawing/2014/main" id="{9F2F716C-2361-4507-AD18-D44B58C39CA1}"/>
            </a:ext>
          </a:extLst>
        </xdr:cNvPr>
        <xdr:cNvSpPr txBox="1">
          <a:spLocks noChangeArrowheads="1"/>
        </xdr:cNvSpPr>
      </xdr:nvSpPr>
      <xdr:spPr bwMode="auto">
        <a:xfrm>
          <a:off x="1800225" y="185737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1409700</xdr:colOff>
      <xdr:row>93</xdr:row>
      <xdr:rowOff>171450</xdr:rowOff>
    </xdr:to>
    <xdr:sp macro="" textlink="">
      <xdr:nvSpPr>
        <xdr:cNvPr id="57" name="Text Box 8">
          <a:extLst>
            <a:ext uri="{FF2B5EF4-FFF2-40B4-BE49-F238E27FC236}">
              <a16:creationId xmlns:a16="http://schemas.microsoft.com/office/drawing/2014/main" id="{243F37BF-9E68-4171-97CE-1FDFC3DDF226}"/>
            </a:ext>
          </a:extLst>
        </xdr:cNvPr>
        <xdr:cNvSpPr txBox="1">
          <a:spLocks noChangeArrowheads="1"/>
        </xdr:cNvSpPr>
      </xdr:nvSpPr>
      <xdr:spPr bwMode="auto">
        <a:xfrm>
          <a:off x="1800225" y="185737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1409700</xdr:colOff>
      <xdr:row>93</xdr:row>
      <xdr:rowOff>171450</xdr:rowOff>
    </xdr:to>
    <xdr:sp macro="" textlink="">
      <xdr:nvSpPr>
        <xdr:cNvPr id="58" name="Text Box 9">
          <a:extLst>
            <a:ext uri="{FF2B5EF4-FFF2-40B4-BE49-F238E27FC236}">
              <a16:creationId xmlns:a16="http://schemas.microsoft.com/office/drawing/2014/main" id="{EAD246B7-7EAF-4A3E-8544-0692AF0C0CBC}"/>
            </a:ext>
          </a:extLst>
        </xdr:cNvPr>
        <xdr:cNvSpPr txBox="1">
          <a:spLocks noChangeArrowheads="1"/>
        </xdr:cNvSpPr>
      </xdr:nvSpPr>
      <xdr:spPr bwMode="auto">
        <a:xfrm>
          <a:off x="1800225" y="185737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93</xdr:row>
      <xdr:rowOff>171450</xdr:rowOff>
    </xdr:to>
    <xdr:sp macro="" textlink="">
      <xdr:nvSpPr>
        <xdr:cNvPr id="59" name="Text Box 8">
          <a:extLst>
            <a:ext uri="{FF2B5EF4-FFF2-40B4-BE49-F238E27FC236}">
              <a16:creationId xmlns:a16="http://schemas.microsoft.com/office/drawing/2014/main" id="{1EDA1AA0-1280-4E0D-88ED-60F779316229}"/>
            </a:ext>
          </a:extLst>
        </xdr:cNvPr>
        <xdr:cNvSpPr txBox="1">
          <a:spLocks noChangeArrowheads="1"/>
        </xdr:cNvSpPr>
      </xdr:nvSpPr>
      <xdr:spPr bwMode="auto">
        <a:xfrm>
          <a:off x="1800225" y="185737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93</xdr:row>
      <xdr:rowOff>171450</xdr:rowOff>
    </xdr:to>
    <xdr:sp macro="" textlink="">
      <xdr:nvSpPr>
        <xdr:cNvPr id="60" name="Text Box 9">
          <a:extLst>
            <a:ext uri="{FF2B5EF4-FFF2-40B4-BE49-F238E27FC236}">
              <a16:creationId xmlns:a16="http://schemas.microsoft.com/office/drawing/2014/main" id="{AC5ECAAC-5675-46BA-8C7D-05183D8BF1B4}"/>
            </a:ext>
          </a:extLst>
        </xdr:cNvPr>
        <xdr:cNvSpPr txBox="1">
          <a:spLocks noChangeArrowheads="1"/>
        </xdr:cNvSpPr>
      </xdr:nvSpPr>
      <xdr:spPr bwMode="auto">
        <a:xfrm>
          <a:off x="1800225" y="185737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93</xdr:row>
      <xdr:rowOff>171450</xdr:rowOff>
    </xdr:to>
    <xdr:sp macro="" textlink="">
      <xdr:nvSpPr>
        <xdr:cNvPr id="61" name="Text Box 8">
          <a:extLst>
            <a:ext uri="{FF2B5EF4-FFF2-40B4-BE49-F238E27FC236}">
              <a16:creationId xmlns:a16="http://schemas.microsoft.com/office/drawing/2014/main" id="{9616881D-1F5E-4DE3-98A5-2ED5406828D8}"/>
            </a:ext>
          </a:extLst>
        </xdr:cNvPr>
        <xdr:cNvSpPr txBox="1">
          <a:spLocks noChangeArrowheads="1"/>
        </xdr:cNvSpPr>
      </xdr:nvSpPr>
      <xdr:spPr bwMode="auto">
        <a:xfrm>
          <a:off x="1800225" y="185737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93</xdr:row>
      <xdr:rowOff>171450</xdr:rowOff>
    </xdr:to>
    <xdr:sp macro="" textlink="">
      <xdr:nvSpPr>
        <xdr:cNvPr id="62" name="Text Box 9">
          <a:extLst>
            <a:ext uri="{FF2B5EF4-FFF2-40B4-BE49-F238E27FC236}">
              <a16:creationId xmlns:a16="http://schemas.microsoft.com/office/drawing/2014/main" id="{A42840CA-98D6-49CF-BB1C-BB3670CFB496}"/>
            </a:ext>
          </a:extLst>
        </xdr:cNvPr>
        <xdr:cNvSpPr txBox="1">
          <a:spLocks noChangeArrowheads="1"/>
        </xdr:cNvSpPr>
      </xdr:nvSpPr>
      <xdr:spPr bwMode="auto">
        <a:xfrm>
          <a:off x="1800225" y="185737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1409700</xdr:colOff>
      <xdr:row>93</xdr:row>
      <xdr:rowOff>171450</xdr:rowOff>
    </xdr:to>
    <xdr:sp macro="" textlink="">
      <xdr:nvSpPr>
        <xdr:cNvPr id="63" name="Text Box 8">
          <a:extLst>
            <a:ext uri="{FF2B5EF4-FFF2-40B4-BE49-F238E27FC236}">
              <a16:creationId xmlns:a16="http://schemas.microsoft.com/office/drawing/2014/main" id="{91856CEA-2E57-4DF2-BF3C-235309BC7A57}"/>
            </a:ext>
          </a:extLst>
        </xdr:cNvPr>
        <xdr:cNvSpPr txBox="1">
          <a:spLocks noChangeArrowheads="1"/>
        </xdr:cNvSpPr>
      </xdr:nvSpPr>
      <xdr:spPr bwMode="auto">
        <a:xfrm>
          <a:off x="1800225" y="185737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1409700</xdr:colOff>
      <xdr:row>93</xdr:row>
      <xdr:rowOff>171450</xdr:rowOff>
    </xdr:to>
    <xdr:sp macro="" textlink="">
      <xdr:nvSpPr>
        <xdr:cNvPr id="64" name="Text Box 9">
          <a:extLst>
            <a:ext uri="{FF2B5EF4-FFF2-40B4-BE49-F238E27FC236}">
              <a16:creationId xmlns:a16="http://schemas.microsoft.com/office/drawing/2014/main" id="{0CFA3C1A-8D9B-445A-AF8E-63F2822F3FAC}"/>
            </a:ext>
          </a:extLst>
        </xdr:cNvPr>
        <xdr:cNvSpPr txBox="1">
          <a:spLocks noChangeArrowheads="1"/>
        </xdr:cNvSpPr>
      </xdr:nvSpPr>
      <xdr:spPr bwMode="auto">
        <a:xfrm>
          <a:off x="1800225" y="185737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1409700</xdr:colOff>
      <xdr:row>93</xdr:row>
      <xdr:rowOff>171450</xdr:rowOff>
    </xdr:to>
    <xdr:sp macro="" textlink="">
      <xdr:nvSpPr>
        <xdr:cNvPr id="65" name="Text Box 8">
          <a:extLst>
            <a:ext uri="{FF2B5EF4-FFF2-40B4-BE49-F238E27FC236}">
              <a16:creationId xmlns:a16="http://schemas.microsoft.com/office/drawing/2014/main" id="{401A4A24-FFA1-47CB-9D97-764FAAD7302D}"/>
            </a:ext>
          </a:extLst>
        </xdr:cNvPr>
        <xdr:cNvSpPr txBox="1">
          <a:spLocks noChangeArrowheads="1"/>
        </xdr:cNvSpPr>
      </xdr:nvSpPr>
      <xdr:spPr bwMode="auto">
        <a:xfrm>
          <a:off x="1800225" y="185737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1409700</xdr:colOff>
      <xdr:row>93</xdr:row>
      <xdr:rowOff>171450</xdr:rowOff>
    </xdr:to>
    <xdr:sp macro="" textlink="">
      <xdr:nvSpPr>
        <xdr:cNvPr id="66" name="Text Box 9">
          <a:extLst>
            <a:ext uri="{FF2B5EF4-FFF2-40B4-BE49-F238E27FC236}">
              <a16:creationId xmlns:a16="http://schemas.microsoft.com/office/drawing/2014/main" id="{355F23E4-0994-427B-ADBF-B73DEC8F1CA1}"/>
            </a:ext>
          </a:extLst>
        </xdr:cNvPr>
        <xdr:cNvSpPr txBox="1">
          <a:spLocks noChangeArrowheads="1"/>
        </xdr:cNvSpPr>
      </xdr:nvSpPr>
      <xdr:spPr bwMode="auto">
        <a:xfrm>
          <a:off x="1800225" y="185737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1409700</xdr:colOff>
      <xdr:row>93</xdr:row>
      <xdr:rowOff>171450</xdr:rowOff>
    </xdr:to>
    <xdr:sp macro="" textlink="">
      <xdr:nvSpPr>
        <xdr:cNvPr id="67" name="Text Box 8">
          <a:extLst>
            <a:ext uri="{FF2B5EF4-FFF2-40B4-BE49-F238E27FC236}">
              <a16:creationId xmlns:a16="http://schemas.microsoft.com/office/drawing/2014/main" id="{7203DC0A-B429-46D3-AE5D-8557786CE7E3}"/>
            </a:ext>
          </a:extLst>
        </xdr:cNvPr>
        <xdr:cNvSpPr txBox="1">
          <a:spLocks noChangeArrowheads="1"/>
        </xdr:cNvSpPr>
      </xdr:nvSpPr>
      <xdr:spPr bwMode="auto">
        <a:xfrm>
          <a:off x="1800225" y="185737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1409700</xdr:colOff>
      <xdr:row>93</xdr:row>
      <xdr:rowOff>171450</xdr:rowOff>
    </xdr:to>
    <xdr:sp macro="" textlink="">
      <xdr:nvSpPr>
        <xdr:cNvPr id="68" name="Text Box 9">
          <a:extLst>
            <a:ext uri="{FF2B5EF4-FFF2-40B4-BE49-F238E27FC236}">
              <a16:creationId xmlns:a16="http://schemas.microsoft.com/office/drawing/2014/main" id="{668A8111-F171-4012-9218-CA4CB759D105}"/>
            </a:ext>
          </a:extLst>
        </xdr:cNvPr>
        <xdr:cNvSpPr txBox="1">
          <a:spLocks noChangeArrowheads="1"/>
        </xdr:cNvSpPr>
      </xdr:nvSpPr>
      <xdr:spPr bwMode="auto">
        <a:xfrm>
          <a:off x="1800225" y="185737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1409700</xdr:colOff>
      <xdr:row>93</xdr:row>
      <xdr:rowOff>171450</xdr:rowOff>
    </xdr:to>
    <xdr:sp macro="" textlink="">
      <xdr:nvSpPr>
        <xdr:cNvPr id="69" name="Text Box 8">
          <a:extLst>
            <a:ext uri="{FF2B5EF4-FFF2-40B4-BE49-F238E27FC236}">
              <a16:creationId xmlns:a16="http://schemas.microsoft.com/office/drawing/2014/main" id="{6F854687-6449-4DEC-A2CB-E05067B6A49D}"/>
            </a:ext>
          </a:extLst>
        </xdr:cNvPr>
        <xdr:cNvSpPr txBox="1">
          <a:spLocks noChangeArrowheads="1"/>
        </xdr:cNvSpPr>
      </xdr:nvSpPr>
      <xdr:spPr bwMode="auto">
        <a:xfrm>
          <a:off x="1800225" y="185737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1409700</xdr:colOff>
      <xdr:row>93</xdr:row>
      <xdr:rowOff>171450</xdr:rowOff>
    </xdr:to>
    <xdr:sp macro="" textlink="">
      <xdr:nvSpPr>
        <xdr:cNvPr id="70" name="Text Box 9">
          <a:extLst>
            <a:ext uri="{FF2B5EF4-FFF2-40B4-BE49-F238E27FC236}">
              <a16:creationId xmlns:a16="http://schemas.microsoft.com/office/drawing/2014/main" id="{96513239-4180-4F8B-927F-0E6846DB3A96}"/>
            </a:ext>
          </a:extLst>
        </xdr:cNvPr>
        <xdr:cNvSpPr txBox="1">
          <a:spLocks noChangeArrowheads="1"/>
        </xdr:cNvSpPr>
      </xdr:nvSpPr>
      <xdr:spPr bwMode="auto">
        <a:xfrm>
          <a:off x="1800225" y="185737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1409700</xdr:colOff>
      <xdr:row>93</xdr:row>
      <xdr:rowOff>171450</xdr:rowOff>
    </xdr:to>
    <xdr:sp macro="" textlink="">
      <xdr:nvSpPr>
        <xdr:cNvPr id="71" name="Text Box 8">
          <a:extLst>
            <a:ext uri="{FF2B5EF4-FFF2-40B4-BE49-F238E27FC236}">
              <a16:creationId xmlns:a16="http://schemas.microsoft.com/office/drawing/2014/main" id="{A8F5CEE6-79F4-4E3C-9030-0F961C218B54}"/>
            </a:ext>
          </a:extLst>
        </xdr:cNvPr>
        <xdr:cNvSpPr txBox="1">
          <a:spLocks noChangeArrowheads="1"/>
        </xdr:cNvSpPr>
      </xdr:nvSpPr>
      <xdr:spPr bwMode="auto">
        <a:xfrm>
          <a:off x="1800225" y="185737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1409700</xdr:colOff>
      <xdr:row>93</xdr:row>
      <xdr:rowOff>171450</xdr:rowOff>
    </xdr:to>
    <xdr:sp macro="" textlink="">
      <xdr:nvSpPr>
        <xdr:cNvPr id="72" name="Text Box 9">
          <a:extLst>
            <a:ext uri="{FF2B5EF4-FFF2-40B4-BE49-F238E27FC236}">
              <a16:creationId xmlns:a16="http://schemas.microsoft.com/office/drawing/2014/main" id="{8F999C4C-4868-4FD3-8D0E-58064413A34D}"/>
            </a:ext>
          </a:extLst>
        </xdr:cNvPr>
        <xdr:cNvSpPr txBox="1">
          <a:spLocks noChangeArrowheads="1"/>
        </xdr:cNvSpPr>
      </xdr:nvSpPr>
      <xdr:spPr bwMode="auto">
        <a:xfrm>
          <a:off x="1800225" y="185737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1409700</xdr:colOff>
      <xdr:row>93</xdr:row>
      <xdr:rowOff>171450</xdr:rowOff>
    </xdr:to>
    <xdr:sp macro="" textlink="">
      <xdr:nvSpPr>
        <xdr:cNvPr id="73" name="Text Box 8">
          <a:extLst>
            <a:ext uri="{FF2B5EF4-FFF2-40B4-BE49-F238E27FC236}">
              <a16:creationId xmlns:a16="http://schemas.microsoft.com/office/drawing/2014/main" id="{B5801F72-C5FF-41E1-AD75-1CFCBCB3B2D8}"/>
            </a:ext>
          </a:extLst>
        </xdr:cNvPr>
        <xdr:cNvSpPr txBox="1">
          <a:spLocks noChangeArrowheads="1"/>
        </xdr:cNvSpPr>
      </xdr:nvSpPr>
      <xdr:spPr bwMode="auto">
        <a:xfrm>
          <a:off x="1800225" y="185737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1409700</xdr:colOff>
      <xdr:row>93</xdr:row>
      <xdr:rowOff>171450</xdr:rowOff>
    </xdr:to>
    <xdr:sp macro="" textlink="">
      <xdr:nvSpPr>
        <xdr:cNvPr id="74" name="Text Box 9">
          <a:extLst>
            <a:ext uri="{FF2B5EF4-FFF2-40B4-BE49-F238E27FC236}">
              <a16:creationId xmlns:a16="http://schemas.microsoft.com/office/drawing/2014/main" id="{52DD516B-6609-48D3-9793-CE3C3F59A08B}"/>
            </a:ext>
          </a:extLst>
        </xdr:cNvPr>
        <xdr:cNvSpPr txBox="1">
          <a:spLocks noChangeArrowheads="1"/>
        </xdr:cNvSpPr>
      </xdr:nvSpPr>
      <xdr:spPr bwMode="auto">
        <a:xfrm>
          <a:off x="1800225" y="185737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93</xdr:row>
      <xdr:rowOff>171450</xdr:rowOff>
    </xdr:to>
    <xdr:sp macro="" textlink="">
      <xdr:nvSpPr>
        <xdr:cNvPr id="75" name="Text Box 8">
          <a:extLst>
            <a:ext uri="{FF2B5EF4-FFF2-40B4-BE49-F238E27FC236}">
              <a16:creationId xmlns:a16="http://schemas.microsoft.com/office/drawing/2014/main" id="{0C11DD00-2D3D-4B0E-B4DD-FF71841BB573}"/>
            </a:ext>
          </a:extLst>
        </xdr:cNvPr>
        <xdr:cNvSpPr txBox="1">
          <a:spLocks noChangeArrowheads="1"/>
        </xdr:cNvSpPr>
      </xdr:nvSpPr>
      <xdr:spPr bwMode="auto">
        <a:xfrm>
          <a:off x="1800225" y="185737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93</xdr:row>
      <xdr:rowOff>171450</xdr:rowOff>
    </xdr:to>
    <xdr:sp macro="" textlink="">
      <xdr:nvSpPr>
        <xdr:cNvPr id="76" name="Text Box 9">
          <a:extLst>
            <a:ext uri="{FF2B5EF4-FFF2-40B4-BE49-F238E27FC236}">
              <a16:creationId xmlns:a16="http://schemas.microsoft.com/office/drawing/2014/main" id="{8C198698-2BC9-48FF-AB54-49B7C55A07E9}"/>
            </a:ext>
          </a:extLst>
        </xdr:cNvPr>
        <xdr:cNvSpPr txBox="1">
          <a:spLocks noChangeArrowheads="1"/>
        </xdr:cNvSpPr>
      </xdr:nvSpPr>
      <xdr:spPr bwMode="auto">
        <a:xfrm>
          <a:off x="1800225" y="185737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93</xdr:row>
      <xdr:rowOff>171450</xdr:rowOff>
    </xdr:to>
    <xdr:sp macro="" textlink="">
      <xdr:nvSpPr>
        <xdr:cNvPr id="77" name="Text Box 8">
          <a:extLst>
            <a:ext uri="{FF2B5EF4-FFF2-40B4-BE49-F238E27FC236}">
              <a16:creationId xmlns:a16="http://schemas.microsoft.com/office/drawing/2014/main" id="{E89422EC-1AA7-4AB1-A160-C670A4EB2B02}"/>
            </a:ext>
          </a:extLst>
        </xdr:cNvPr>
        <xdr:cNvSpPr txBox="1">
          <a:spLocks noChangeArrowheads="1"/>
        </xdr:cNvSpPr>
      </xdr:nvSpPr>
      <xdr:spPr bwMode="auto">
        <a:xfrm>
          <a:off x="1800225" y="185737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93</xdr:row>
      <xdr:rowOff>171450</xdr:rowOff>
    </xdr:to>
    <xdr:sp macro="" textlink="">
      <xdr:nvSpPr>
        <xdr:cNvPr id="78" name="Text Box 9">
          <a:extLst>
            <a:ext uri="{FF2B5EF4-FFF2-40B4-BE49-F238E27FC236}">
              <a16:creationId xmlns:a16="http://schemas.microsoft.com/office/drawing/2014/main" id="{64C0A502-F792-4E4C-848B-42D8A896C845}"/>
            </a:ext>
          </a:extLst>
        </xdr:cNvPr>
        <xdr:cNvSpPr txBox="1">
          <a:spLocks noChangeArrowheads="1"/>
        </xdr:cNvSpPr>
      </xdr:nvSpPr>
      <xdr:spPr bwMode="auto">
        <a:xfrm>
          <a:off x="1800225" y="185737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1409700</xdr:colOff>
      <xdr:row>93</xdr:row>
      <xdr:rowOff>171450</xdr:rowOff>
    </xdr:to>
    <xdr:sp macro="" textlink="">
      <xdr:nvSpPr>
        <xdr:cNvPr id="79" name="Text Box 8">
          <a:extLst>
            <a:ext uri="{FF2B5EF4-FFF2-40B4-BE49-F238E27FC236}">
              <a16:creationId xmlns:a16="http://schemas.microsoft.com/office/drawing/2014/main" id="{5BEB3301-44F1-40A8-BB67-B5D849373BC3}"/>
            </a:ext>
          </a:extLst>
        </xdr:cNvPr>
        <xdr:cNvSpPr txBox="1">
          <a:spLocks noChangeArrowheads="1"/>
        </xdr:cNvSpPr>
      </xdr:nvSpPr>
      <xdr:spPr bwMode="auto">
        <a:xfrm>
          <a:off x="1800225" y="185737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1409700</xdr:colOff>
      <xdr:row>93</xdr:row>
      <xdr:rowOff>171450</xdr:rowOff>
    </xdr:to>
    <xdr:sp macro="" textlink="">
      <xdr:nvSpPr>
        <xdr:cNvPr id="80" name="Text Box 9">
          <a:extLst>
            <a:ext uri="{FF2B5EF4-FFF2-40B4-BE49-F238E27FC236}">
              <a16:creationId xmlns:a16="http://schemas.microsoft.com/office/drawing/2014/main" id="{3681688F-6857-4E5F-94B2-82C2654C50A9}"/>
            </a:ext>
          </a:extLst>
        </xdr:cNvPr>
        <xdr:cNvSpPr txBox="1">
          <a:spLocks noChangeArrowheads="1"/>
        </xdr:cNvSpPr>
      </xdr:nvSpPr>
      <xdr:spPr bwMode="auto">
        <a:xfrm>
          <a:off x="1800225" y="185737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1409700</xdr:colOff>
      <xdr:row>93</xdr:row>
      <xdr:rowOff>171450</xdr:rowOff>
    </xdr:to>
    <xdr:sp macro="" textlink="">
      <xdr:nvSpPr>
        <xdr:cNvPr id="81" name="Text Box 8">
          <a:extLst>
            <a:ext uri="{FF2B5EF4-FFF2-40B4-BE49-F238E27FC236}">
              <a16:creationId xmlns:a16="http://schemas.microsoft.com/office/drawing/2014/main" id="{EED231C7-BE64-4E8B-8D79-B0AD0AC5CDE5}"/>
            </a:ext>
          </a:extLst>
        </xdr:cNvPr>
        <xdr:cNvSpPr txBox="1">
          <a:spLocks noChangeArrowheads="1"/>
        </xdr:cNvSpPr>
      </xdr:nvSpPr>
      <xdr:spPr bwMode="auto">
        <a:xfrm>
          <a:off x="1800225" y="185737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1409700</xdr:colOff>
      <xdr:row>93</xdr:row>
      <xdr:rowOff>171450</xdr:rowOff>
    </xdr:to>
    <xdr:sp macro="" textlink="">
      <xdr:nvSpPr>
        <xdr:cNvPr id="82" name="Text Box 9">
          <a:extLst>
            <a:ext uri="{FF2B5EF4-FFF2-40B4-BE49-F238E27FC236}">
              <a16:creationId xmlns:a16="http://schemas.microsoft.com/office/drawing/2014/main" id="{20A7F471-70A3-4C4C-B6D1-E31FFC959E84}"/>
            </a:ext>
          </a:extLst>
        </xdr:cNvPr>
        <xdr:cNvSpPr txBox="1">
          <a:spLocks noChangeArrowheads="1"/>
        </xdr:cNvSpPr>
      </xdr:nvSpPr>
      <xdr:spPr bwMode="auto">
        <a:xfrm>
          <a:off x="1800225" y="185737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1409700</xdr:colOff>
      <xdr:row>93</xdr:row>
      <xdr:rowOff>171450</xdr:rowOff>
    </xdr:to>
    <xdr:sp macro="" textlink="">
      <xdr:nvSpPr>
        <xdr:cNvPr id="83" name="Text Box 8">
          <a:extLst>
            <a:ext uri="{FF2B5EF4-FFF2-40B4-BE49-F238E27FC236}">
              <a16:creationId xmlns:a16="http://schemas.microsoft.com/office/drawing/2014/main" id="{E83447A5-F276-4FE1-8A0D-A30E0941211A}"/>
            </a:ext>
          </a:extLst>
        </xdr:cNvPr>
        <xdr:cNvSpPr txBox="1">
          <a:spLocks noChangeArrowheads="1"/>
        </xdr:cNvSpPr>
      </xdr:nvSpPr>
      <xdr:spPr bwMode="auto">
        <a:xfrm>
          <a:off x="1800225" y="185737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1409700</xdr:colOff>
      <xdr:row>93</xdr:row>
      <xdr:rowOff>171450</xdr:rowOff>
    </xdr:to>
    <xdr:sp macro="" textlink="">
      <xdr:nvSpPr>
        <xdr:cNvPr id="84" name="Text Box 9">
          <a:extLst>
            <a:ext uri="{FF2B5EF4-FFF2-40B4-BE49-F238E27FC236}">
              <a16:creationId xmlns:a16="http://schemas.microsoft.com/office/drawing/2014/main" id="{F28BC7F8-2385-4BC2-8532-7DE02A1C64C3}"/>
            </a:ext>
          </a:extLst>
        </xdr:cNvPr>
        <xdr:cNvSpPr txBox="1">
          <a:spLocks noChangeArrowheads="1"/>
        </xdr:cNvSpPr>
      </xdr:nvSpPr>
      <xdr:spPr bwMode="auto">
        <a:xfrm>
          <a:off x="1800225" y="185737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1409700</xdr:colOff>
      <xdr:row>93</xdr:row>
      <xdr:rowOff>171450</xdr:rowOff>
    </xdr:to>
    <xdr:sp macro="" textlink="">
      <xdr:nvSpPr>
        <xdr:cNvPr id="85" name="Text Box 8">
          <a:extLst>
            <a:ext uri="{FF2B5EF4-FFF2-40B4-BE49-F238E27FC236}">
              <a16:creationId xmlns:a16="http://schemas.microsoft.com/office/drawing/2014/main" id="{5BFB212E-15BB-49B2-A47C-F40C0A5E4902}"/>
            </a:ext>
          </a:extLst>
        </xdr:cNvPr>
        <xdr:cNvSpPr txBox="1">
          <a:spLocks noChangeArrowheads="1"/>
        </xdr:cNvSpPr>
      </xdr:nvSpPr>
      <xdr:spPr bwMode="auto">
        <a:xfrm>
          <a:off x="1800225" y="185737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1409700</xdr:colOff>
      <xdr:row>93</xdr:row>
      <xdr:rowOff>171450</xdr:rowOff>
    </xdr:to>
    <xdr:sp macro="" textlink="">
      <xdr:nvSpPr>
        <xdr:cNvPr id="86" name="Text Box 9">
          <a:extLst>
            <a:ext uri="{FF2B5EF4-FFF2-40B4-BE49-F238E27FC236}">
              <a16:creationId xmlns:a16="http://schemas.microsoft.com/office/drawing/2014/main" id="{67260190-FC51-4DB5-86F9-D6FE06B7AD8A}"/>
            </a:ext>
          </a:extLst>
        </xdr:cNvPr>
        <xdr:cNvSpPr txBox="1">
          <a:spLocks noChangeArrowheads="1"/>
        </xdr:cNvSpPr>
      </xdr:nvSpPr>
      <xdr:spPr bwMode="auto">
        <a:xfrm>
          <a:off x="1800225" y="185737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1409700</xdr:colOff>
      <xdr:row>93</xdr:row>
      <xdr:rowOff>171450</xdr:rowOff>
    </xdr:to>
    <xdr:sp macro="" textlink="">
      <xdr:nvSpPr>
        <xdr:cNvPr id="87" name="Text Box 8">
          <a:extLst>
            <a:ext uri="{FF2B5EF4-FFF2-40B4-BE49-F238E27FC236}">
              <a16:creationId xmlns:a16="http://schemas.microsoft.com/office/drawing/2014/main" id="{FB96AAE1-488B-4307-A90A-F5220D1DC1E0}"/>
            </a:ext>
          </a:extLst>
        </xdr:cNvPr>
        <xdr:cNvSpPr txBox="1">
          <a:spLocks noChangeArrowheads="1"/>
        </xdr:cNvSpPr>
      </xdr:nvSpPr>
      <xdr:spPr bwMode="auto">
        <a:xfrm>
          <a:off x="1800225" y="185737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1409700</xdr:colOff>
      <xdr:row>93</xdr:row>
      <xdr:rowOff>171450</xdr:rowOff>
    </xdr:to>
    <xdr:sp macro="" textlink="">
      <xdr:nvSpPr>
        <xdr:cNvPr id="88" name="Text Box 9">
          <a:extLst>
            <a:ext uri="{FF2B5EF4-FFF2-40B4-BE49-F238E27FC236}">
              <a16:creationId xmlns:a16="http://schemas.microsoft.com/office/drawing/2014/main" id="{169EFE36-186B-49F9-98EC-042A9088AB8F}"/>
            </a:ext>
          </a:extLst>
        </xdr:cNvPr>
        <xdr:cNvSpPr txBox="1">
          <a:spLocks noChangeArrowheads="1"/>
        </xdr:cNvSpPr>
      </xdr:nvSpPr>
      <xdr:spPr bwMode="auto">
        <a:xfrm>
          <a:off x="1800225" y="185737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1409700</xdr:colOff>
      <xdr:row>93</xdr:row>
      <xdr:rowOff>171450</xdr:rowOff>
    </xdr:to>
    <xdr:sp macro="" textlink="">
      <xdr:nvSpPr>
        <xdr:cNvPr id="89" name="Text Box 8">
          <a:extLst>
            <a:ext uri="{FF2B5EF4-FFF2-40B4-BE49-F238E27FC236}">
              <a16:creationId xmlns:a16="http://schemas.microsoft.com/office/drawing/2014/main" id="{79DCED58-D581-4DEF-AB7B-DAF690DE6C46}"/>
            </a:ext>
          </a:extLst>
        </xdr:cNvPr>
        <xdr:cNvSpPr txBox="1">
          <a:spLocks noChangeArrowheads="1"/>
        </xdr:cNvSpPr>
      </xdr:nvSpPr>
      <xdr:spPr bwMode="auto">
        <a:xfrm>
          <a:off x="1800225" y="185737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1409700</xdr:colOff>
      <xdr:row>93</xdr:row>
      <xdr:rowOff>171450</xdr:rowOff>
    </xdr:to>
    <xdr:sp macro="" textlink="">
      <xdr:nvSpPr>
        <xdr:cNvPr id="90" name="Text Box 9">
          <a:extLst>
            <a:ext uri="{FF2B5EF4-FFF2-40B4-BE49-F238E27FC236}">
              <a16:creationId xmlns:a16="http://schemas.microsoft.com/office/drawing/2014/main" id="{2539B422-C30A-4384-8A47-14FF86817865}"/>
            </a:ext>
          </a:extLst>
        </xdr:cNvPr>
        <xdr:cNvSpPr txBox="1">
          <a:spLocks noChangeArrowheads="1"/>
        </xdr:cNvSpPr>
      </xdr:nvSpPr>
      <xdr:spPr bwMode="auto">
        <a:xfrm>
          <a:off x="1800225" y="185737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1409700</xdr:colOff>
      <xdr:row>93</xdr:row>
      <xdr:rowOff>171450</xdr:rowOff>
    </xdr:to>
    <xdr:sp macro="" textlink="">
      <xdr:nvSpPr>
        <xdr:cNvPr id="91" name="Text Box 8">
          <a:extLst>
            <a:ext uri="{FF2B5EF4-FFF2-40B4-BE49-F238E27FC236}">
              <a16:creationId xmlns:a16="http://schemas.microsoft.com/office/drawing/2014/main" id="{10BB19B0-D2D5-4146-AEBC-BEAC9EC39B47}"/>
            </a:ext>
          </a:extLst>
        </xdr:cNvPr>
        <xdr:cNvSpPr txBox="1">
          <a:spLocks noChangeArrowheads="1"/>
        </xdr:cNvSpPr>
      </xdr:nvSpPr>
      <xdr:spPr bwMode="auto">
        <a:xfrm>
          <a:off x="1800225" y="185737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1409700</xdr:colOff>
      <xdr:row>93</xdr:row>
      <xdr:rowOff>171450</xdr:rowOff>
    </xdr:to>
    <xdr:sp macro="" textlink="">
      <xdr:nvSpPr>
        <xdr:cNvPr id="92" name="Text Box 9">
          <a:extLst>
            <a:ext uri="{FF2B5EF4-FFF2-40B4-BE49-F238E27FC236}">
              <a16:creationId xmlns:a16="http://schemas.microsoft.com/office/drawing/2014/main" id="{BE916783-E7F6-46EE-B5F9-65A7E76F0CA4}"/>
            </a:ext>
          </a:extLst>
        </xdr:cNvPr>
        <xdr:cNvSpPr txBox="1">
          <a:spLocks noChangeArrowheads="1"/>
        </xdr:cNvSpPr>
      </xdr:nvSpPr>
      <xdr:spPr bwMode="auto">
        <a:xfrm>
          <a:off x="1800225" y="185737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1409700</xdr:colOff>
      <xdr:row>93</xdr:row>
      <xdr:rowOff>171450</xdr:rowOff>
    </xdr:to>
    <xdr:sp macro="" textlink="">
      <xdr:nvSpPr>
        <xdr:cNvPr id="93" name="Text Box 8">
          <a:extLst>
            <a:ext uri="{FF2B5EF4-FFF2-40B4-BE49-F238E27FC236}">
              <a16:creationId xmlns:a16="http://schemas.microsoft.com/office/drawing/2014/main" id="{AD6147FD-9BB8-4483-ADA4-10ED6D5885A1}"/>
            </a:ext>
          </a:extLst>
        </xdr:cNvPr>
        <xdr:cNvSpPr txBox="1">
          <a:spLocks noChangeArrowheads="1"/>
        </xdr:cNvSpPr>
      </xdr:nvSpPr>
      <xdr:spPr bwMode="auto">
        <a:xfrm>
          <a:off x="1800225" y="185737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1409700</xdr:colOff>
      <xdr:row>93</xdr:row>
      <xdr:rowOff>171450</xdr:rowOff>
    </xdr:to>
    <xdr:sp macro="" textlink="">
      <xdr:nvSpPr>
        <xdr:cNvPr id="94" name="Text Box 9">
          <a:extLst>
            <a:ext uri="{FF2B5EF4-FFF2-40B4-BE49-F238E27FC236}">
              <a16:creationId xmlns:a16="http://schemas.microsoft.com/office/drawing/2014/main" id="{D1EC35BC-FBA5-402C-B6D4-1AD4740803DA}"/>
            </a:ext>
          </a:extLst>
        </xdr:cNvPr>
        <xdr:cNvSpPr txBox="1">
          <a:spLocks noChangeArrowheads="1"/>
        </xdr:cNvSpPr>
      </xdr:nvSpPr>
      <xdr:spPr bwMode="auto">
        <a:xfrm>
          <a:off x="1800225" y="185737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1409700</xdr:colOff>
      <xdr:row>93</xdr:row>
      <xdr:rowOff>171450</xdr:rowOff>
    </xdr:to>
    <xdr:sp macro="" textlink="">
      <xdr:nvSpPr>
        <xdr:cNvPr id="95" name="Text Box 8">
          <a:extLst>
            <a:ext uri="{FF2B5EF4-FFF2-40B4-BE49-F238E27FC236}">
              <a16:creationId xmlns:a16="http://schemas.microsoft.com/office/drawing/2014/main" id="{3B64B47F-66E3-41EA-A6DE-8BB5A59B764C}"/>
            </a:ext>
          </a:extLst>
        </xdr:cNvPr>
        <xdr:cNvSpPr txBox="1">
          <a:spLocks noChangeArrowheads="1"/>
        </xdr:cNvSpPr>
      </xdr:nvSpPr>
      <xdr:spPr bwMode="auto">
        <a:xfrm>
          <a:off x="1800225" y="185737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1409700</xdr:colOff>
      <xdr:row>93</xdr:row>
      <xdr:rowOff>171450</xdr:rowOff>
    </xdr:to>
    <xdr:sp macro="" textlink="">
      <xdr:nvSpPr>
        <xdr:cNvPr id="96" name="Text Box 9">
          <a:extLst>
            <a:ext uri="{FF2B5EF4-FFF2-40B4-BE49-F238E27FC236}">
              <a16:creationId xmlns:a16="http://schemas.microsoft.com/office/drawing/2014/main" id="{8A6D4C85-D3AE-4722-ADFE-FD14E2B08D31}"/>
            </a:ext>
          </a:extLst>
        </xdr:cNvPr>
        <xdr:cNvSpPr txBox="1">
          <a:spLocks noChangeArrowheads="1"/>
        </xdr:cNvSpPr>
      </xdr:nvSpPr>
      <xdr:spPr bwMode="auto">
        <a:xfrm>
          <a:off x="1800225" y="185737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1409700</xdr:colOff>
      <xdr:row>93</xdr:row>
      <xdr:rowOff>171450</xdr:rowOff>
    </xdr:to>
    <xdr:sp macro="" textlink="">
      <xdr:nvSpPr>
        <xdr:cNvPr id="97" name="Text Box 8">
          <a:extLst>
            <a:ext uri="{FF2B5EF4-FFF2-40B4-BE49-F238E27FC236}">
              <a16:creationId xmlns:a16="http://schemas.microsoft.com/office/drawing/2014/main" id="{5E160845-2DC8-4B9F-9CD3-D8EA3A363730}"/>
            </a:ext>
          </a:extLst>
        </xdr:cNvPr>
        <xdr:cNvSpPr txBox="1">
          <a:spLocks noChangeArrowheads="1"/>
        </xdr:cNvSpPr>
      </xdr:nvSpPr>
      <xdr:spPr bwMode="auto">
        <a:xfrm>
          <a:off x="1800225" y="185737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1409700</xdr:colOff>
      <xdr:row>93</xdr:row>
      <xdr:rowOff>171450</xdr:rowOff>
    </xdr:to>
    <xdr:sp macro="" textlink="">
      <xdr:nvSpPr>
        <xdr:cNvPr id="98" name="Text Box 9">
          <a:extLst>
            <a:ext uri="{FF2B5EF4-FFF2-40B4-BE49-F238E27FC236}">
              <a16:creationId xmlns:a16="http://schemas.microsoft.com/office/drawing/2014/main" id="{E7D43FEC-B285-40C8-BD01-08FB57D741A9}"/>
            </a:ext>
          </a:extLst>
        </xdr:cNvPr>
        <xdr:cNvSpPr txBox="1">
          <a:spLocks noChangeArrowheads="1"/>
        </xdr:cNvSpPr>
      </xdr:nvSpPr>
      <xdr:spPr bwMode="auto">
        <a:xfrm>
          <a:off x="1800225" y="185737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93</xdr:row>
      <xdr:rowOff>171450</xdr:rowOff>
    </xdr:to>
    <xdr:sp macro="" textlink="">
      <xdr:nvSpPr>
        <xdr:cNvPr id="99" name="Text Box 8">
          <a:extLst>
            <a:ext uri="{FF2B5EF4-FFF2-40B4-BE49-F238E27FC236}">
              <a16:creationId xmlns:a16="http://schemas.microsoft.com/office/drawing/2014/main" id="{D4787F23-62D1-44FE-AE71-991E19816CBD}"/>
            </a:ext>
          </a:extLst>
        </xdr:cNvPr>
        <xdr:cNvSpPr txBox="1">
          <a:spLocks noChangeArrowheads="1"/>
        </xdr:cNvSpPr>
      </xdr:nvSpPr>
      <xdr:spPr bwMode="auto">
        <a:xfrm>
          <a:off x="1800225" y="185737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93</xdr:row>
      <xdr:rowOff>171450</xdr:rowOff>
    </xdr:to>
    <xdr:sp macro="" textlink="">
      <xdr:nvSpPr>
        <xdr:cNvPr id="100" name="Text Box 9">
          <a:extLst>
            <a:ext uri="{FF2B5EF4-FFF2-40B4-BE49-F238E27FC236}">
              <a16:creationId xmlns:a16="http://schemas.microsoft.com/office/drawing/2014/main" id="{098EEA6B-03FE-476C-962E-2CD7AB23DB44}"/>
            </a:ext>
          </a:extLst>
        </xdr:cNvPr>
        <xdr:cNvSpPr txBox="1">
          <a:spLocks noChangeArrowheads="1"/>
        </xdr:cNvSpPr>
      </xdr:nvSpPr>
      <xdr:spPr bwMode="auto">
        <a:xfrm>
          <a:off x="1800225" y="185737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93</xdr:row>
      <xdr:rowOff>171450</xdr:rowOff>
    </xdr:to>
    <xdr:sp macro="" textlink="">
      <xdr:nvSpPr>
        <xdr:cNvPr id="101" name="Text Box 8">
          <a:extLst>
            <a:ext uri="{FF2B5EF4-FFF2-40B4-BE49-F238E27FC236}">
              <a16:creationId xmlns:a16="http://schemas.microsoft.com/office/drawing/2014/main" id="{E1DAE0A6-4508-48A9-B7E1-67CE26DB2AB1}"/>
            </a:ext>
          </a:extLst>
        </xdr:cNvPr>
        <xdr:cNvSpPr txBox="1">
          <a:spLocks noChangeArrowheads="1"/>
        </xdr:cNvSpPr>
      </xdr:nvSpPr>
      <xdr:spPr bwMode="auto">
        <a:xfrm>
          <a:off x="1800225" y="185737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93</xdr:row>
      <xdr:rowOff>171450</xdr:rowOff>
    </xdr:to>
    <xdr:sp macro="" textlink="">
      <xdr:nvSpPr>
        <xdr:cNvPr id="102" name="Text Box 9">
          <a:extLst>
            <a:ext uri="{FF2B5EF4-FFF2-40B4-BE49-F238E27FC236}">
              <a16:creationId xmlns:a16="http://schemas.microsoft.com/office/drawing/2014/main" id="{454135B2-959A-45AB-8E92-1AF1A57284E2}"/>
            </a:ext>
          </a:extLst>
        </xdr:cNvPr>
        <xdr:cNvSpPr txBox="1">
          <a:spLocks noChangeArrowheads="1"/>
        </xdr:cNvSpPr>
      </xdr:nvSpPr>
      <xdr:spPr bwMode="auto">
        <a:xfrm>
          <a:off x="1800225" y="185737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1409700</xdr:colOff>
      <xdr:row>93</xdr:row>
      <xdr:rowOff>171450</xdr:rowOff>
    </xdr:to>
    <xdr:sp macro="" textlink="">
      <xdr:nvSpPr>
        <xdr:cNvPr id="103" name="Text Box 8">
          <a:extLst>
            <a:ext uri="{FF2B5EF4-FFF2-40B4-BE49-F238E27FC236}">
              <a16:creationId xmlns:a16="http://schemas.microsoft.com/office/drawing/2014/main" id="{45EAE9A1-51DD-4D62-9B02-48F7B442D2A1}"/>
            </a:ext>
          </a:extLst>
        </xdr:cNvPr>
        <xdr:cNvSpPr txBox="1">
          <a:spLocks noChangeArrowheads="1"/>
        </xdr:cNvSpPr>
      </xdr:nvSpPr>
      <xdr:spPr bwMode="auto">
        <a:xfrm>
          <a:off x="1800225" y="185737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1409700</xdr:colOff>
      <xdr:row>93</xdr:row>
      <xdr:rowOff>171450</xdr:rowOff>
    </xdr:to>
    <xdr:sp macro="" textlink="">
      <xdr:nvSpPr>
        <xdr:cNvPr id="104" name="Text Box 9">
          <a:extLst>
            <a:ext uri="{FF2B5EF4-FFF2-40B4-BE49-F238E27FC236}">
              <a16:creationId xmlns:a16="http://schemas.microsoft.com/office/drawing/2014/main" id="{FCF20FAB-0B60-4F67-8993-8A36EE339AAD}"/>
            </a:ext>
          </a:extLst>
        </xdr:cNvPr>
        <xdr:cNvSpPr txBox="1">
          <a:spLocks noChangeArrowheads="1"/>
        </xdr:cNvSpPr>
      </xdr:nvSpPr>
      <xdr:spPr bwMode="auto">
        <a:xfrm>
          <a:off x="1800225" y="185737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1409700</xdr:colOff>
      <xdr:row>93</xdr:row>
      <xdr:rowOff>171450</xdr:rowOff>
    </xdr:to>
    <xdr:sp macro="" textlink="">
      <xdr:nvSpPr>
        <xdr:cNvPr id="105" name="Text Box 8">
          <a:extLst>
            <a:ext uri="{FF2B5EF4-FFF2-40B4-BE49-F238E27FC236}">
              <a16:creationId xmlns:a16="http://schemas.microsoft.com/office/drawing/2014/main" id="{D261CB08-316B-4038-8E50-A9AD676F940B}"/>
            </a:ext>
          </a:extLst>
        </xdr:cNvPr>
        <xdr:cNvSpPr txBox="1">
          <a:spLocks noChangeArrowheads="1"/>
        </xdr:cNvSpPr>
      </xdr:nvSpPr>
      <xdr:spPr bwMode="auto">
        <a:xfrm>
          <a:off x="1800225" y="185737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1409700</xdr:colOff>
      <xdr:row>93</xdr:row>
      <xdr:rowOff>171450</xdr:rowOff>
    </xdr:to>
    <xdr:sp macro="" textlink="">
      <xdr:nvSpPr>
        <xdr:cNvPr id="106" name="Text Box 9">
          <a:extLst>
            <a:ext uri="{FF2B5EF4-FFF2-40B4-BE49-F238E27FC236}">
              <a16:creationId xmlns:a16="http://schemas.microsoft.com/office/drawing/2014/main" id="{41153790-C8F7-401C-8D99-FD55D59F75CD}"/>
            </a:ext>
          </a:extLst>
        </xdr:cNvPr>
        <xdr:cNvSpPr txBox="1">
          <a:spLocks noChangeArrowheads="1"/>
        </xdr:cNvSpPr>
      </xdr:nvSpPr>
      <xdr:spPr bwMode="auto">
        <a:xfrm>
          <a:off x="1800225" y="185737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1409700</xdr:colOff>
      <xdr:row>93</xdr:row>
      <xdr:rowOff>171450</xdr:rowOff>
    </xdr:to>
    <xdr:sp macro="" textlink="">
      <xdr:nvSpPr>
        <xdr:cNvPr id="107" name="Text Box 8">
          <a:extLst>
            <a:ext uri="{FF2B5EF4-FFF2-40B4-BE49-F238E27FC236}">
              <a16:creationId xmlns:a16="http://schemas.microsoft.com/office/drawing/2014/main" id="{125BB980-4928-48C5-AB1B-D1E5C2A96FCA}"/>
            </a:ext>
          </a:extLst>
        </xdr:cNvPr>
        <xdr:cNvSpPr txBox="1">
          <a:spLocks noChangeArrowheads="1"/>
        </xdr:cNvSpPr>
      </xdr:nvSpPr>
      <xdr:spPr bwMode="auto">
        <a:xfrm>
          <a:off x="1800225" y="185737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1409700</xdr:colOff>
      <xdr:row>93</xdr:row>
      <xdr:rowOff>171450</xdr:rowOff>
    </xdr:to>
    <xdr:sp macro="" textlink="">
      <xdr:nvSpPr>
        <xdr:cNvPr id="108" name="Text Box 9">
          <a:extLst>
            <a:ext uri="{FF2B5EF4-FFF2-40B4-BE49-F238E27FC236}">
              <a16:creationId xmlns:a16="http://schemas.microsoft.com/office/drawing/2014/main" id="{27304143-6AD3-4E87-A82E-1B2E61AF0581}"/>
            </a:ext>
          </a:extLst>
        </xdr:cNvPr>
        <xdr:cNvSpPr txBox="1">
          <a:spLocks noChangeArrowheads="1"/>
        </xdr:cNvSpPr>
      </xdr:nvSpPr>
      <xdr:spPr bwMode="auto">
        <a:xfrm>
          <a:off x="1800225" y="185737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1409700</xdr:colOff>
      <xdr:row>93</xdr:row>
      <xdr:rowOff>171450</xdr:rowOff>
    </xdr:to>
    <xdr:sp macro="" textlink="">
      <xdr:nvSpPr>
        <xdr:cNvPr id="109" name="Text Box 8">
          <a:extLst>
            <a:ext uri="{FF2B5EF4-FFF2-40B4-BE49-F238E27FC236}">
              <a16:creationId xmlns:a16="http://schemas.microsoft.com/office/drawing/2014/main" id="{3EDC8A3F-5282-4F73-95A9-BF603F2EC44E}"/>
            </a:ext>
          </a:extLst>
        </xdr:cNvPr>
        <xdr:cNvSpPr txBox="1">
          <a:spLocks noChangeArrowheads="1"/>
        </xdr:cNvSpPr>
      </xdr:nvSpPr>
      <xdr:spPr bwMode="auto">
        <a:xfrm>
          <a:off x="1800225" y="185737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1409700</xdr:colOff>
      <xdr:row>93</xdr:row>
      <xdr:rowOff>171450</xdr:rowOff>
    </xdr:to>
    <xdr:sp macro="" textlink="">
      <xdr:nvSpPr>
        <xdr:cNvPr id="110" name="Text Box 9">
          <a:extLst>
            <a:ext uri="{FF2B5EF4-FFF2-40B4-BE49-F238E27FC236}">
              <a16:creationId xmlns:a16="http://schemas.microsoft.com/office/drawing/2014/main" id="{0F69EF4F-A04C-4122-A6FD-5CA381C3E5CF}"/>
            </a:ext>
          </a:extLst>
        </xdr:cNvPr>
        <xdr:cNvSpPr txBox="1">
          <a:spLocks noChangeArrowheads="1"/>
        </xdr:cNvSpPr>
      </xdr:nvSpPr>
      <xdr:spPr bwMode="auto">
        <a:xfrm>
          <a:off x="1800225" y="185737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1409700</xdr:colOff>
      <xdr:row>93</xdr:row>
      <xdr:rowOff>171450</xdr:rowOff>
    </xdr:to>
    <xdr:sp macro="" textlink="">
      <xdr:nvSpPr>
        <xdr:cNvPr id="111" name="Text Box 8">
          <a:extLst>
            <a:ext uri="{FF2B5EF4-FFF2-40B4-BE49-F238E27FC236}">
              <a16:creationId xmlns:a16="http://schemas.microsoft.com/office/drawing/2014/main" id="{A364D95F-0738-48BA-A9FA-DCC10D2FA4D9}"/>
            </a:ext>
          </a:extLst>
        </xdr:cNvPr>
        <xdr:cNvSpPr txBox="1">
          <a:spLocks noChangeArrowheads="1"/>
        </xdr:cNvSpPr>
      </xdr:nvSpPr>
      <xdr:spPr bwMode="auto">
        <a:xfrm>
          <a:off x="1800225" y="185737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1409700</xdr:colOff>
      <xdr:row>93</xdr:row>
      <xdr:rowOff>171450</xdr:rowOff>
    </xdr:to>
    <xdr:sp macro="" textlink="">
      <xdr:nvSpPr>
        <xdr:cNvPr id="112" name="Text Box 9">
          <a:extLst>
            <a:ext uri="{FF2B5EF4-FFF2-40B4-BE49-F238E27FC236}">
              <a16:creationId xmlns:a16="http://schemas.microsoft.com/office/drawing/2014/main" id="{948A0B27-9D29-42E3-A824-70CD5AE04ADB}"/>
            </a:ext>
          </a:extLst>
        </xdr:cNvPr>
        <xdr:cNvSpPr txBox="1">
          <a:spLocks noChangeArrowheads="1"/>
        </xdr:cNvSpPr>
      </xdr:nvSpPr>
      <xdr:spPr bwMode="auto">
        <a:xfrm>
          <a:off x="1800225" y="185737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1409700</xdr:colOff>
      <xdr:row>93</xdr:row>
      <xdr:rowOff>171450</xdr:rowOff>
    </xdr:to>
    <xdr:sp macro="" textlink="">
      <xdr:nvSpPr>
        <xdr:cNvPr id="113" name="Text Box 8">
          <a:extLst>
            <a:ext uri="{FF2B5EF4-FFF2-40B4-BE49-F238E27FC236}">
              <a16:creationId xmlns:a16="http://schemas.microsoft.com/office/drawing/2014/main" id="{0CE36D26-F1EE-465E-BA7C-488565A0738C}"/>
            </a:ext>
          </a:extLst>
        </xdr:cNvPr>
        <xdr:cNvSpPr txBox="1">
          <a:spLocks noChangeArrowheads="1"/>
        </xdr:cNvSpPr>
      </xdr:nvSpPr>
      <xdr:spPr bwMode="auto">
        <a:xfrm>
          <a:off x="1800225" y="185737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1409700</xdr:colOff>
      <xdr:row>93</xdr:row>
      <xdr:rowOff>171450</xdr:rowOff>
    </xdr:to>
    <xdr:sp macro="" textlink="">
      <xdr:nvSpPr>
        <xdr:cNvPr id="114" name="Text Box 9">
          <a:extLst>
            <a:ext uri="{FF2B5EF4-FFF2-40B4-BE49-F238E27FC236}">
              <a16:creationId xmlns:a16="http://schemas.microsoft.com/office/drawing/2014/main" id="{7F132288-AA80-4C59-9F4A-36E41F617EC0}"/>
            </a:ext>
          </a:extLst>
        </xdr:cNvPr>
        <xdr:cNvSpPr txBox="1">
          <a:spLocks noChangeArrowheads="1"/>
        </xdr:cNvSpPr>
      </xdr:nvSpPr>
      <xdr:spPr bwMode="auto">
        <a:xfrm>
          <a:off x="1800225" y="185737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93</xdr:row>
      <xdr:rowOff>171450</xdr:rowOff>
    </xdr:to>
    <xdr:sp macro="" textlink="">
      <xdr:nvSpPr>
        <xdr:cNvPr id="115" name="Text Box 8">
          <a:extLst>
            <a:ext uri="{FF2B5EF4-FFF2-40B4-BE49-F238E27FC236}">
              <a16:creationId xmlns:a16="http://schemas.microsoft.com/office/drawing/2014/main" id="{5635BC42-A6B0-4F81-8975-3BC173582207}"/>
            </a:ext>
          </a:extLst>
        </xdr:cNvPr>
        <xdr:cNvSpPr txBox="1">
          <a:spLocks noChangeArrowheads="1"/>
        </xdr:cNvSpPr>
      </xdr:nvSpPr>
      <xdr:spPr bwMode="auto">
        <a:xfrm>
          <a:off x="1800225" y="185737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93</xdr:row>
      <xdr:rowOff>171450</xdr:rowOff>
    </xdr:to>
    <xdr:sp macro="" textlink="">
      <xdr:nvSpPr>
        <xdr:cNvPr id="116" name="Text Box 9">
          <a:extLst>
            <a:ext uri="{FF2B5EF4-FFF2-40B4-BE49-F238E27FC236}">
              <a16:creationId xmlns:a16="http://schemas.microsoft.com/office/drawing/2014/main" id="{8886454F-8A9D-42CA-A629-0E649B35C764}"/>
            </a:ext>
          </a:extLst>
        </xdr:cNvPr>
        <xdr:cNvSpPr txBox="1">
          <a:spLocks noChangeArrowheads="1"/>
        </xdr:cNvSpPr>
      </xdr:nvSpPr>
      <xdr:spPr bwMode="auto">
        <a:xfrm>
          <a:off x="1800225" y="185737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93</xdr:row>
      <xdr:rowOff>171450</xdr:rowOff>
    </xdr:to>
    <xdr:sp macro="" textlink="">
      <xdr:nvSpPr>
        <xdr:cNvPr id="117" name="Text Box 8">
          <a:extLst>
            <a:ext uri="{FF2B5EF4-FFF2-40B4-BE49-F238E27FC236}">
              <a16:creationId xmlns:a16="http://schemas.microsoft.com/office/drawing/2014/main" id="{CC91DED0-A11B-4FDB-BEA3-9E491CF6CE32}"/>
            </a:ext>
          </a:extLst>
        </xdr:cNvPr>
        <xdr:cNvSpPr txBox="1">
          <a:spLocks noChangeArrowheads="1"/>
        </xdr:cNvSpPr>
      </xdr:nvSpPr>
      <xdr:spPr bwMode="auto">
        <a:xfrm>
          <a:off x="1800225" y="185737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93</xdr:row>
      <xdr:rowOff>171450</xdr:rowOff>
    </xdr:to>
    <xdr:sp macro="" textlink="">
      <xdr:nvSpPr>
        <xdr:cNvPr id="118" name="Text Box 9">
          <a:extLst>
            <a:ext uri="{FF2B5EF4-FFF2-40B4-BE49-F238E27FC236}">
              <a16:creationId xmlns:a16="http://schemas.microsoft.com/office/drawing/2014/main" id="{47EB8094-B887-43F0-804D-9174D7176BAE}"/>
            </a:ext>
          </a:extLst>
        </xdr:cNvPr>
        <xdr:cNvSpPr txBox="1">
          <a:spLocks noChangeArrowheads="1"/>
        </xdr:cNvSpPr>
      </xdr:nvSpPr>
      <xdr:spPr bwMode="auto">
        <a:xfrm>
          <a:off x="1800225" y="185737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1409700</xdr:colOff>
      <xdr:row>93</xdr:row>
      <xdr:rowOff>171450</xdr:rowOff>
    </xdr:to>
    <xdr:sp macro="" textlink="">
      <xdr:nvSpPr>
        <xdr:cNvPr id="119" name="Text Box 8">
          <a:extLst>
            <a:ext uri="{FF2B5EF4-FFF2-40B4-BE49-F238E27FC236}">
              <a16:creationId xmlns:a16="http://schemas.microsoft.com/office/drawing/2014/main" id="{8B798CCB-90F3-450F-9094-33E421C97E70}"/>
            </a:ext>
          </a:extLst>
        </xdr:cNvPr>
        <xdr:cNvSpPr txBox="1">
          <a:spLocks noChangeArrowheads="1"/>
        </xdr:cNvSpPr>
      </xdr:nvSpPr>
      <xdr:spPr bwMode="auto">
        <a:xfrm>
          <a:off x="1800225" y="185737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1409700</xdr:colOff>
      <xdr:row>93</xdr:row>
      <xdr:rowOff>171450</xdr:rowOff>
    </xdr:to>
    <xdr:sp macro="" textlink="">
      <xdr:nvSpPr>
        <xdr:cNvPr id="120" name="Text Box 9">
          <a:extLst>
            <a:ext uri="{FF2B5EF4-FFF2-40B4-BE49-F238E27FC236}">
              <a16:creationId xmlns:a16="http://schemas.microsoft.com/office/drawing/2014/main" id="{6F350BF9-392B-469E-B4CB-624CD52EAFCA}"/>
            </a:ext>
          </a:extLst>
        </xdr:cNvPr>
        <xdr:cNvSpPr txBox="1">
          <a:spLocks noChangeArrowheads="1"/>
        </xdr:cNvSpPr>
      </xdr:nvSpPr>
      <xdr:spPr bwMode="auto">
        <a:xfrm>
          <a:off x="1800225" y="185737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1409700</xdr:colOff>
      <xdr:row>93</xdr:row>
      <xdr:rowOff>171450</xdr:rowOff>
    </xdr:to>
    <xdr:sp macro="" textlink="">
      <xdr:nvSpPr>
        <xdr:cNvPr id="121" name="Text Box 8">
          <a:extLst>
            <a:ext uri="{FF2B5EF4-FFF2-40B4-BE49-F238E27FC236}">
              <a16:creationId xmlns:a16="http://schemas.microsoft.com/office/drawing/2014/main" id="{33E04FD0-4200-40E2-A838-09D376CE442C}"/>
            </a:ext>
          </a:extLst>
        </xdr:cNvPr>
        <xdr:cNvSpPr txBox="1">
          <a:spLocks noChangeArrowheads="1"/>
        </xdr:cNvSpPr>
      </xdr:nvSpPr>
      <xdr:spPr bwMode="auto">
        <a:xfrm>
          <a:off x="1800225" y="185737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1409700</xdr:colOff>
      <xdr:row>93</xdr:row>
      <xdr:rowOff>171450</xdr:rowOff>
    </xdr:to>
    <xdr:sp macro="" textlink="">
      <xdr:nvSpPr>
        <xdr:cNvPr id="122" name="Text Box 9">
          <a:extLst>
            <a:ext uri="{FF2B5EF4-FFF2-40B4-BE49-F238E27FC236}">
              <a16:creationId xmlns:a16="http://schemas.microsoft.com/office/drawing/2014/main" id="{41C48A06-F586-4653-9841-72CFD63C1E9C}"/>
            </a:ext>
          </a:extLst>
        </xdr:cNvPr>
        <xdr:cNvSpPr txBox="1">
          <a:spLocks noChangeArrowheads="1"/>
        </xdr:cNvSpPr>
      </xdr:nvSpPr>
      <xdr:spPr bwMode="auto">
        <a:xfrm>
          <a:off x="1800225" y="185737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1409700</xdr:colOff>
      <xdr:row>93</xdr:row>
      <xdr:rowOff>171450</xdr:rowOff>
    </xdr:to>
    <xdr:sp macro="" textlink="">
      <xdr:nvSpPr>
        <xdr:cNvPr id="123" name="Text Box 8">
          <a:extLst>
            <a:ext uri="{FF2B5EF4-FFF2-40B4-BE49-F238E27FC236}">
              <a16:creationId xmlns:a16="http://schemas.microsoft.com/office/drawing/2014/main" id="{208A89C7-EA98-4E5D-AA6C-C11E40104451}"/>
            </a:ext>
          </a:extLst>
        </xdr:cNvPr>
        <xdr:cNvSpPr txBox="1">
          <a:spLocks noChangeArrowheads="1"/>
        </xdr:cNvSpPr>
      </xdr:nvSpPr>
      <xdr:spPr bwMode="auto">
        <a:xfrm>
          <a:off x="1800225" y="185737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1409700</xdr:colOff>
      <xdr:row>93</xdr:row>
      <xdr:rowOff>171450</xdr:rowOff>
    </xdr:to>
    <xdr:sp macro="" textlink="">
      <xdr:nvSpPr>
        <xdr:cNvPr id="124" name="Text Box 9">
          <a:extLst>
            <a:ext uri="{FF2B5EF4-FFF2-40B4-BE49-F238E27FC236}">
              <a16:creationId xmlns:a16="http://schemas.microsoft.com/office/drawing/2014/main" id="{AD587E72-19F1-421D-A7DA-4093B7CA4BAE}"/>
            </a:ext>
          </a:extLst>
        </xdr:cNvPr>
        <xdr:cNvSpPr txBox="1">
          <a:spLocks noChangeArrowheads="1"/>
        </xdr:cNvSpPr>
      </xdr:nvSpPr>
      <xdr:spPr bwMode="auto">
        <a:xfrm>
          <a:off x="1800225" y="185737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1409700</xdr:colOff>
      <xdr:row>93</xdr:row>
      <xdr:rowOff>171450</xdr:rowOff>
    </xdr:to>
    <xdr:sp macro="" textlink="">
      <xdr:nvSpPr>
        <xdr:cNvPr id="125" name="Text Box 8">
          <a:extLst>
            <a:ext uri="{FF2B5EF4-FFF2-40B4-BE49-F238E27FC236}">
              <a16:creationId xmlns:a16="http://schemas.microsoft.com/office/drawing/2014/main" id="{7A11E3B2-7ED7-4878-AC0D-3C7F93C45181}"/>
            </a:ext>
          </a:extLst>
        </xdr:cNvPr>
        <xdr:cNvSpPr txBox="1">
          <a:spLocks noChangeArrowheads="1"/>
        </xdr:cNvSpPr>
      </xdr:nvSpPr>
      <xdr:spPr bwMode="auto">
        <a:xfrm>
          <a:off x="1800225" y="185737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1409700</xdr:colOff>
      <xdr:row>93</xdr:row>
      <xdr:rowOff>171450</xdr:rowOff>
    </xdr:to>
    <xdr:sp macro="" textlink="">
      <xdr:nvSpPr>
        <xdr:cNvPr id="126" name="Text Box 9">
          <a:extLst>
            <a:ext uri="{FF2B5EF4-FFF2-40B4-BE49-F238E27FC236}">
              <a16:creationId xmlns:a16="http://schemas.microsoft.com/office/drawing/2014/main" id="{C957CE17-8DE0-4038-96F0-9BC2780753D9}"/>
            </a:ext>
          </a:extLst>
        </xdr:cNvPr>
        <xdr:cNvSpPr txBox="1">
          <a:spLocks noChangeArrowheads="1"/>
        </xdr:cNvSpPr>
      </xdr:nvSpPr>
      <xdr:spPr bwMode="auto">
        <a:xfrm>
          <a:off x="1800225" y="185737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1409700</xdr:colOff>
      <xdr:row>93</xdr:row>
      <xdr:rowOff>171450</xdr:rowOff>
    </xdr:to>
    <xdr:sp macro="" textlink="">
      <xdr:nvSpPr>
        <xdr:cNvPr id="127" name="Text Box 8">
          <a:extLst>
            <a:ext uri="{FF2B5EF4-FFF2-40B4-BE49-F238E27FC236}">
              <a16:creationId xmlns:a16="http://schemas.microsoft.com/office/drawing/2014/main" id="{321E3857-C441-4286-8219-AC3926A25189}"/>
            </a:ext>
          </a:extLst>
        </xdr:cNvPr>
        <xdr:cNvSpPr txBox="1">
          <a:spLocks noChangeArrowheads="1"/>
        </xdr:cNvSpPr>
      </xdr:nvSpPr>
      <xdr:spPr bwMode="auto">
        <a:xfrm>
          <a:off x="1800225" y="185737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1409700</xdr:colOff>
      <xdr:row>93</xdr:row>
      <xdr:rowOff>171450</xdr:rowOff>
    </xdr:to>
    <xdr:sp macro="" textlink="">
      <xdr:nvSpPr>
        <xdr:cNvPr id="128" name="Text Box 9">
          <a:extLst>
            <a:ext uri="{FF2B5EF4-FFF2-40B4-BE49-F238E27FC236}">
              <a16:creationId xmlns:a16="http://schemas.microsoft.com/office/drawing/2014/main" id="{4387209F-F24D-45D3-A5D8-E5BB43B9EBE9}"/>
            </a:ext>
          </a:extLst>
        </xdr:cNvPr>
        <xdr:cNvSpPr txBox="1">
          <a:spLocks noChangeArrowheads="1"/>
        </xdr:cNvSpPr>
      </xdr:nvSpPr>
      <xdr:spPr bwMode="auto">
        <a:xfrm>
          <a:off x="1800225" y="185737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93</xdr:row>
      <xdr:rowOff>171450</xdr:rowOff>
    </xdr:to>
    <xdr:sp macro="" textlink="">
      <xdr:nvSpPr>
        <xdr:cNvPr id="129" name="Text Box 8">
          <a:extLst>
            <a:ext uri="{FF2B5EF4-FFF2-40B4-BE49-F238E27FC236}">
              <a16:creationId xmlns:a16="http://schemas.microsoft.com/office/drawing/2014/main" id="{8D6FB750-C005-4C6E-B388-FE39A5EFDDA8}"/>
            </a:ext>
          </a:extLst>
        </xdr:cNvPr>
        <xdr:cNvSpPr txBox="1">
          <a:spLocks noChangeArrowheads="1"/>
        </xdr:cNvSpPr>
      </xdr:nvSpPr>
      <xdr:spPr bwMode="auto">
        <a:xfrm>
          <a:off x="1800225" y="185737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93</xdr:row>
      <xdr:rowOff>171450</xdr:rowOff>
    </xdr:to>
    <xdr:sp macro="" textlink="">
      <xdr:nvSpPr>
        <xdr:cNvPr id="130" name="Text Box 9">
          <a:extLst>
            <a:ext uri="{FF2B5EF4-FFF2-40B4-BE49-F238E27FC236}">
              <a16:creationId xmlns:a16="http://schemas.microsoft.com/office/drawing/2014/main" id="{D6002C80-3999-489E-BCEC-1A0C9D1C6A1C}"/>
            </a:ext>
          </a:extLst>
        </xdr:cNvPr>
        <xdr:cNvSpPr txBox="1">
          <a:spLocks noChangeArrowheads="1"/>
        </xdr:cNvSpPr>
      </xdr:nvSpPr>
      <xdr:spPr bwMode="auto">
        <a:xfrm>
          <a:off x="1800225" y="185737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93</xdr:row>
      <xdr:rowOff>171450</xdr:rowOff>
    </xdr:to>
    <xdr:sp macro="" textlink="">
      <xdr:nvSpPr>
        <xdr:cNvPr id="131" name="Text Box 8">
          <a:extLst>
            <a:ext uri="{FF2B5EF4-FFF2-40B4-BE49-F238E27FC236}">
              <a16:creationId xmlns:a16="http://schemas.microsoft.com/office/drawing/2014/main" id="{C6E59D0D-8156-47F1-A5F4-DD1189E05331}"/>
            </a:ext>
          </a:extLst>
        </xdr:cNvPr>
        <xdr:cNvSpPr txBox="1">
          <a:spLocks noChangeArrowheads="1"/>
        </xdr:cNvSpPr>
      </xdr:nvSpPr>
      <xdr:spPr bwMode="auto">
        <a:xfrm>
          <a:off x="1800225" y="185737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93</xdr:row>
      <xdr:rowOff>171450</xdr:rowOff>
    </xdr:to>
    <xdr:sp macro="" textlink="">
      <xdr:nvSpPr>
        <xdr:cNvPr id="132" name="Text Box 9">
          <a:extLst>
            <a:ext uri="{FF2B5EF4-FFF2-40B4-BE49-F238E27FC236}">
              <a16:creationId xmlns:a16="http://schemas.microsoft.com/office/drawing/2014/main" id="{E0F7C280-8306-4042-852E-C2FDA12AC9D6}"/>
            </a:ext>
          </a:extLst>
        </xdr:cNvPr>
        <xdr:cNvSpPr txBox="1">
          <a:spLocks noChangeArrowheads="1"/>
        </xdr:cNvSpPr>
      </xdr:nvSpPr>
      <xdr:spPr bwMode="auto">
        <a:xfrm>
          <a:off x="1800225" y="185737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1409700</xdr:colOff>
      <xdr:row>93</xdr:row>
      <xdr:rowOff>171450</xdr:rowOff>
    </xdr:to>
    <xdr:sp macro="" textlink="">
      <xdr:nvSpPr>
        <xdr:cNvPr id="133" name="Text Box 8">
          <a:extLst>
            <a:ext uri="{FF2B5EF4-FFF2-40B4-BE49-F238E27FC236}">
              <a16:creationId xmlns:a16="http://schemas.microsoft.com/office/drawing/2014/main" id="{2677C078-1F0D-4AC4-BDAD-37281B0888C6}"/>
            </a:ext>
          </a:extLst>
        </xdr:cNvPr>
        <xdr:cNvSpPr txBox="1">
          <a:spLocks noChangeArrowheads="1"/>
        </xdr:cNvSpPr>
      </xdr:nvSpPr>
      <xdr:spPr bwMode="auto">
        <a:xfrm>
          <a:off x="1800225" y="185737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1409700</xdr:colOff>
      <xdr:row>93</xdr:row>
      <xdr:rowOff>171450</xdr:rowOff>
    </xdr:to>
    <xdr:sp macro="" textlink="">
      <xdr:nvSpPr>
        <xdr:cNvPr id="134" name="Text Box 9">
          <a:extLst>
            <a:ext uri="{FF2B5EF4-FFF2-40B4-BE49-F238E27FC236}">
              <a16:creationId xmlns:a16="http://schemas.microsoft.com/office/drawing/2014/main" id="{2830BE86-EED6-439A-A5CB-6B1E2F4D1F39}"/>
            </a:ext>
          </a:extLst>
        </xdr:cNvPr>
        <xdr:cNvSpPr txBox="1">
          <a:spLocks noChangeArrowheads="1"/>
        </xdr:cNvSpPr>
      </xdr:nvSpPr>
      <xdr:spPr bwMode="auto">
        <a:xfrm>
          <a:off x="1800225" y="185737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93</xdr:row>
      <xdr:rowOff>171450</xdr:rowOff>
    </xdr:to>
    <xdr:sp macro="" textlink="">
      <xdr:nvSpPr>
        <xdr:cNvPr id="135" name="Text Box 8">
          <a:extLst>
            <a:ext uri="{FF2B5EF4-FFF2-40B4-BE49-F238E27FC236}">
              <a16:creationId xmlns:a16="http://schemas.microsoft.com/office/drawing/2014/main" id="{1234EB7F-26B8-4042-8B9F-B0EA41CEB7E8}"/>
            </a:ext>
          </a:extLst>
        </xdr:cNvPr>
        <xdr:cNvSpPr txBox="1">
          <a:spLocks noChangeArrowheads="1"/>
        </xdr:cNvSpPr>
      </xdr:nvSpPr>
      <xdr:spPr bwMode="auto">
        <a:xfrm>
          <a:off x="1800225" y="185737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93</xdr:row>
      <xdr:rowOff>171450</xdr:rowOff>
    </xdr:to>
    <xdr:sp macro="" textlink="">
      <xdr:nvSpPr>
        <xdr:cNvPr id="136" name="Text Box 9">
          <a:extLst>
            <a:ext uri="{FF2B5EF4-FFF2-40B4-BE49-F238E27FC236}">
              <a16:creationId xmlns:a16="http://schemas.microsoft.com/office/drawing/2014/main" id="{43087254-61DD-4948-9A8B-799687383704}"/>
            </a:ext>
          </a:extLst>
        </xdr:cNvPr>
        <xdr:cNvSpPr txBox="1">
          <a:spLocks noChangeArrowheads="1"/>
        </xdr:cNvSpPr>
      </xdr:nvSpPr>
      <xdr:spPr bwMode="auto">
        <a:xfrm>
          <a:off x="1800225" y="185737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93</xdr:row>
      <xdr:rowOff>171450</xdr:rowOff>
    </xdr:to>
    <xdr:sp macro="" textlink="">
      <xdr:nvSpPr>
        <xdr:cNvPr id="137" name="Text Box 8">
          <a:extLst>
            <a:ext uri="{FF2B5EF4-FFF2-40B4-BE49-F238E27FC236}">
              <a16:creationId xmlns:a16="http://schemas.microsoft.com/office/drawing/2014/main" id="{73D5A935-20FD-4AA9-B431-55AF43EF822D}"/>
            </a:ext>
          </a:extLst>
        </xdr:cNvPr>
        <xdr:cNvSpPr txBox="1">
          <a:spLocks noChangeArrowheads="1"/>
        </xdr:cNvSpPr>
      </xdr:nvSpPr>
      <xdr:spPr bwMode="auto">
        <a:xfrm>
          <a:off x="1800225" y="185737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93</xdr:row>
      <xdr:rowOff>171450</xdr:rowOff>
    </xdr:to>
    <xdr:sp macro="" textlink="">
      <xdr:nvSpPr>
        <xdr:cNvPr id="138" name="Text Box 9">
          <a:extLst>
            <a:ext uri="{FF2B5EF4-FFF2-40B4-BE49-F238E27FC236}">
              <a16:creationId xmlns:a16="http://schemas.microsoft.com/office/drawing/2014/main" id="{35FEA53A-26DA-4202-8B21-4EB9E8F9F150}"/>
            </a:ext>
          </a:extLst>
        </xdr:cNvPr>
        <xdr:cNvSpPr txBox="1">
          <a:spLocks noChangeArrowheads="1"/>
        </xdr:cNvSpPr>
      </xdr:nvSpPr>
      <xdr:spPr bwMode="auto">
        <a:xfrm>
          <a:off x="1800225" y="185737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1409700</xdr:colOff>
      <xdr:row>93</xdr:row>
      <xdr:rowOff>171450</xdr:rowOff>
    </xdr:to>
    <xdr:sp macro="" textlink="">
      <xdr:nvSpPr>
        <xdr:cNvPr id="139" name="Text Box 8">
          <a:extLst>
            <a:ext uri="{FF2B5EF4-FFF2-40B4-BE49-F238E27FC236}">
              <a16:creationId xmlns:a16="http://schemas.microsoft.com/office/drawing/2014/main" id="{B5C28354-43A3-4894-89E4-AC4467099C6F}"/>
            </a:ext>
          </a:extLst>
        </xdr:cNvPr>
        <xdr:cNvSpPr txBox="1">
          <a:spLocks noChangeArrowheads="1"/>
        </xdr:cNvSpPr>
      </xdr:nvSpPr>
      <xdr:spPr bwMode="auto">
        <a:xfrm>
          <a:off x="1800225" y="185737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1409700</xdr:colOff>
      <xdr:row>93</xdr:row>
      <xdr:rowOff>171450</xdr:rowOff>
    </xdr:to>
    <xdr:sp macro="" textlink="">
      <xdr:nvSpPr>
        <xdr:cNvPr id="140" name="Text Box 9">
          <a:extLst>
            <a:ext uri="{FF2B5EF4-FFF2-40B4-BE49-F238E27FC236}">
              <a16:creationId xmlns:a16="http://schemas.microsoft.com/office/drawing/2014/main" id="{F93E7A15-D600-44CC-938D-086B99BC8051}"/>
            </a:ext>
          </a:extLst>
        </xdr:cNvPr>
        <xdr:cNvSpPr txBox="1">
          <a:spLocks noChangeArrowheads="1"/>
        </xdr:cNvSpPr>
      </xdr:nvSpPr>
      <xdr:spPr bwMode="auto">
        <a:xfrm>
          <a:off x="1800225" y="185737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93</xdr:row>
      <xdr:rowOff>171450</xdr:rowOff>
    </xdr:to>
    <xdr:sp macro="" textlink="">
      <xdr:nvSpPr>
        <xdr:cNvPr id="141" name="Text Box 8">
          <a:extLst>
            <a:ext uri="{FF2B5EF4-FFF2-40B4-BE49-F238E27FC236}">
              <a16:creationId xmlns:a16="http://schemas.microsoft.com/office/drawing/2014/main" id="{68DC34DF-4456-4991-81EA-AFDE60D5862F}"/>
            </a:ext>
          </a:extLst>
        </xdr:cNvPr>
        <xdr:cNvSpPr txBox="1">
          <a:spLocks noChangeArrowheads="1"/>
        </xdr:cNvSpPr>
      </xdr:nvSpPr>
      <xdr:spPr bwMode="auto">
        <a:xfrm>
          <a:off x="1800225" y="185737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93</xdr:row>
      <xdr:rowOff>171450</xdr:rowOff>
    </xdr:to>
    <xdr:sp macro="" textlink="">
      <xdr:nvSpPr>
        <xdr:cNvPr id="142" name="Text Box 9">
          <a:extLst>
            <a:ext uri="{FF2B5EF4-FFF2-40B4-BE49-F238E27FC236}">
              <a16:creationId xmlns:a16="http://schemas.microsoft.com/office/drawing/2014/main" id="{174F0336-F6E7-44E2-A00B-F7A661F02D1C}"/>
            </a:ext>
          </a:extLst>
        </xdr:cNvPr>
        <xdr:cNvSpPr txBox="1">
          <a:spLocks noChangeArrowheads="1"/>
        </xdr:cNvSpPr>
      </xdr:nvSpPr>
      <xdr:spPr bwMode="auto">
        <a:xfrm>
          <a:off x="1800225" y="185737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93</xdr:row>
      <xdr:rowOff>171450</xdr:rowOff>
    </xdr:to>
    <xdr:sp macro="" textlink="">
      <xdr:nvSpPr>
        <xdr:cNvPr id="143" name="Text Box 8">
          <a:extLst>
            <a:ext uri="{FF2B5EF4-FFF2-40B4-BE49-F238E27FC236}">
              <a16:creationId xmlns:a16="http://schemas.microsoft.com/office/drawing/2014/main" id="{C2BB74C8-7724-466E-9945-AC4C0E462003}"/>
            </a:ext>
          </a:extLst>
        </xdr:cNvPr>
        <xdr:cNvSpPr txBox="1">
          <a:spLocks noChangeArrowheads="1"/>
        </xdr:cNvSpPr>
      </xdr:nvSpPr>
      <xdr:spPr bwMode="auto">
        <a:xfrm>
          <a:off x="1800225" y="185737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93</xdr:row>
      <xdr:rowOff>171450</xdr:rowOff>
    </xdr:to>
    <xdr:sp macro="" textlink="">
      <xdr:nvSpPr>
        <xdr:cNvPr id="144" name="Text Box 9">
          <a:extLst>
            <a:ext uri="{FF2B5EF4-FFF2-40B4-BE49-F238E27FC236}">
              <a16:creationId xmlns:a16="http://schemas.microsoft.com/office/drawing/2014/main" id="{F295F2C0-E7FF-4DF2-B6F1-FA7307393A87}"/>
            </a:ext>
          </a:extLst>
        </xdr:cNvPr>
        <xdr:cNvSpPr txBox="1">
          <a:spLocks noChangeArrowheads="1"/>
        </xdr:cNvSpPr>
      </xdr:nvSpPr>
      <xdr:spPr bwMode="auto">
        <a:xfrm>
          <a:off x="1800225" y="185737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1409700</xdr:colOff>
      <xdr:row>93</xdr:row>
      <xdr:rowOff>171450</xdr:rowOff>
    </xdr:to>
    <xdr:sp macro="" textlink="">
      <xdr:nvSpPr>
        <xdr:cNvPr id="145" name="Text Box 8">
          <a:extLst>
            <a:ext uri="{FF2B5EF4-FFF2-40B4-BE49-F238E27FC236}">
              <a16:creationId xmlns:a16="http://schemas.microsoft.com/office/drawing/2014/main" id="{2C9AF1D2-1F46-4223-A050-DB8240365A65}"/>
            </a:ext>
          </a:extLst>
        </xdr:cNvPr>
        <xdr:cNvSpPr txBox="1">
          <a:spLocks noChangeArrowheads="1"/>
        </xdr:cNvSpPr>
      </xdr:nvSpPr>
      <xdr:spPr bwMode="auto">
        <a:xfrm>
          <a:off x="1800225" y="185737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1409700</xdr:colOff>
      <xdr:row>93</xdr:row>
      <xdr:rowOff>171450</xdr:rowOff>
    </xdr:to>
    <xdr:sp macro="" textlink="">
      <xdr:nvSpPr>
        <xdr:cNvPr id="146" name="Text Box 9">
          <a:extLst>
            <a:ext uri="{FF2B5EF4-FFF2-40B4-BE49-F238E27FC236}">
              <a16:creationId xmlns:a16="http://schemas.microsoft.com/office/drawing/2014/main" id="{61A7FC0C-D83C-4E4B-9D24-2242FA4E64CC}"/>
            </a:ext>
          </a:extLst>
        </xdr:cNvPr>
        <xdr:cNvSpPr txBox="1">
          <a:spLocks noChangeArrowheads="1"/>
        </xdr:cNvSpPr>
      </xdr:nvSpPr>
      <xdr:spPr bwMode="auto">
        <a:xfrm>
          <a:off x="1800225" y="185737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1409700</xdr:colOff>
      <xdr:row>93</xdr:row>
      <xdr:rowOff>257175</xdr:rowOff>
    </xdr:to>
    <xdr:sp macro="" textlink="">
      <xdr:nvSpPr>
        <xdr:cNvPr id="147" name="Text Box 8">
          <a:extLst>
            <a:ext uri="{FF2B5EF4-FFF2-40B4-BE49-F238E27FC236}">
              <a16:creationId xmlns:a16="http://schemas.microsoft.com/office/drawing/2014/main" id="{8586F4B4-B5DF-4132-8242-9396D828A8AC}"/>
            </a:ext>
          </a:extLst>
        </xdr:cNvPr>
        <xdr:cNvSpPr txBox="1">
          <a:spLocks noChangeArrowheads="1"/>
        </xdr:cNvSpPr>
      </xdr:nvSpPr>
      <xdr:spPr bwMode="auto">
        <a:xfrm>
          <a:off x="1800225" y="185737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1409700</xdr:colOff>
      <xdr:row>93</xdr:row>
      <xdr:rowOff>257175</xdr:rowOff>
    </xdr:to>
    <xdr:sp macro="" textlink="">
      <xdr:nvSpPr>
        <xdr:cNvPr id="148" name="Text Box 9">
          <a:extLst>
            <a:ext uri="{FF2B5EF4-FFF2-40B4-BE49-F238E27FC236}">
              <a16:creationId xmlns:a16="http://schemas.microsoft.com/office/drawing/2014/main" id="{0D2540E1-D505-430A-BE18-3E9BBDC56FEB}"/>
            </a:ext>
          </a:extLst>
        </xdr:cNvPr>
        <xdr:cNvSpPr txBox="1">
          <a:spLocks noChangeArrowheads="1"/>
        </xdr:cNvSpPr>
      </xdr:nvSpPr>
      <xdr:spPr bwMode="auto">
        <a:xfrm>
          <a:off x="1800225" y="185737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1409700</xdr:colOff>
      <xdr:row>93</xdr:row>
      <xdr:rowOff>257175</xdr:rowOff>
    </xdr:to>
    <xdr:sp macro="" textlink="">
      <xdr:nvSpPr>
        <xdr:cNvPr id="149" name="Text Box 8">
          <a:extLst>
            <a:ext uri="{FF2B5EF4-FFF2-40B4-BE49-F238E27FC236}">
              <a16:creationId xmlns:a16="http://schemas.microsoft.com/office/drawing/2014/main" id="{A86CBCAA-A6B1-471E-A316-BAC45A29A7EA}"/>
            </a:ext>
          </a:extLst>
        </xdr:cNvPr>
        <xdr:cNvSpPr txBox="1">
          <a:spLocks noChangeArrowheads="1"/>
        </xdr:cNvSpPr>
      </xdr:nvSpPr>
      <xdr:spPr bwMode="auto">
        <a:xfrm>
          <a:off x="1800225" y="185737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1409700</xdr:colOff>
      <xdr:row>93</xdr:row>
      <xdr:rowOff>257175</xdr:rowOff>
    </xdr:to>
    <xdr:sp macro="" textlink="">
      <xdr:nvSpPr>
        <xdr:cNvPr id="150" name="Text Box 9">
          <a:extLst>
            <a:ext uri="{FF2B5EF4-FFF2-40B4-BE49-F238E27FC236}">
              <a16:creationId xmlns:a16="http://schemas.microsoft.com/office/drawing/2014/main" id="{28424BDA-3037-46C2-982F-F406B4EB2456}"/>
            </a:ext>
          </a:extLst>
        </xdr:cNvPr>
        <xdr:cNvSpPr txBox="1">
          <a:spLocks noChangeArrowheads="1"/>
        </xdr:cNvSpPr>
      </xdr:nvSpPr>
      <xdr:spPr bwMode="auto">
        <a:xfrm>
          <a:off x="1800225" y="185737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1409700</xdr:colOff>
      <xdr:row>93</xdr:row>
      <xdr:rowOff>247650</xdr:rowOff>
    </xdr:to>
    <xdr:sp macro="" textlink="">
      <xdr:nvSpPr>
        <xdr:cNvPr id="151" name="Text Box 8">
          <a:extLst>
            <a:ext uri="{FF2B5EF4-FFF2-40B4-BE49-F238E27FC236}">
              <a16:creationId xmlns:a16="http://schemas.microsoft.com/office/drawing/2014/main" id="{06BF9DE7-C2D1-4BF7-B883-3578918CC9F7}"/>
            </a:ext>
          </a:extLst>
        </xdr:cNvPr>
        <xdr:cNvSpPr txBox="1">
          <a:spLocks noChangeArrowheads="1"/>
        </xdr:cNvSpPr>
      </xdr:nvSpPr>
      <xdr:spPr bwMode="auto">
        <a:xfrm>
          <a:off x="1800225" y="1857375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1409700</xdr:colOff>
      <xdr:row>93</xdr:row>
      <xdr:rowOff>247650</xdr:rowOff>
    </xdr:to>
    <xdr:sp macro="" textlink="">
      <xdr:nvSpPr>
        <xdr:cNvPr id="152" name="Text Box 9">
          <a:extLst>
            <a:ext uri="{FF2B5EF4-FFF2-40B4-BE49-F238E27FC236}">
              <a16:creationId xmlns:a16="http://schemas.microsoft.com/office/drawing/2014/main" id="{22959869-8E28-48DC-B050-C4773A27DCD1}"/>
            </a:ext>
          </a:extLst>
        </xdr:cNvPr>
        <xdr:cNvSpPr txBox="1">
          <a:spLocks noChangeArrowheads="1"/>
        </xdr:cNvSpPr>
      </xdr:nvSpPr>
      <xdr:spPr bwMode="auto">
        <a:xfrm>
          <a:off x="1800225" y="1857375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1409700</xdr:colOff>
      <xdr:row>93</xdr:row>
      <xdr:rowOff>257175</xdr:rowOff>
    </xdr:to>
    <xdr:sp macro="" textlink="">
      <xdr:nvSpPr>
        <xdr:cNvPr id="153" name="Text Box 8">
          <a:extLst>
            <a:ext uri="{FF2B5EF4-FFF2-40B4-BE49-F238E27FC236}">
              <a16:creationId xmlns:a16="http://schemas.microsoft.com/office/drawing/2014/main" id="{7720055E-58A8-41FC-AC90-832153E2D3E3}"/>
            </a:ext>
          </a:extLst>
        </xdr:cNvPr>
        <xdr:cNvSpPr txBox="1">
          <a:spLocks noChangeArrowheads="1"/>
        </xdr:cNvSpPr>
      </xdr:nvSpPr>
      <xdr:spPr bwMode="auto">
        <a:xfrm>
          <a:off x="1800225" y="185737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1409700</xdr:colOff>
      <xdr:row>93</xdr:row>
      <xdr:rowOff>257175</xdr:rowOff>
    </xdr:to>
    <xdr:sp macro="" textlink="">
      <xdr:nvSpPr>
        <xdr:cNvPr id="154" name="Text Box 9">
          <a:extLst>
            <a:ext uri="{FF2B5EF4-FFF2-40B4-BE49-F238E27FC236}">
              <a16:creationId xmlns:a16="http://schemas.microsoft.com/office/drawing/2014/main" id="{BA112C16-9979-43AD-BD2B-930B6E70CA5A}"/>
            </a:ext>
          </a:extLst>
        </xdr:cNvPr>
        <xdr:cNvSpPr txBox="1">
          <a:spLocks noChangeArrowheads="1"/>
        </xdr:cNvSpPr>
      </xdr:nvSpPr>
      <xdr:spPr bwMode="auto">
        <a:xfrm>
          <a:off x="1800225" y="185737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1409700</xdr:colOff>
      <xdr:row>93</xdr:row>
      <xdr:rowOff>247650</xdr:rowOff>
    </xdr:to>
    <xdr:sp macro="" textlink="">
      <xdr:nvSpPr>
        <xdr:cNvPr id="155" name="Text Box 8">
          <a:extLst>
            <a:ext uri="{FF2B5EF4-FFF2-40B4-BE49-F238E27FC236}">
              <a16:creationId xmlns:a16="http://schemas.microsoft.com/office/drawing/2014/main" id="{FE631124-9CB2-499B-939F-1F296A0E7860}"/>
            </a:ext>
          </a:extLst>
        </xdr:cNvPr>
        <xdr:cNvSpPr txBox="1">
          <a:spLocks noChangeArrowheads="1"/>
        </xdr:cNvSpPr>
      </xdr:nvSpPr>
      <xdr:spPr bwMode="auto">
        <a:xfrm>
          <a:off x="1800225" y="1857375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1409700</xdr:colOff>
      <xdr:row>93</xdr:row>
      <xdr:rowOff>247650</xdr:rowOff>
    </xdr:to>
    <xdr:sp macro="" textlink="">
      <xdr:nvSpPr>
        <xdr:cNvPr id="156" name="Text Box 9">
          <a:extLst>
            <a:ext uri="{FF2B5EF4-FFF2-40B4-BE49-F238E27FC236}">
              <a16:creationId xmlns:a16="http://schemas.microsoft.com/office/drawing/2014/main" id="{E76851C7-3E7C-4D4F-9E91-A1798FF29A5F}"/>
            </a:ext>
          </a:extLst>
        </xdr:cNvPr>
        <xdr:cNvSpPr txBox="1">
          <a:spLocks noChangeArrowheads="1"/>
        </xdr:cNvSpPr>
      </xdr:nvSpPr>
      <xdr:spPr bwMode="auto">
        <a:xfrm>
          <a:off x="1800225" y="1857375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1409700</xdr:colOff>
      <xdr:row>93</xdr:row>
      <xdr:rowOff>238125</xdr:rowOff>
    </xdr:to>
    <xdr:sp macro="" textlink="">
      <xdr:nvSpPr>
        <xdr:cNvPr id="157" name="Text Box 8">
          <a:extLst>
            <a:ext uri="{FF2B5EF4-FFF2-40B4-BE49-F238E27FC236}">
              <a16:creationId xmlns:a16="http://schemas.microsoft.com/office/drawing/2014/main" id="{118305C4-A159-4444-B425-C0FC776B0768}"/>
            </a:ext>
          </a:extLst>
        </xdr:cNvPr>
        <xdr:cNvSpPr txBox="1">
          <a:spLocks noChangeArrowheads="1"/>
        </xdr:cNvSpPr>
      </xdr:nvSpPr>
      <xdr:spPr bwMode="auto">
        <a:xfrm>
          <a:off x="1800225" y="185737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1409700</xdr:colOff>
      <xdr:row>93</xdr:row>
      <xdr:rowOff>238125</xdr:rowOff>
    </xdr:to>
    <xdr:sp macro="" textlink="">
      <xdr:nvSpPr>
        <xdr:cNvPr id="158" name="Text Box 9">
          <a:extLst>
            <a:ext uri="{FF2B5EF4-FFF2-40B4-BE49-F238E27FC236}">
              <a16:creationId xmlns:a16="http://schemas.microsoft.com/office/drawing/2014/main" id="{F9484932-6FB6-4076-B4A4-7AF84188C98F}"/>
            </a:ext>
          </a:extLst>
        </xdr:cNvPr>
        <xdr:cNvSpPr txBox="1">
          <a:spLocks noChangeArrowheads="1"/>
        </xdr:cNvSpPr>
      </xdr:nvSpPr>
      <xdr:spPr bwMode="auto">
        <a:xfrm>
          <a:off x="1800225" y="185737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1409700</xdr:colOff>
      <xdr:row>93</xdr:row>
      <xdr:rowOff>228600</xdr:rowOff>
    </xdr:to>
    <xdr:sp macro="" textlink="">
      <xdr:nvSpPr>
        <xdr:cNvPr id="159" name="Text Box 8">
          <a:extLst>
            <a:ext uri="{FF2B5EF4-FFF2-40B4-BE49-F238E27FC236}">
              <a16:creationId xmlns:a16="http://schemas.microsoft.com/office/drawing/2014/main" id="{AF8F3DBB-170A-466B-887F-44592F728FBB}"/>
            </a:ext>
          </a:extLst>
        </xdr:cNvPr>
        <xdr:cNvSpPr txBox="1">
          <a:spLocks noChangeArrowheads="1"/>
        </xdr:cNvSpPr>
      </xdr:nvSpPr>
      <xdr:spPr bwMode="auto">
        <a:xfrm>
          <a:off x="1800225" y="185737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1409700</xdr:colOff>
      <xdr:row>93</xdr:row>
      <xdr:rowOff>228600</xdr:rowOff>
    </xdr:to>
    <xdr:sp macro="" textlink="">
      <xdr:nvSpPr>
        <xdr:cNvPr id="160" name="Text Box 9">
          <a:extLst>
            <a:ext uri="{FF2B5EF4-FFF2-40B4-BE49-F238E27FC236}">
              <a16:creationId xmlns:a16="http://schemas.microsoft.com/office/drawing/2014/main" id="{6C98C057-2A64-4D7D-8EE2-3D6F03E0847B}"/>
            </a:ext>
          </a:extLst>
        </xdr:cNvPr>
        <xdr:cNvSpPr txBox="1">
          <a:spLocks noChangeArrowheads="1"/>
        </xdr:cNvSpPr>
      </xdr:nvSpPr>
      <xdr:spPr bwMode="auto">
        <a:xfrm>
          <a:off x="1800225" y="185737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1409700</xdr:colOff>
      <xdr:row>93</xdr:row>
      <xdr:rowOff>285750</xdr:rowOff>
    </xdr:to>
    <xdr:sp macro="" textlink="">
      <xdr:nvSpPr>
        <xdr:cNvPr id="161" name="Text Box 8">
          <a:extLst>
            <a:ext uri="{FF2B5EF4-FFF2-40B4-BE49-F238E27FC236}">
              <a16:creationId xmlns:a16="http://schemas.microsoft.com/office/drawing/2014/main" id="{D8D93CB0-71E1-4019-BD5A-19C23B9DEE12}"/>
            </a:ext>
          </a:extLst>
        </xdr:cNvPr>
        <xdr:cNvSpPr txBox="1">
          <a:spLocks noChangeArrowheads="1"/>
        </xdr:cNvSpPr>
      </xdr:nvSpPr>
      <xdr:spPr bwMode="auto">
        <a:xfrm>
          <a:off x="1800225" y="18573750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1409700</xdr:colOff>
      <xdr:row>93</xdr:row>
      <xdr:rowOff>285750</xdr:rowOff>
    </xdr:to>
    <xdr:sp macro="" textlink="">
      <xdr:nvSpPr>
        <xdr:cNvPr id="162" name="Text Box 9">
          <a:extLst>
            <a:ext uri="{FF2B5EF4-FFF2-40B4-BE49-F238E27FC236}">
              <a16:creationId xmlns:a16="http://schemas.microsoft.com/office/drawing/2014/main" id="{6BD2F178-4A02-459C-97AF-74BCD3C1F00E}"/>
            </a:ext>
          </a:extLst>
        </xdr:cNvPr>
        <xdr:cNvSpPr txBox="1">
          <a:spLocks noChangeArrowheads="1"/>
        </xdr:cNvSpPr>
      </xdr:nvSpPr>
      <xdr:spPr bwMode="auto">
        <a:xfrm>
          <a:off x="1800225" y="18573750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1409700</xdr:colOff>
      <xdr:row>93</xdr:row>
      <xdr:rowOff>276225</xdr:rowOff>
    </xdr:to>
    <xdr:sp macro="" textlink="">
      <xdr:nvSpPr>
        <xdr:cNvPr id="163" name="Text Box 8">
          <a:extLst>
            <a:ext uri="{FF2B5EF4-FFF2-40B4-BE49-F238E27FC236}">
              <a16:creationId xmlns:a16="http://schemas.microsoft.com/office/drawing/2014/main" id="{F34817DE-82A8-40CE-A393-D216D5296717}"/>
            </a:ext>
          </a:extLst>
        </xdr:cNvPr>
        <xdr:cNvSpPr txBox="1">
          <a:spLocks noChangeArrowheads="1"/>
        </xdr:cNvSpPr>
      </xdr:nvSpPr>
      <xdr:spPr bwMode="auto">
        <a:xfrm>
          <a:off x="1800225" y="18573750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1409700</xdr:colOff>
      <xdr:row>93</xdr:row>
      <xdr:rowOff>276225</xdr:rowOff>
    </xdr:to>
    <xdr:sp macro="" textlink="">
      <xdr:nvSpPr>
        <xdr:cNvPr id="164" name="Text Box 9">
          <a:extLst>
            <a:ext uri="{FF2B5EF4-FFF2-40B4-BE49-F238E27FC236}">
              <a16:creationId xmlns:a16="http://schemas.microsoft.com/office/drawing/2014/main" id="{E5AF19EE-FA84-4120-B7B4-1629F19B7840}"/>
            </a:ext>
          </a:extLst>
        </xdr:cNvPr>
        <xdr:cNvSpPr txBox="1">
          <a:spLocks noChangeArrowheads="1"/>
        </xdr:cNvSpPr>
      </xdr:nvSpPr>
      <xdr:spPr bwMode="auto">
        <a:xfrm>
          <a:off x="1800225" y="18573750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1409700</xdr:colOff>
      <xdr:row>93</xdr:row>
      <xdr:rowOff>247650</xdr:rowOff>
    </xdr:to>
    <xdr:sp macro="" textlink="">
      <xdr:nvSpPr>
        <xdr:cNvPr id="165" name="Text Box 8">
          <a:extLst>
            <a:ext uri="{FF2B5EF4-FFF2-40B4-BE49-F238E27FC236}">
              <a16:creationId xmlns:a16="http://schemas.microsoft.com/office/drawing/2014/main" id="{5186B519-09F2-49E2-8C0A-92FFB8AD6E14}"/>
            </a:ext>
          </a:extLst>
        </xdr:cNvPr>
        <xdr:cNvSpPr txBox="1">
          <a:spLocks noChangeArrowheads="1"/>
        </xdr:cNvSpPr>
      </xdr:nvSpPr>
      <xdr:spPr bwMode="auto">
        <a:xfrm>
          <a:off x="1800225" y="1857375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1409700</xdr:colOff>
      <xdr:row>93</xdr:row>
      <xdr:rowOff>247650</xdr:rowOff>
    </xdr:to>
    <xdr:sp macro="" textlink="">
      <xdr:nvSpPr>
        <xdr:cNvPr id="166" name="Text Box 9">
          <a:extLst>
            <a:ext uri="{FF2B5EF4-FFF2-40B4-BE49-F238E27FC236}">
              <a16:creationId xmlns:a16="http://schemas.microsoft.com/office/drawing/2014/main" id="{C6D11016-963F-4881-B274-556534C0776B}"/>
            </a:ext>
          </a:extLst>
        </xdr:cNvPr>
        <xdr:cNvSpPr txBox="1">
          <a:spLocks noChangeArrowheads="1"/>
        </xdr:cNvSpPr>
      </xdr:nvSpPr>
      <xdr:spPr bwMode="auto">
        <a:xfrm>
          <a:off x="1800225" y="1857375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1409700</xdr:colOff>
      <xdr:row>93</xdr:row>
      <xdr:rowOff>238125</xdr:rowOff>
    </xdr:to>
    <xdr:sp macro="" textlink="">
      <xdr:nvSpPr>
        <xdr:cNvPr id="167" name="Text Box 8">
          <a:extLst>
            <a:ext uri="{FF2B5EF4-FFF2-40B4-BE49-F238E27FC236}">
              <a16:creationId xmlns:a16="http://schemas.microsoft.com/office/drawing/2014/main" id="{02D7A56F-BF74-4E72-82A3-832DA85D9701}"/>
            </a:ext>
          </a:extLst>
        </xdr:cNvPr>
        <xdr:cNvSpPr txBox="1">
          <a:spLocks noChangeArrowheads="1"/>
        </xdr:cNvSpPr>
      </xdr:nvSpPr>
      <xdr:spPr bwMode="auto">
        <a:xfrm>
          <a:off x="1800225" y="185737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1409700</xdr:colOff>
      <xdr:row>93</xdr:row>
      <xdr:rowOff>238125</xdr:rowOff>
    </xdr:to>
    <xdr:sp macro="" textlink="">
      <xdr:nvSpPr>
        <xdr:cNvPr id="168" name="Text Box 9">
          <a:extLst>
            <a:ext uri="{FF2B5EF4-FFF2-40B4-BE49-F238E27FC236}">
              <a16:creationId xmlns:a16="http://schemas.microsoft.com/office/drawing/2014/main" id="{7AD22950-1B58-4FC8-9B22-DF86E12B54AF}"/>
            </a:ext>
          </a:extLst>
        </xdr:cNvPr>
        <xdr:cNvSpPr txBox="1">
          <a:spLocks noChangeArrowheads="1"/>
        </xdr:cNvSpPr>
      </xdr:nvSpPr>
      <xdr:spPr bwMode="auto">
        <a:xfrm>
          <a:off x="1800225" y="185737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1409700</xdr:colOff>
      <xdr:row>93</xdr:row>
      <xdr:rowOff>228600</xdr:rowOff>
    </xdr:to>
    <xdr:sp macro="" textlink="">
      <xdr:nvSpPr>
        <xdr:cNvPr id="169" name="Text Box 8">
          <a:extLst>
            <a:ext uri="{FF2B5EF4-FFF2-40B4-BE49-F238E27FC236}">
              <a16:creationId xmlns:a16="http://schemas.microsoft.com/office/drawing/2014/main" id="{D7B6F755-7443-48C4-ACB3-A86480AF1FEB}"/>
            </a:ext>
          </a:extLst>
        </xdr:cNvPr>
        <xdr:cNvSpPr txBox="1">
          <a:spLocks noChangeArrowheads="1"/>
        </xdr:cNvSpPr>
      </xdr:nvSpPr>
      <xdr:spPr bwMode="auto">
        <a:xfrm>
          <a:off x="1800225" y="185737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1409700</xdr:colOff>
      <xdr:row>93</xdr:row>
      <xdr:rowOff>228600</xdr:rowOff>
    </xdr:to>
    <xdr:sp macro="" textlink="">
      <xdr:nvSpPr>
        <xdr:cNvPr id="170" name="Text Box 9">
          <a:extLst>
            <a:ext uri="{FF2B5EF4-FFF2-40B4-BE49-F238E27FC236}">
              <a16:creationId xmlns:a16="http://schemas.microsoft.com/office/drawing/2014/main" id="{ADB4B641-3B2B-4F34-90C6-9E32F9E0AFC8}"/>
            </a:ext>
          </a:extLst>
        </xdr:cNvPr>
        <xdr:cNvSpPr txBox="1">
          <a:spLocks noChangeArrowheads="1"/>
        </xdr:cNvSpPr>
      </xdr:nvSpPr>
      <xdr:spPr bwMode="auto">
        <a:xfrm>
          <a:off x="1800225" y="185737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1409700</xdr:colOff>
      <xdr:row>93</xdr:row>
      <xdr:rowOff>219075</xdr:rowOff>
    </xdr:to>
    <xdr:sp macro="" textlink="">
      <xdr:nvSpPr>
        <xdr:cNvPr id="171" name="Text Box 8">
          <a:extLst>
            <a:ext uri="{FF2B5EF4-FFF2-40B4-BE49-F238E27FC236}">
              <a16:creationId xmlns:a16="http://schemas.microsoft.com/office/drawing/2014/main" id="{D7872F58-9974-4B80-B13B-273DEB94A4F3}"/>
            </a:ext>
          </a:extLst>
        </xdr:cNvPr>
        <xdr:cNvSpPr txBox="1">
          <a:spLocks noChangeArrowheads="1"/>
        </xdr:cNvSpPr>
      </xdr:nvSpPr>
      <xdr:spPr bwMode="auto">
        <a:xfrm>
          <a:off x="1800225" y="1857375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1409700</xdr:colOff>
      <xdr:row>93</xdr:row>
      <xdr:rowOff>219075</xdr:rowOff>
    </xdr:to>
    <xdr:sp macro="" textlink="">
      <xdr:nvSpPr>
        <xdr:cNvPr id="172" name="Text Box 9">
          <a:extLst>
            <a:ext uri="{FF2B5EF4-FFF2-40B4-BE49-F238E27FC236}">
              <a16:creationId xmlns:a16="http://schemas.microsoft.com/office/drawing/2014/main" id="{DF7C885A-15A6-4B2D-BE21-D9832DB5CFE7}"/>
            </a:ext>
          </a:extLst>
        </xdr:cNvPr>
        <xdr:cNvSpPr txBox="1">
          <a:spLocks noChangeArrowheads="1"/>
        </xdr:cNvSpPr>
      </xdr:nvSpPr>
      <xdr:spPr bwMode="auto">
        <a:xfrm>
          <a:off x="1800225" y="1857375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93</xdr:row>
      <xdr:rowOff>171450</xdr:rowOff>
    </xdr:to>
    <xdr:sp macro="" textlink="">
      <xdr:nvSpPr>
        <xdr:cNvPr id="173" name="Text Box 8">
          <a:extLst>
            <a:ext uri="{FF2B5EF4-FFF2-40B4-BE49-F238E27FC236}">
              <a16:creationId xmlns:a16="http://schemas.microsoft.com/office/drawing/2014/main" id="{0F182507-5845-4C54-8241-C207FF91286D}"/>
            </a:ext>
          </a:extLst>
        </xdr:cNvPr>
        <xdr:cNvSpPr txBox="1">
          <a:spLocks noChangeArrowheads="1"/>
        </xdr:cNvSpPr>
      </xdr:nvSpPr>
      <xdr:spPr bwMode="auto">
        <a:xfrm>
          <a:off x="1800225" y="185737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93</xdr:row>
      <xdr:rowOff>171450</xdr:rowOff>
    </xdr:to>
    <xdr:sp macro="" textlink="">
      <xdr:nvSpPr>
        <xdr:cNvPr id="174" name="Text Box 9">
          <a:extLst>
            <a:ext uri="{FF2B5EF4-FFF2-40B4-BE49-F238E27FC236}">
              <a16:creationId xmlns:a16="http://schemas.microsoft.com/office/drawing/2014/main" id="{940E9421-E312-4D58-9C65-FB4A8BF3B6A1}"/>
            </a:ext>
          </a:extLst>
        </xdr:cNvPr>
        <xdr:cNvSpPr txBox="1">
          <a:spLocks noChangeArrowheads="1"/>
        </xdr:cNvSpPr>
      </xdr:nvSpPr>
      <xdr:spPr bwMode="auto">
        <a:xfrm>
          <a:off x="1800225" y="185737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93</xdr:row>
      <xdr:rowOff>171450</xdr:rowOff>
    </xdr:to>
    <xdr:sp macro="" textlink="">
      <xdr:nvSpPr>
        <xdr:cNvPr id="175" name="Text Box 8">
          <a:extLst>
            <a:ext uri="{FF2B5EF4-FFF2-40B4-BE49-F238E27FC236}">
              <a16:creationId xmlns:a16="http://schemas.microsoft.com/office/drawing/2014/main" id="{CE26C665-6F1C-4300-9E04-35E51880D029}"/>
            </a:ext>
          </a:extLst>
        </xdr:cNvPr>
        <xdr:cNvSpPr txBox="1">
          <a:spLocks noChangeArrowheads="1"/>
        </xdr:cNvSpPr>
      </xdr:nvSpPr>
      <xdr:spPr bwMode="auto">
        <a:xfrm>
          <a:off x="1800225" y="185737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93</xdr:row>
      <xdr:rowOff>171450</xdr:rowOff>
    </xdr:to>
    <xdr:sp macro="" textlink="">
      <xdr:nvSpPr>
        <xdr:cNvPr id="176" name="Text Box 9">
          <a:extLst>
            <a:ext uri="{FF2B5EF4-FFF2-40B4-BE49-F238E27FC236}">
              <a16:creationId xmlns:a16="http://schemas.microsoft.com/office/drawing/2014/main" id="{7AF0C100-31C0-432E-A1C7-A24C6888447E}"/>
            </a:ext>
          </a:extLst>
        </xdr:cNvPr>
        <xdr:cNvSpPr txBox="1">
          <a:spLocks noChangeArrowheads="1"/>
        </xdr:cNvSpPr>
      </xdr:nvSpPr>
      <xdr:spPr bwMode="auto">
        <a:xfrm>
          <a:off x="1800225" y="185737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1409700</xdr:colOff>
      <xdr:row>93</xdr:row>
      <xdr:rowOff>171450</xdr:rowOff>
    </xdr:to>
    <xdr:sp macro="" textlink="">
      <xdr:nvSpPr>
        <xdr:cNvPr id="177" name="Text Box 8">
          <a:extLst>
            <a:ext uri="{FF2B5EF4-FFF2-40B4-BE49-F238E27FC236}">
              <a16:creationId xmlns:a16="http://schemas.microsoft.com/office/drawing/2014/main" id="{EF026072-30AA-4F96-9525-6D474C13D46E}"/>
            </a:ext>
          </a:extLst>
        </xdr:cNvPr>
        <xdr:cNvSpPr txBox="1">
          <a:spLocks noChangeArrowheads="1"/>
        </xdr:cNvSpPr>
      </xdr:nvSpPr>
      <xdr:spPr bwMode="auto">
        <a:xfrm>
          <a:off x="1800225" y="185737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1409700</xdr:colOff>
      <xdr:row>93</xdr:row>
      <xdr:rowOff>171450</xdr:rowOff>
    </xdr:to>
    <xdr:sp macro="" textlink="">
      <xdr:nvSpPr>
        <xdr:cNvPr id="178" name="Text Box 9">
          <a:extLst>
            <a:ext uri="{FF2B5EF4-FFF2-40B4-BE49-F238E27FC236}">
              <a16:creationId xmlns:a16="http://schemas.microsoft.com/office/drawing/2014/main" id="{47DD7354-30EC-42DF-830F-9861AD51716B}"/>
            </a:ext>
          </a:extLst>
        </xdr:cNvPr>
        <xdr:cNvSpPr txBox="1">
          <a:spLocks noChangeArrowheads="1"/>
        </xdr:cNvSpPr>
      </xdr:nvSpPr>
      <xdr:spPr bwMode="auto">
        <a:xfrm>
          <a:off x="1800225" y="185737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1409700</xdr:colOff>
      <xdr:row>93</xdr:row>
      <xdr:rowOff>171450</xdr:rowOff>
    </xdr:to>
    <xdr:sp macro="" textlink="">
      <xdr:nvSpPr>
        <xdr:cNvPr id="179" name="Text Box 8">
          <a:extLst>
            <a:ext uri="{FF2B5EF4-FFF2-40B4-BE49-F238E27FC236}">
              <a16:creationId xmlns:a16="http://schemas.microsoft.com/office/drawing/2014/main" id="{F71A276F-0B11-4232-8519-5BA73E635C2E}"/>
            </a:ext>
          </a:extLst>
        </xdr:cNvPr>
        <xdr:cNvSpPr txBox="1">
          <a:spLocks noChangeArrowheads="1"/>
        </xdr:cNvSpPr>
      </xdr:nvSpPr>
      <xdr:spPr bwMode="auto">
        <a:xfrm>
          <a:off x="1800225" y="185737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1409700</xdr:colOff>
      <xdr:row>93</xdr:row>
      <xdr:rowOff>171450</xdr:rowOff>
    </xdr:to>
    <xdr:sp macro="" textlink="">
      <xdr:nvSpPr>
        <xdr:cNvPr id="180" name="Text Box 9">
          <a:extLst>
            <a:ext uri="{FF2B5EF4-FFF2-40B4-BE49-F238E27FC236}">
              <a16:creationId xmlns:a16="http://schemas.microsoft.com/office/drawing/2014/main" id="{190BFD77-0CD6-49AF-B4C5-F664B13F8820}"/>
            </a:ext>
          </a:extLst>
        </xdr:cNvPr>
        <xdr:cNvSpPr txBox="1">
          <a:spLocks noChangeArrowheads="1"/>
        </xdr:cNvSpPr>
      </xdr:nvSpPr>
      <xdr:spPr bwMode="auto">
        <a:xfrm>
          <a:off x="1800225" y="185737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1409700</xdr:colOff>
      <xdr:row>93</xdr:row>
      <xdr:rowOff>171450</xdr:rowOff>
    </xdr:to>
    <xdr:sp macro="" textlink="">
      <xdr:nvSpPr>
        <xdr:cNvPr id="181" name="Text Box 8">
          <a:extLst>
            <a:ext uri="{FF2B5EF4-FFF2-40B4-BE49-F238E27FC236}">
              <a16:creationId xmlns:a16="http://schemas.microsoft.com/office/drawing/2014/main" id="{36325FA0-B925-45C7-A3B5-0D4E04230C98}"/>
            </a:ext>
          </a:extLst>
        </xdr:cNvPr>
        <xdr:cNvSpPr txBox="1">
          <a:spLocks noChangeArrowheads="1"/>
        </xdr:cNvSpPr>
      </xdr:nvSpPr>
      <xdr:spPr bwMode="auto">
        <a:xfrm>
          <a:off x="1800225" y="185737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1409700</xdr:colOff>
      <xdr:row>93</xdr:row>
      <xdr:rowOff>171450</xdr:rowOff>
    </xdr:to>
    <xdr:sp macro="" textlink="">
      <xdr:nvSpPr>
        <xdr:cNvPr id="182" name="Text Box 9">
          <a:extLst>
            <a:ext uri="{FF2B5EF4-FFF2-40B4-BE49-F238E27FC236}">
              <a16:creationId xmlns:a16="http://schemas.microsoft.com/office/drawing/2014/main" id="{D27AB454-DED7-46A6-8EFD-243CD3060B61}"/>
            </a:ext>
          </a:extLst>
        </xdr:cNvPr>
        <xdr:cNvSpPr txBox="1">
          <a:spLocks noChangeArrowheads="1"/>
        </xdr:cNvSpPr>
      </xdr:nvSpPr>
      <xdr:spPr bwMode="auto">
        <a:xfrm>
          <a:off x="1800225" y="185737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1409700</xdr:colOff>
      <xdr:row>93</xdr:row>
      <xdr:rowOff>171450</xdr:rowOff>
    </xdr:to>
    <xdr:sp macro="" textlink="">
      <xdr:nvSpPr>
        <xdr:cNvPr id="183" name="Text Box 8">
          <a:extLst>
            <a:ext uri="{FF2B5EF4-FFF2-40B4-BE49-F238E27FC236}">
              <a16:creationId xmlns:a16="http://schemas.microsoft.com/office/drawing/2014/main" id="{5B4C6BA5-C6BA-45C0-A104-92A28B67349B}"/>
            </a:ext>
          </a:extLst>
        </xdr:cNvPr>
        <xdr:cNvSpPr txBox="1">
          <a:spLocks noChangeArrowheads="1"/>
        </xdr:cNvSpPr>
      </xdr:nvSpPr>
      <xdr:spPr bwMode="auto">
        <a:xfrm>
          <a:off x="1800225" y="185737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1409700</xdr:colOff>
      <xdr:row>93</xdr:row>
      <xdr:rowOff>171450</xdr:rowOff>
    </xdr:to>
    <xdr:sp macro="" textlink="">
      <xdr:nvSpPr>
        <xdr:cNvPr id="184" name="Text Box 9">
          <a:extLst>
            <a:ext uri="{FF2B5EF4-FFF2-40B4-BE49-F238E27FC236}">
              <a16:creationId xmlns:a16="http://schemas.microsoft.com/office/drawing/2014/main" id="{F4D74F0B-9326-4B33-B94B-2B7FEFB4386A}"/>
            </a:ext>
          </a:extLst>
        </xdr:cNvPr>
        <xdr:cNvSpPr txBox="1">
          <a:spLocks noChangeArrowheads="1"/>
        </xdr:cNvSpPr>
      </xdr:nvSpPr>
      <xdr:spPr bwMode="auto">
        <a:xfrm>
          <a:off x="1800225" y="185737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1409700</xdr:colOff>
      <xdr:row>93</xdr:row>
      <xdr:rowOff>171450</xdr:rowOff>
    </xdr:to>
    <xdr:sp macro="" textlink="">
      <xdr:nvSpPr>
        <xdr:cNvPr id="185" name="Text Box 8">
          <a:extLst>
            <a:ext uri="{FF2B5EF4-FFF2-40B4-BE49-F238E27FC236}">
              <a16:creationId xmlns:a16="http://schemas.microsoft.com/office/drawing/2014/main" id="{580ECC7C-4247-4A44-9B6C-66BA855628FA}"/>
            </a:ext>
          </a:extLst>
        </xdr:cNvPr>
        <xdr:cNvSpPr txBox="1">
          <a:spLocks noChangeArrowheads="1"/>
        </xdr:cNvSpPr>
      </xdr:nvSpPr>
      <xdr:spPr bwMode="auto">
        <a:xfrm>
          <a:off x="1800225" y="185737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1409700</xdr:colOff>
      <xdr:row>93</xdr:row>
      <xdr:rowOff>171450</xdr:rowOff>
    </xdr:to>
    <xdr:sp macro="" textlink="">
      <xdr:nvSpPr>
        <xdr:cNvPr id="186" name="Text Box 9">
          <a:extLst>
            <a:ext uri="{FF2B5EF4-FFF2-40B4-BE49-F238E27FC236}">
              <a16:creationId xmlns:a16="http://schemas.microsoft.com/office/drawing/2014/main" id="{9DB0C0E2-3DDE-4361-AEA4-32C3868706F6}"/>
            </a:ext>
          </a:extLst>
        </xdr:cNvPr>
        <xdr:cNvSpPr txBox="1">
          <a:spLocks noChangeArrowheads="1"/>
        </xdr:cNvSpPr>
      </xdr:nvSpPr>
      <xdr:spPr bwMode="auto">
        <a:xfrm>
          <a:off x="1800225" y="185737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93</xdr:row>
      <xdr:rowOff>171450</xdr:rowOff>
    </xdr:to>
    <xdr:sp macro="" textlink="">
      <xdr:nvSpPr>
        <xdr:cNvPr id="187" name="Text Box 8">
          <a:extLst>
            <a:ext uri="{FF2B5EF4-FFF2-40B4-BE49-F238E27FC236}">
              <a16:creationId xmlns:a16="http://schemas.microsoft.com/office/drawing/2014/main" id="{A954AEDA-E0DC-4DDF-8CC6-84F8F4A8BFF2}"/>
            </a:ext>
          </a:extLst>
        </xdr:cNvPr>
        <xdr:cNvSpPr txBox="1">
          <a:spLocks noChangeArrowheads="1"/>
        </xdr:cNvSpPr>
      </xdr:nvSpPr>
      <xdr:spPr bwMode="auto">
        <a:xfrm>
          <a:off x="1800225" y="185737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93</xdr:row>
      <xdr:rowOff>171450</xdr:rowOff>
    </xdr:to>
    <xdr:sp macro="" textlink="">
      <xdr:nvSpPr>
        <xdr:cNvPr id="188" name="Text Box 9">
          <a:extLst>
            <a:ext uri="{FF2B5EF4-FFF2-40B4-BE49-F238E27FC236}">
              <a16:creationId xmlns:a16="http://schemas.microsoft.com/office/drawing/2014/main" id="{D16B68B1-A070-4518-B6B6-A4EF592A9DFA}"/>
            </a:ext>
          </a:extLst>
        </xdr:cNvPr>
        <xdr:cNvSpPr txBox="1">
          <a:spLocks noChangeArrowheads="1"/>
        </xdr:cNvSpPr>
      </xdr:nvSpPr>
      <xdr:spPr bwMode="auto">
        <a:xfrm>
          <a:off x="1800225" y="185737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93</xdr:row>
      <xdr:rowOff>171450</xdr:rowOff>
    </xdr:to>
    <xdr:sp macro="" textlink="">
      <xdr:nvSpPr>
        <xdr:cNvPr id="189" name="Text Box 8">
          <a:extLst>
            <a:ext uri="{FF2B5EF4-FFF2-40B4-BE49-F238E27FC236}">
              <a16:creationId xmlns:a16="http://schemas.microsoft.com/office/drawing/2014/main" id="{F537804D-4D96-4F97-92DB-555A65FA3CE6}"/>
            </a:ext>
          </a:extLst>
        </xdr:cNvPr>
        <xdr:cNvSpPr txBox="1">
          <a:spLocks noChangeArrowheads="1"/>
        </xdr:cNvSpPr>
      </xdr:nvSpPr>
      <xdr:spPr bwMode="auto">
        <a:xfrm>
          <a:off x="1800225" y="185737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93</xdr:row>
      <xdr:rowOff>171450</xdr:rowOff>
    </xdr:to>
    <xdr:sp macro="" textlink="">
      <xdr:nvSpPr>
        <xdr:cNvPr id="190" name="Text Box 9">
          <a:extLst>
            <a:ext uri="{FF2B5EF4-FFF2-40B4-BE49-F238E27FC236}">
              <a16:creationId xmlns:a16="http://schemas.microsoft.com/office/drawing/2014/main" id="{7EEF12AF-D91A-4FC2-A7B9-D8F4CE62F837}"/>
            </a:ext>
          </a:extLst>
        </xdr:cNvPr>
        <xdr:cNvSpPr txBox="1">
          <a:spLocks noChangeArrowheads="1"/>
        </xdr:cNvSpPr>
      </xdr:nvSpPr>
      <xdr:spPr bwMode="auto">
        <a:xfrm>
          <a:off x="1800225" y="185737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93</xdr:row>
      <xdr:rowOff>171450</xdr:rowOff>
    </xdr:to>
    <xdr:sp macro="" textlink="">
      <xdr:nvSpPr>
        <xdr:cNvPr id="191" name="Text Box 8">
          <a:extLst>
            <a:ext uri="{FF2B5EF4-FFF2-40B4-BE49-F238E27FC236}">
              <a16:creationId xmlns:a16="http://schemas.microsoft.com/office/drawing/2014/main" id="{BDBD5FA0-1021-43C7-BBDD-2747B840FBD6}"/>
            </a:ext>
          </a:extLst>
        </xdr:cNvPr>
        <xdr:cNvSpPr txBox="1">
          <a:spLocks noChangeArrowheads="1"/>
        </xdr:cNvSpPr>
      </xdr:nvSpPr>
      <xdr:spPr bwMode="auto">
        <a:xfrm>
          <a:off x="1800225" y="185737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93</xdr:row>
      <xdr:rowOff>171450</xdr:rowOff>
    </xdr:to>
    <xdr:sp macro="" textlink="">
      <xdr:nvSpPr>
        <xdr:cNvPr id="192" name="Text Box 9">
          <a:extLst>
            <a:ext uri="{FF2B5EF4-FFF2-40B4-BE49-F238E27FC236}">
              <a16:creationId xmlns:a16="http://schemas.microsoft.com/office/drawing/2014/main" id="{3BCB35AB-1974-4CB2-94E1-C10CCADC6263}"/>
            </a:ext>
          </a:extLst>
        </xdr:cNvPr>
        <xdr:cNvSpPr txBox="1">
          <a:spLocks noChangeArrowheads="1"/>
        </xdr:cNvSpPr>
      </xdr:nvSpPr>
      <xdr:spPr bwMode="auto">
        <a:xfrm>
          <a:off x="1800225" y="185737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93</xdr:row>
      <xdr:rowOff>171450</xdr:rowOff>
    </xdr:to>
    <xdr:sp macro="" textlink="">
      <xdr:nvSpPr>
        <xdr:cNvPr id="193" name="Text Box 8">
          <a:extLst>
            <a:ext uri="{FF2B5EF4-FFF2-40B4-BE49-F238E27FC236}">
              <a16:creationId xmlns:a16="http://schemas.microsoft.com/office/drawing/2014/main" id="{7A5A3B09-0FE4-449B-9D7F-0713D4755576}"/>
            </a:ext>
          </a:extLst>
        </xdr:cNvPr>
        <xdr:cNvSpPr txBox="1">
          <a:spLocks noChangeArrowheads="1"/>
        </xdr:cNvSpPr>
      </xdr:nvSpPr>
      <xdr:spPr bwMode="auto">
        <a:xfrm>
          <a:off x="1800225" y="185737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93</xdr:row>
      <xdr:rowOff>171450</xdr:rowOff>
    </xdr:to>
    <xdr:sp macro="" textlink="">
      <xdr:nvSpPr>
        <xdr:cNvPr id="194" name="Text Box 9">
          <a:extLst>
            <a:ext uri="{FF2B5EF4-FFF2-40B4-BE49-F238E27FC236}">
              <a16:creationId xmlns:a16="http://schemas.microsoft.com/office/drawing/2014/main" id="{09D8FE9A-E5AA-4879-83CD-1040F02880CF}"/>
            </a:ext>
          </a:extLst>
        </xdr:cNvPr>
        <xdr:cNvSpPr txBox="1">
          <a:spLocks noChangeArrowheads="1"/>
        </xdr:cNvSpPr>
      </xdr:nvSpPr>
      <xdr:spPr bwMode="auto">
        <a:xfrm>
          <a:off x="1800225" y="185737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1409700</xdr:colOff>
      <xdr:row>93</xdr:row>
      <xdr:rowOff>171450</xdr:rowOff>
    </xdr:to>
    <xdr:sp macro="" textlink="">
      <xdr:nvSpPr>
        <xdr:cNvPr id="195" name="Text Box 8">
          <a:extLst>
            <a:ext uri="{FF2B5EF4-FFF2-40B4-BE49-F238E27FC236}">
              <a16:creationId xmlns:a16="http://schemas.microsoft.com/office/drawing/2014/main" id="{971C5C53-D4F3-48E8-9028-1D9E87300979}"/>
            </a:ext>
          </a:extLst>
        </xdr:cNvPr>
        <xdr:cNvSpPr txBox="1">
          <a:spLocks noChangeArrowheads="1"/>
        </xdr:cNvSpPr>
      </xdr:nvSpPr>
      <xdr:spPr bwMode="auto">
        <a:xfrm>
          <a:off x="1800225" y="185737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1409700</xdr:colOff>
      <xdr:row>93</xdr:row>
      <xdr:rowOff>171450</xdr:rowOff>
    </xdr:to>
    <xdr:sp macro="" textlink="">
      <xdr:nvSpPr>
        <xdr:cNvPr id="196" name="Text Box 9">
          <a:extLst>
            <a:ext uri="{FF2B5EF4-FFF2-40B4-BE49-F238E27FC236}">
              <a16:creationId xmlns:a16="http://schemas.microsoft.com/office/drawing/2014/main" id="{634FFE0F-6853-464E-8642-A55104DD3600}"/>
            </a:ext>
          </a:extLst>
        </xdr:cNvPr>
        <xdr:cNvSpPr txBox="1">
          <a:spLocks noChangeArrowheads="1"/>
        </xdr:cNvSpPr>
      </xdr:nvSpPr>
      <xdr:spPr bwMode="auto">
        <a:xfrm>
          <a:off x="1800225" y="185737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1409700</xdr:colOff>
      <xdr:row>93</xdr:row>
      <xdr:rowOff>171450</xdr:rowOff>
    </xdr:to>
    <xdr:sp macro="" textlink="">
      <xdr:nvSpPr>
        <xdr:cNvPr id="197" name="Text Box 8">
          <a:extLst>
            <a:ext uri="{FF2B5EF4-FFF2-40B4-BE49-F238E27FC236}">
              <a16:creationId xmlns:a16="http://schemas.microsoft.com/office/drawing/2014/main" id="{E1878C34-E6BB-426B-8E90-CB5CE8B9CB55}"/>
            </a:ext>
          </a:extLst>
        </xdr:cNvPr>
        <xdr:cNvSpPr txBox="1">
          <a:spLocks noChangeArrowheads="1"/>
        </xdr:cNvSpPr>
      </xdr:nvSpPr>
      <xdr:spPr bwMode="auto">
        <a:xfrm>
          <a:off x="1800225" y="185737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1409700</xdr:colOff>
      <xdr:row>93</xdr:row>
      <xdr:rowOff>171450</xdr:rowOff>
    </xdr:to>
    <xdr:sp macro="" textlink="">
      <xdr:nvSpPr>
        <xdr:cNvPr id="198" name="Text Box 9">
          <a:extLst>
            <a:ext uri="{FF2B5EF4-FFF2-40B4-BE49-F238E27FC236}">
              <a16:creationId xmlns:a16="http://schemas.microsoft.com/office/drawing/2014/main" id="{23C9F531-19F8-42AC-A7D5-915462B53355}"/>
            </a:ext>
          </a:extLst>
        </xdr:cNvPr>
        <xdr:cNvSpPr txBox="1">
          <a:spLocks noChangeArrowheads="1"/>
        </xdr:cNvSpPr>
      </xdr:nvSpPr>
      <xdr:spPr bwMode="auto">
        <a:xfrm>
          <a:off x="1800225" y="185737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1409700</xdr:colOff>
      <xdr:row>93</xdr:row>
      <xdr:rowOff>171450</xdr:rowOff>
    </xdr:to>
    <xdr:sp macro="" textlink="">
      <xdr:nvSpPr>
        <xdr:cNvPr id="199" name="Text Box 8">
          <a:extLst>
            <a:ext uri="{FF2B5EF4-FFF2-40B4-BE49-F238E27FC236}">
              <a16:creationId xmlns:a16="http://schemas.microsoft.com/office/drawing/2014/main" id="{96D26E08-2038-4B61-B812-09CB19C12CA8}"/>
            </a:ext>
          </a:extLst>
        </xdr:cNvPr>
        <xdr:cNvSpPr txBox="1">
          <a:spLocks noChangeArrowheads="1"/>
        </xdr:cNvSpPr>
      </xdr:nvSpPr>
      <xdr:spPr bwMode="auto">
        <a:xfrm>
          <a:off x="1800225" y="185737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1409700</xdr:colOff>
      <xdr:row>93</xdr:row>
      <xdr:rowOff>171450</xdr:rowOff>
    </xdr:to>
    <xdr:sp macro="" textlink="">
      <xdr:nvSpPr>
        <xdr:cNvPr id="200" name="Text Box 9">
          <a:extLst>
            <a:ext uri="{FF2B5EF4-FFF2-40B4-BE49-F238E27FC236}">
              <a16:creationId xmlns:a16="http://schemas.microsoft.com/office/drawing/2014/main" id="{11687038-35D0-4A0D-893B-FD083AF4642B}"/>
            </a:ext>
          </a:extLst>
        </xdr:cNvPr>
        <xdr:cNvSpPr txBox="1">
          <a:spLocks noChangeArrowheads="1"/>
        </xdr:cNvSpPr>
      </xdr:nvSpPr>
      <xdr:spPr bwMode="auto">
        <a:xfrm>
          <a:off x="1800225" y="185737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1409700</xdr:colOff>
      <xdr:row>93</xdr:row>
      <xdr:rowOff>171450</xdr:rowOff>
    </xdr:to>
    <xdr:sp macro="" textlink="">
      <xdr:nvSpPr>
        <xdr:cNvPr id="201" name="Text Box 8">
          <a:extLst>
            <a:ext uri="{FF2B5EF4-FFF2-40B4-BE49-F238E27FC236}">
              <a16:creationId xmlns:a16="http://schemas.microsoft.com/office/drawing/2014/main" id="{D356C5DC-F9E6-4045-9F35-53AEB4E61C48}"/>
            </a:ext>
          </a:extLst>
        </xdr:cNvPr>
        <xdr:cNvSpPr txBox="1">
          <a:spLocks noChangeArrowheads="1"/>
        </xdr:cNvSpPr>
      </xdr:nvSpPr>
      <xdr:spPr bwMode="auto">
        <a:xfrm>
          <a:off x="1800225" y="185737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1409700</xdr:colOff>
      <xdr:row>93</xdr:row>
      <xdr:rowOff>171450</xdr:rowOff>
    </xdr:to>
    <xdr:sp macro="" textlink="">
      <xdr:nvSpPr>
        <xdr:cNvPr id="202" name="Text Box 9">
          <a:extLst>
            <a:ext uri="{FF2B5EF4-FFF2-40B4-BE49-F238E27FC236}">
              <a16:creationId xmlns:a16="http://schemas.microsoft.com/office/drawing/2014/main" id="{D587F9EF-88F7-4808-ACD6-A59BCA6ACD45}"/>
            </a:ext>
          </a:extLst>
        </xdr:cNvPr>
        <xdr:cNvSpPr txBox="1">
          <a:spLocks noChangeArrowheads="1"/>
        </xdr:cNvSpPr>
      </xdr:nvSpPr>
      <xdr:spPr bwMode="auto">
        <a:xfrm>
          <a:off x="1800225" y="185737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1409700</xdr:colOff>
      <xdr:row>93</xdr:row>
      <xdr:rowOff>171450</xdr:rowOff>
    </xdr:to>
    <xdr:sp macro="" textlink="">
      <xdr:nvSpPr>
        <xdr:cNvPr id="203" name="Text Box 8">
          <a:extLst>
            <a:ext uri="{FF2B5EF4-FFF2-40B4-BE49-F238E27FC236}">
              <a16:creationId xmlns:a16="http://schemas.microsoft.com/office/drawing/2014/main" id="{851F0A60-4AE6-4AE6-90A2-453F256AD148}"/>
            </a:ext>
          </a:extLst>
        </xdr:cNvPr>
        <xdr:cNvSpPr txBox="1">
          <a:spLocks noChangeArrowheads="1"/>
        </xdr:cNvSpPr>
      </xdr:nvSpPr>
      <xdr:spPr bwMode="auto">
        <a:xfrm>
          <a:off x="1800225" y="185737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1409700</xdr:colOff>
      <xdr:row>93</xdr:row>
      <xdr:rowOff>171450</xdr:rowOff>
    </xdr:to>
    <xdr:sp macro="" textlink="">
      <xdr:nvSpPr>
        <xdr:cNvPr id="204" name="Text Box 9">
          <a:extLst>
            <a:ext uri="{FF2B5EF4-FFF2-40B4-BE49-F238E27FC236}">
              <a16:creationId xmlns:a16="http://schemas.microsoft.com/office/drawing/2014/main" id="{9AEE46B8-8254-4AB3-A9C5-186DF29ED585}"/>
            </a:ext>
          </a:extLst>
        </xdr:cNvPr>
        <xdr:cNvSpPr txBox="1">
          <a:spLocks noChangeArrowheads="1"/>
        </xdr:cNvSpPr>
      </xdr:nvSpPr>
      <xdr:spPr bwMode="auto">
        <a:xfrm>
          <a:off x="1800225" y="185737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1409700</xdr:colOff>
      <xdr:row>93</xdr:row>
      <xdr:rowOff>171450</xdr:rowOff>
    </xdr:to>
    <xdr:sp macro="" textlink="">
      <xdr:nvSpPr>
        <xdr:cNvPr id="205" name="Text Box 8">
          <a:extLst>
            <a:ext uri="{FF2B5EF4-FFF2-40B4-BE49-F238E27FC236}">
              <a16:creationId xmlns:a16="http://schemas.microsoft.com/office/drawing/2014/main" id="{F2D5487A-00AB-4CD9-BDF2-094949D0D5DA}"/>
            </a:ext>
          </a:extLst>
        </xdr:cNvPr>
        <xdr:cNvSpPr txBox="1">
          <a:spLocks noChangeArrowheads="1"/>
        </xdr:cNvSpPr>
      </xdr:nvSpPr>
      <xdr:spPr bwMode="auto">
        <a:xfrm>
          <a:off x="1800225" y="185737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1409700</xdr:colOff>
      <xdr:row>93</xdr:row>
      <xdr:rowOff>171450</xdr:rowOff>
    </xdr:to>
    <xdr:sp macro="" textlink="">
      <xdr:nvSpPr>
        <xdr:cNvPr id="206" name="Text Box 9">
          <a:extLst>
            <a:ext uri="{FF2B5EF4-FFF2-40B4-BE49-F238E27FC236}">
              <a16:creationId xmlns:a16="http://schemas.microsoft.com/office/drawing/2014/main" id="{6F810FF6-441A-42E0-A139-D50A97DB3D46}"/>
            </a:ext>
          </a:extLst>
        </xdr:cNvPr>
        <xdr:cNvSpPr txBox="1">
          <a:spLocks noChangeArrowheads="1"/>
        </xdr:cNvSpPr>
      </xdr:nvSpPr>
      <xdr:spPr bwMode="auto">
        <a:xfrm>
          <a:off x="1800225" y="185737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93</xdr:row>
      <xdr:rowOff>171450</xdr:rowOff>
    </xdr:to>
    <xdr:sp macro="" textlink="">
      <xdr:nvSpPr>
        <xdr:cNvPr id="207" name="Text Box 8">
          <a:extLst>
            <a:ext uri="{FF2B5EF4-FFF2-40B4-BE49-F238E27FC236}">
              <a16:creationId xmlns:a16="http://schemas.microsoft.com/office/drawing/2014/main" id="{D63059FE-806A-448A-A1F5-3B72CFD7F4D9}"/>
            </a:ext>
          </a:extLst>
        </xdr:cNvPr>
        <xdr:cNvSpPr txBox="1">
          <a:spLocks noChangeArrowheads="1"/>
        </xdr:cNvSpPr>
      </xdr:nvSpPr>
      <xdr:spPr bwMode="auto">
        <a:xfrm>
          <a:off x="1800225" y="185737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93</xdr:row>
      <xdr:rowOff>171450</xdr:rowOff>
    </xdr:to>
    <xdr:sp macro="" textlink="">
      <xdr:nvSpPr>
        <xdr:cNvPr id="208" name="Text Box 9">
          <a:extLst>
            <a:ext uri="{FF2B5EF4-FFF2-40B4-BE49-F238E27FC236}">
              <a16:creationId xmlns:a16="http://schemas.microsoft.com/office/drawing/2014/main" id="{997AA165-4CC8-4AA7-8F9C-69FDE2FAC10B}"/>
            </a:ext>
          </a:extLst>
        </xdr:cNvPr>
        <xdr:cNvSpPr txBox="1">
          <a:spLocks noChangeArrowheads="1"/>
        </xdr:cNvSpPr>
      </xdr:nvSpPr>
      <xdr:spPr bwMode="auto">
        <a:xfrm>
          <a:off x="1800225" y="185737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93</xdr:row>
      <xdr:rowOff>171450</xdr:rowOff>
    </xdr:to>
    <xdr:sp macro="" textlink="">
      <xdr:nvSpPr>
        <xdr:cNvPr id="209" name="Text Box 8">
          <a:extLst>
            <a:ext uri="{FF2B5EF4-FFF2-40B4-BE49-F238E27FC236}">
              <a16:creationId xmlns:a16="http://schemas.microsoft.com/office/drawing/2014/main" id="{EC289371-B174-4E7D-AA12-A3B5BA97B844}"/>
            </a:ext>
          </a:extLst>
        </xdr:cNvPr>
        <xdr:cNvSpPr txBox="1">
          <a:spLocks noChangeArrowheads="1"/>
        </xdr:cNvSpPr>
      </xdr:nvSpPr>
      <xdr:spPr bwMode="auto">
        <a:xfrm>
          <a:off x="1800225" y="185737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93</xdr:row>
      <xdr:rowOff>171450</xdr:rowOff>
    </xdr:to>
    <xdr:sp macro="" textlink="">
      <xdr:nvSpPr>
        <xdr:cNvPr id="210" name="Text Box 9">
          <a:extLst>
            <a:ext uri="{FF2B5EF4-FFF2-40B4-BE49-F238E27FC236}">
              <a16:creationId xmlns:a16="http://schemas.microsoft.com/office/drawing/2014/main" id="{CC7EEA63-E335-4339-9D50-C877442E2A99}"/>
            </a:ext>
          </a:extLst>
        </xdr:cNvPr>
        <xdr:cNvSpPr txBox="1">
          <a:spLocks noChangeArrowheads="1"/>
        </xdr:cNvSpPr>
      </xdr:nvSpPr>
      <xdr:spPr bwMode="auto">
        <a:xfrm>
          <a:off x="1800225" y="185737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1409700</xdr:colOff>
      <xdr:row>93</xdr:row>
      <xdr:rowOff>171450</xdr:rowOff>
    </xdr:to>
    <xdr:sp macro="" textlink="">
      <xdr:nvSpPr>
        <xdr:cNvPr id="211" name="Text Box 8">
          <a:extLst>
            <a:ext uri="{FF2B5EF4-FFF2-40B4-BE49-F238E27FC236}">
              <a16:creationId xmlns:a16="http://schemas.microsoft.com/office/drawing/2014/main" id="{E2B26CA4-98BC-4A5F-BE42-6040062C38C6}"/>
            </a:ext>
          </a:extLst>
        </xdr:cNvPr>
        <xdr:cNvSpPr txBox="1">
          <a:spLocks noChangeArrowheads="1"/>
        </xdr:cNvSpPr>
      </xdr:nvSpPr>
      <xdr:spPr bwMode="auto">
        <a:xfrm>
          <a:off x="1800225" y="185737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1409700</xdr:colOff>
      <xdr:row>93</xdr:row>
      <xdr:rowOff>171450</xdr:rowOff>
    </xdr:to>
    <xdr:sp macro="" textlink="">
      <xdr:nvSpPr>
        <xdr:cNvPr id="212" name="Text Box 9">
          <a:extLst>
            <a:ext uri="{FF2B5EF4-FFF2-40B4-BE49-F238E27FC236}">
              <a16:creationId xmlns:a16="http://schemas.microsoft.com/office/drawing/2014/main" id="{41C8E040-7B68-43B9-BC1E-42234FBCCB08}"/>
            </a:ext>
          </a:extLst>
        </xdr:cNvPr>
        <xdr:cNvSpPr txBox="1">
          <a:spLocks noChangeArrowheads="1"/>
        </xdr:cNvSpPr>
      </xdr:nvSpPr>
      <xdr:spPr bwMode="auto">
        <a:xfrm>
          <a:off x="1800225" y="185737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1409700</xdr:colOff>
      <xdr:row>93</xdr:row>
      <xdr:rowOff>171450</xdr:rowOff>
    </xdr:to>
    <xdr:sp macro="" textlink="">
      <xdr:nvSpPr>
        <xdr:cNvPr id="213" name="Text Box 8">
          <a:extLst>
            <a:ext uri="{FF2B5EF4-FFF2-40B4-BE49-F238E27FC236}">
              <a16:creationId xmlns:a16="http://schemas.microsoft.com/office/drawing/2014/main" id="{D7BEFBE6-8578-4BC3-8D90-1C6222274421}"/>
            </a:ext>
          </a:extLst>
        </xdr:cNvPr>
        <xdr:cNvSpPr txBox="1">
          <a:spLocks noChangeArrowheads="1"/>
        </xdr:cNvSpPr>
      </xdr:nvSpPr>
      <xdr:spPr bwMode="auto">
        <a:xfrm>
          <a:off x="1800225" y="185737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1409700</xdr:colOff>
      <xdr:row>93</xdr:row>
      <xdr:rowOff>171450</xdr:rowOff>
    </xdr:to>
    <xdr:sp macro="" textlink="">
      <xdr:nvSpPr>
        <xdr:cNvPr id="214" name="Text Box 9">
          <a:extLst>
            <a:ext uri="{FF2B5EF4-FFF2-40B4-BE49-F238E27FC236}">
              <a16:creationId xmlns:a16="http://schemas.microsoft.com/office/drawing/2014/main" id="{2EE74794-1940-4326-8037-72B486ADDFDE}"/>
            </a:ext>
          </a:extLst>
        </xdr:cNvPr>
        <xdr:cNvSpPr txBox="1">
          <a:spLocks noChangeArrowheads="1"/>
        </xdr:cNvSpPr>
      </xdr:nvSpPr>
      <xdr:spPr bwMode="auto">
        <a:xfrm>
          <a:off x="1800225" y="185737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1409700</xdr:colOff>
      <xdr:row>93</xdr:row>
      <xdr:rowOff>171450</xdr:rowOff>
    </xdr:to>
    <xdr:sp macro="" textlink="">
      <xdr:nvSpPr>
        <xdr:cNvPr id="215" name="Text Box 8">
          <a:extLst>
            <a:ext uri="{FF2B5EF4-FFF2-40B4-BE49-F238E27FC236}">
              <a16:creationId xmlns:a16="http://schemas.microsoft.com/office/drawing/2014/main" id="{803D724C-1727-44F1-BEB9-4C962CD3754F}"/>
            </a:ext>
          </a:extLst>
        </xdr:cNvPr>
        <xdr:cNvSpPr txBox="1">
          <a:spLocks noChangeArrowheads="1"/>
        </xdr:cNvSpPr>
      </xdr:nvSpPr>
      <xdr:spPr bwMode="auto">
        <a:xfrm>
          <a:off x="1800225" y="185737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1409700</xdr:colOff>
      <xdr:row>93</xdr:row>
      <xdr:rowOff>171450</xdr:rowOff>
    </xdr:to>
    <xdr:sp macro="" textlink="">
      <xdr:nvSpPr>
        <xdr:cNvPr id="216" name="Text Box 9">
          <a:extLst>
            <a:ext uri="{FF2B5EF4-FFF2-40B4-BE49-F238E27FC236}">
              <a16:creationId xmlns:a16="http://schemas.microsoft.com/office/drawing/2014/main" id="{941B1077-DF91-4DA0-AFB5-20D574FC78E9}"/>
            </a:ext>
          </a:extLst>
        </xdr:cNvPr>
        <xdr:cNvSpPr txBox="1">
          <a:spLocks noChangeArrowheads="1"/>
        </xdr:cNvSpPr>
      </xdr:nvSpPr>
      <xdr:spPr bwMode="auto">
        <a:xfrm>
          <a:off x="1800225" y="185737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1409700</xdr:colOff>
      <xdr:row>93</xdr:row>
      <xdr:rowOff>171450</xdr:rowOff>
    </xdr:to>
    <xdr:sp macro="" textlink="">
      <xdr:nvSpPr>
        <xdr:cNvPr id="217" name="Text Box 8">
          <a:extLst>
            <a:ext uri="{FF2B5EF4-FFF2-40B4-BE49-F238E27FC236}">
              <a16:creationId xmlns:a16="http://schemas.microsoft.com/office/drawing/2014/main" id="{A8A09E83-2233-43A9-A9FA-1EF1C44374E9}"/>
            </a:ext>
          </a:extLst>
        </xdr:cNvPr>
        <xdr:cNvSpPr txBox="1">
          <a:spLocks noChangeArrowheads="1"/>
        </xdr:cNvSpPr>
      </xdr:nvSpPr>
      <xdr:spPr bwMode="auto">
        <a:xfrm>
          <a:off x="1800225" y="185737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1409700</xdr:colOff>
      <xdr:row>93</xdr:row>
      <xdr:rowOff>171450</xdr:rowOff>
    </xdr:to>
    <xdr:sp macro="" textlink="">
      <xdr:nvSpPr>
        <xdr:cNvPr id="218" name="Text Box 9">
          <a:extLst>
            <a:ext uri="{FF2B5EF4-FFF2-40B4-BE49-F238E27FC236}">
              <a16:creationId xmlns:a16="http://schemas.microsoft.com/office/drawing/2014/main" id="{4107736A-46E8-4709-B4A8-66BCDA6BBBB9}"/>
            </a:ext>
          </a:extLst>
        </xdr:cNvPr>
        <xdr:cNvSpPr txBox="1">
          <a:spLocks noChangeArrowheads="1"/>
        </xdr:cNvSpPr>
      </xdr:nvSpPr>
      <xdr:spPr bwMode="auto">
        <a:xfrm>
          <a:off x="1800225" y="185737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1409700</xdr:colOff>
      <xdr:row>93</xdr:row>
      <xdr:rowOff>171450</xdr:rowOff>
    </xdr:to>
    <xdr:sp macro="" textlink="">
      <xdr:nvSpPr>
        <xdr:cNvPr id="219" name="Text Box 8">
          <a:extLst>
            <a:ext uri="{FF2B5EF4-FFF2-40B4-BE49-F238E27FC236}">
              <a16:creationId xmlns:a16="http://schemas.microsoft.com/office/drawing/2014/main" id="{09E3BE84-8A3C-4003-AD94-A05463D3046F}"/>
            </a:ext>
          </a:extLst>
        </xdr:cNvPr>
        <xdr:cNvSpPr txBox="1">
          <a:spLocks noChangeArrowheads="1"/>
        </xdr:cNvSpPr>
      </xdr:nvSpPr>
      <xdr:spPr bwMode="auto">
        <a:xfrm>
          <a:off x="1800225" y="185737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1409700</xdr:colOff>
      <xdr:row>93</xdr:row>
      <xdr:rowOff>171450</xdr:rowOff>
    </xdr:to>
    <xdr:sp macro="" textlink="">
      <xdr:nvSpPr>
        <xdr:cNvPr id="220" name="Text Box 9">
          <a:extLst>
            <a:ext uri="{FF2B5EF4-FFF2-40B4-BE49-F238E27FC236}">
              <a16:creationId xmlns:a16="http://schemas.microsoft.com/office/drawing/2014/main" id="{F768764B-A9EE-467B-89F1-83C8D7E0C724}"/>
            </a:ext>
          </a:extLst>
        </xdr:cNvPr>
        <xdr:cNvSpPr txBox="1">
          <a:spLocks noChangeArrowheads="1"/>
        </xdr:cNvSpPr>
      </xdr:nvSpPr>
      <xdr:spPr bwMode="auto">
        <a:xfrm>
          <a:off x="1800225" y="185737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1409700</xdr:colOff>
      <xdr:row>93</xdr:row>
      <xdr:rowOff>257175</xdr:rowOff>
    </xdr:to>
    <xdr:sp macro="" textlink="">
      <xdr:nvSpPr>
        <xdr:cNvPr id="221" name="Text Box 8">
          <a:extLst>
            <a:ext uri="{FF2B5EF4-FFF2-40B4-BE49-F238E27FC236}">
              <a16:creationId xmlns:a16="http://schemas.microsoft.com/office/drawing/2014/main" id="{40FD4213-3F12-40E4-A9FF-4B8C7599F630}"/>
            </a:ext>
          </a:extLst>
        </xdr:cNvPr>
        <xdr:cNvSpPr txBox="1">
          <a:spLocks noChangeArrowheads="1"/>
        </xdr:cNvSpPr>
      </xdr:nvSpPr>
      <xdr:spPr bwMode="auto">
        <a:xfrm>
          <a:off x="1800225" y="185737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1409700</xdr:colOff>
      <xdr:row>93</xdr:row>
      <xdr:rowOff>257175</xdr:rowOff>
    </xdr:to>
    <xdr:sp macro="" textlink="">
      <xdr:nvSpPr>
        <xdr:cNvPr id="222" name="Text Box 9">
          <a:extLst>
            <a:ext uri="{FF2B5EF4-FFF2-40B4-BE49-F238E27FC236}">
              <a16:creationId xmlns:a16="http://schemas.microsoft.com/office/drawing/2014/main" id="{56DD9F2E-FF39-4A8B-859F-5097EDFC551B}"/>
            </a:ext>
          </a:extLst>
        </xdr:cNvPr>
        <xdr:cNvSpPr txBox="1">
          <a:spLocks noChangeArrowheads="1"/>
        </xdr:cNvSpPr>
      </xdr:nvSpPr>
      <xdr:spPr bwMode="auto">
        <a:xfrm>
          <a:off x="1800225" y="185737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1409700</xdr:colOff>
      <xdr:row>93</xdr:row>
      <xdr:rowOff>257175</xdr:rowOff>
    </xdr:to>
    <xdr:sp macro="" textlink="">
      <xdr:nvSpPr>
        <xdr:cNvPr id="223" name="Text Box 8">
          <a:extLst>
            <a:ext uri="{FF2B5EF4-FFF2-40B4-BE49-F238E27FC236}">
              <a16:creationId xmlns:a16="http://schemas.microsoft.com/office/drawing/2014/main" id="{B4617F59-F1DC-45B7-9A26-A65C887F8637}"/>
            </a:ext>
          </a:extLst>
        </xdr:cNvPr>
        <xdr:cNvSpPr txBox="1">
          <a:spLocks noChangeArrowheads="1"/>
        </xdr:cNvSpPr>
      </xdr:nvSpPr>
      <xdr:spPr bwMode="auto">
        <a:xfrm>
          <a:off x="1800225" y="185737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1409700</xdr:colOff>
      <xdr:row>93</xdr:row>
      <xdr:rowOff>257175</xdr:rowOff>
    </xdr:to>
    <xdr:sp macro="" textlink="">
      <xdr:nvSpPr>
        <xdr:cNvPr id="224" name="Text Box 9">
          <a:extLst>
            <a:ext uri="{FF2B5EF4-FFF2-40B4-BE49-F238E27FC236}">
              <a16:creationId xmlns:a16="http://schemas.microsoft.com/office/drawing/2014/main" id="{F1C6CD99-F725-470E-90A6-DAAB74249C86}"/>
            </a:ext>
          </a:extLst>
        </xdr:cNvPr>
        <xdr:cNvSpPr txBox="1">
          <a:spLocks noChangeArrowheads="1"/>
        </xdr:cNvSpPr>
      </xdr:nvSpPr>
      <xdr:spPr bwMode="auto">
        <a:xfrm>
          <a:off x="1800225" y="185737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1409700</xdr:colOff>
      <xdr:row>93</xdr:row>
      <xdr:rowOff>247650</xdr:rowOff>
    </xdr:to>
    <xdr:sp macro="" textlink="">
      <xdr:nvSpPr>
        <xdr:cNvPr id="225" name="Text Box 8">
          <a:extLst>
            <a:ext uri="{FF2B5EF4-FFF2-40B4-BE49-F238E27FC236}">
              <a16:creationId xmlns:a16="http://schemas.microsoft.com/office/drawing/2014/main" id="{2DA7848A-B017-4895-A6A4-067EE26E5B4F}"/>
            </a:ext>
          </a:extLst>
        </xdr:cNvPr>
        <xdr:cNvSpPr txBox="1">
          <a:spLocks noChangeArrowheads="1"/>
        </xdr:cNvSpPr>
      </xdr:nvSpPr>
      <xdr:spPr bwMode="auto">
        <a:xfrm>
          <a:off x="1800225" y="1857375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1409700</xdr:colOff>
      <xdr:row>93</xdr:row>
      <xdr:rowOff>247650</xdr:rowOff>
    </xdr:to>
    <xdr:sp macro="" textlink="">
      <xdr:nvSpPr>
        <xdr:cNvPr id="226" name="Text Box 9">
          <a:extLst>
            <a:ext uri="{FF2B5EF4-FFF2-40B4-BE49-F238E27FC236}">
              <a16:creationId xmlns:a16="http://schemas.microsoft.com/office/drawing/2014/main" id="{BFC3FD03-C085-4DC1-84AE-77838DF90FBB}"/>
            </a:ext>
          </a:extLst>
        </xdr:cNvPr>
        <xdr:cNvSpPr txBox="1">
          <a:spLocks noChangeArrowheads="1"/>
        </xdr:cNvSpPr>
      </xdr:nvSpPr>
      <xdr:spPr bwMode="auto">
        <a:xfrm>
          <a:off x="1800225" y="1857375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1409700</xdr:colOff>
      <xdr:row>93</xdr:row>
      <xdr:rowOff>257175</xdr:rowOff>
    </xdr:to>
    <xdr:sp macro="" textlink="">
      <xdr:nvSpPr>
        <xdr:cNvPr id="227" name="Text Box 8">
          <a:extLst>
            <a:ext uri="{FF2B5EF4-FFF2-40B4-BE49-F238E27FC236}">
              <a16:creationId xmlns:a16="http://schemas.microsoft.com/office/drawing/2014/main" id="{32422B2F-3393-47EC-A089-DCE44FD11673}"/>
            </a:ext>
          </a:extLst>
        </xdr:cNvPr>
        <xdr:cNvSpPr txBox="1">
          <a:spLocks noChangeArrowheads="1"/>
        </xdr:cNvSpPr>
      </xdr:nvSpPr>
      <xdr:spPr bwMode="auto">
        <a:xfrm>
          <a:off x="1800225" y="185737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1409700</xdr:colOff>
      <xdr:row>93</xdr:row>
      <xdr:rowOff>257175</xdr:rowOff>
    </xdr:to>
    <xdr:sp macro="" textlink="">
      <xdr:nvSpPr>
        <xdr:cNvPr id="228" name="Text Box 9">
          <a:extLst>
            <a:ext uri="{FF2B5EF4-FFF2-40B4-BE49-F238E27FC236}">
              <a16:creationId xmlns:a16="http://schemas.microsoft.com/office/drawing/2014/main" id="{C17C466E-7AC3-4CA5-9704-7D8DE67EAE8C}"/>
            </a:ext>
          </a:extLst>
        </xdr:cNvPr>
        <xdr:cNvSpPr txBox="1">
          <a:spLocks noChangeArrowheads="1"/>
        </xdr:cNvSpPr>
      </xdr:nvSpPr>
      <xdr:spPr bwMode="auto">
        <a:xfrm>
          <a:off x="1800225" y="185737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1409700</xdr:colOff>
      <xdr:row>93</xdr:row>
      <xdr:rowOff>247650</xdr:rowOff>
    </xdr:to>
    <xdr:sp macro="" textlink="">
      <xdr:nvSpPr>
        <xdr:cNvPr id="229" name="Text Box 8">
          <a:extLst>
            <a:ext uri="{FF2B5EF4-FFF2-40B4-BE49-F238E27FC236}">
              <a16:creationId xmlns:a16="http://schemas.microsoft.com/office/drawing/2014/main" id="{286CEFBE-B7BB-40C8-984E-30A4145855B4}"/>
            </a:ext>
          </a:extLst>
        </xdr:cNvPr>
        <xdr:cNvSpPr txBox="1">
          <a:spLocks noChangeArrowheads="1"/>
        </xdr:cNvSpPr>
      </xdr:nvSpPr>
      <xdr:spPr bwMode="auto">
        <a:xfrm>
          <a:off x="1800225" y="1857375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1409700</xdr:colOff>
      <xdr:row>93</xdr:row>
      <xdr:rowOff>247650</xdr:rowOff>
    </xdr:to>
    <xdr:sp macro="" textlink="">
      <xdr:nvSpPr>
        <xdr:cNvPr id="230" name="Text Box 9">
          <a:extLst>
            <a:ext uri="{FF2B5EF4-FFF2-40B4-BE49-F238E27FC236}">
              <a16:creationId xmlns:a16="http://schemas.microsoft.com/office/drawing/2014/main" id="{3625038D-DC37-4839-BB3F-6006865C1BD0}"/>
            </a:ext>
          </a:extLst>
        </xdr:cNvPr>
        <xdr:cNvSpPr txBox="1">
          <a:spLocks noChangeArrowheads="1"/>
        </xdr:cNvSpPr>
      </xdr:nvSpPr>
      <xdr:spPr bwMode="auto">
        <a:xfrm>
          <a:off x="1800225" y="1857375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1409700</xdr:colOff>
      <xdr:row>93</xdr:row>
      <xdr:rowOff>238125</xdr:rowOff>
    </xdr:to>
    <xdr:sp macro="" textlink="">
      <xdr:nvSpPr>
        <xdr:cNvPr id="231" name="Text Box 8">
          <a:extLst>
            <a:ext uri="{FF2B5EF4-FFF2-40B4-BE49-F238E27FC236}">
              <a16:creationId xmlns:a16="http://schemas.microsoft.com/office/drawing/2014/main" id="{B69DA9EF-9854-4472-B8AA-BB04C63BD273}"/>
            </a:ext>
          </a:extLst>
        </xdr:cNvPr>
        <xdr:cNvSpPr txBox="1">
          <a:spLocks noChangeArrowheads="1"/>
        </xdr:cNvSpPr>
      </xdr:nvSpPr>
      <xdr:spPr bwMode="auto">
        <a:xfrm>
          <a:off x="1800225" y="185737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1409700</xdr:colOff>
      <xdr:row>93</xdr:row>
      <xdr:rowOff>238125</xdr:rowOff>
    </xdr:to>
    <xdr:sp macro="" textlink="">
      <xdr:nvSpPr>
        <xdr:cNvPr id="232" name="Text Box 9">
          <a:extLst>
            <a:ext uri="{FF2B5EF4-FFF2-40B4-BE49-F238E27FC236}">
              <a16:creationId xmlns:a16="http://schemas.microsoft.com/office/drawing/2014/main" id="{B99909E5-9AF8-46B9-A25B-B5CF22CF8359}"/>
            </a:ext>
          </a:extLst>
        </xdr:cNvPr>
        <xdr:cNvSpPr txBox="1">
          <a:spLocks noChangeArrowheads="1"/>
        </xdr:cNvSpPr>
      </xdr:nvSpPr>
      <xdr:spPr bwMode="auto">
        <a:xfrm>
          <a:off x="1800225" y="185737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1409700</xdr:colOff>
      <xdr:row>93</xdr:row>
      <xdr:rowOff>228600</xdr:rowOff>
    </xdr:to>
    <xdr:sp macro="" textlink="">
      <xdr:nvSpPr>
        <xdr:cNvPr id="233" name="Text Box 8">
          <a:extLst>
            <a:ext uri="{FF2B5EF4-FFF2-40B4-BE49-F238E27FC236}">
              <a16:creationId xmlns:a16="http://schemas.microsoft.com/office/drawing/2014/main" id="{1A3306B1-FBF8-48FA-9196-D3D7084130E3}"/>
            </a:ext>
          </a:extLst>
        </xdr:cNvPr>
        <xdr:cNvSpPr txBox="1">
          <a:spLocks noChangeArrowheads="1"/>
        </xdr:cNvSpPr>
      </xdr:nvSpPr>
      <xdr:spPr bwMode="auto">
        <a:xfrm>
          <a:off x="1800225" y="185737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1409700</xdr:colOff>
      <xdr:row>93</xdr:row>
      <xdr:rowOff>228600</xdr:rowOff>
    </xdr:to>
    <xdr:sp macro="" textlink="">
      <xdr:nvSpPr>
        <xdr:cNvPr id="234" name="Text Box 9">
          <a:extLst>
            <a:ext uri="{FF2B5EF4-FFF2-40B4-BE49-F238E27FC236}">
              <a16:creationId xmlns:a16="http://schemas.microsoft.com/office/drawing/2014/main" id="{F562AC10-A993-434F-808F-7612F3E036F2}"/>
            </a:ext>
          </a:extLst>
        </xdr:cNvPr>
        <xdr:cNvSpPr txBox="1">
          <a:spLocks noChangeArrowheads="1"/>
        </xdr:cNvSpPr>
      </xdr:nvSpPr>
      <xdr:spPr bwMode="auto">
        <a:xfrm>
          <a:off x="1800225" y="185737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1409700</xdr:colOff>
      <xdr:row>93</xdr:row>
      <xdr:rowOff>285750</xdr:rowOff>
    </xdr:to>
    <xdr:sp macro="" textlink="">
      <xdr:nvSpPr>
        <xdr:cNvPr id="235" name="Text Box 8">
          <a:extLst>
            <a:ext uri="{FF2B5EF4-FFF2-40B4-BE49-F238E27FC236}">
              <a16:creationId xmlns:a16="http://schemas.microsoft.com/office/drawing/2014/main" id="{BBA83AF5-F880-4B34-8EA6-7723EEDF0C33}"/>
            </a:ext>
          </a:extLst>
        </xdr:cNvPr>
        <xdr:cNvSpPr txBox="1">
          <a:spLocks noChangeArrowheads="1"/>
        </xdr:cNvSpPr>
      </xdr:nvSpPr>
      <xdr:spPr bwMode="auto">
        <a:xfrm>
          <a:off x="1800225" y="18573750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1409700</xdr:colOff>
      <xdr:row>93</xdr:row>
      <xdr:rowOff>285750</xdr:rowOff>
    </xdr:to>
    <xdr:sp macro="" textlink="">
      <xdr:nvSpPr>
        <xdr:cNvPr id="236" name="Text Box 9">
          <a:extLst>
            <a:ext uri="{FF2B5EF4-FFF2-40B4-BE49-F238E27FC236}">
              <a16:creationId xmlns:a16="http://schemas.microsoft.com/office/drawing/2014/main" id="{14909D29-3F8F-4B35-9EFA-31C41783DCD5}"/>
            </a:ext>
          </a:extLst>
        </xdr:cNvPr>
        <xdr:cNvSpPr txBox="1">
          <a:spLocks noChangeArrowheads="1"/>
        </xdr:cNvSpPr>
      </xdr:nvSpPr>
      <xdr:spPr bwMode="auto">
        <a:xfrm>
          <a:off x="1800225" y="18573750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1409700</xdr:colOff>
      <xdr:row>93</xdr:row>
      <xdr:rowOff>276225</xdr:rowOff>
    </xdr:to>
    <xdr:sp macro="" textlink="">
      <xdr:nvSpPr>
        <xdr:cNvPr id="237" name="Text Box 8">
          <a:extLst>
            <a:ext uri="{FF2B5EF4-FFF2-40B4-BE49-F238E27FC236}">
              <a16:creationId xmlns:a16="http://schemas.microsoft.com/office/drawing/2014/main" id="{54D3E9A9-B44A-46A4-9DE8-E4506E9F9187}"/>
            </a:ext>
          </a:extLst>
        </xdr:cNvPr>
        <xdr:cNvSpPr txBox="1">
          <a:spLocks noChangeArrowheads="1"/>
        </xdr:cNvSpPr>
      </xdr:nvSpPr>
      <xdr:spPr bwMode="auto">
        <a:xfrm>
          <a:off x="1800225" y="18573750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1409700</xdr:colOff>
      <xdr:row>93</xdr:row>
      <xdr:rowOff>276225</xdr:rowOff>
    </xdr:to>
    <xdr:sp macro="" textlink="">
      <xdr:nvSpPr>
        <xdr:cNvPr id="238" name="Text Box 9">
          <a:extLst>
            <a:ext uri="{FF2B5EF4-FFF2-40B4-BE49-F238E27FC236}">
              <a16:creationId xmlns:a16="http://schemas.microsoft.com/office/drawing/2014/main" id="{D5140A28-89FE-4262-B78D-80E7B0B6FD8B}"/>
            </a:ext>
          </a:extLst>
        </xdr:cNvPr>
        <xdr:cNvSpPr txBox="1">
          <a:spLocks noChangeArrowheads="1"/>
        </xdr:cNvSpPr>
      </xdr:nvSpPr>
      <xdr:spPr bwMode="auto">
        <a:xfrm>
          <a:off x="1800225" y="18573750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1409700</xdr:colOff>
      <xdr:row>93</xdr:row>
      <xdr:rowOff>247650</xdr:rowOff>
    </xdr:to>
    <xdr:sp macro="" textlink="">
      <xdr:nvSpPr>
        <xdr:cNvPr id="239" name="Text Box 8">
          <a:extLst>
            <a:ext uri="{FF2B5EF4-FFF2-40B4-BE49-F238E27FC236}">
              <a16:creationId xmlns:a16="http://schemas.microsoft.com/office/drawing/2014/main" id="{DBAB7BAF-7E03-4829-9CB3-24776FACE9C6}"/>
            </a:ext>
          </a:extLst>
        </xdr:cNvPr>
        <xdr:cNvSpPr txBox="1">
          <a:spLocks noChangeArrowheads="1"/>
        </xdr:cNvSpPr>
      </xdr:nvSpPr>
      <xdr:spPr bwMode="auto">
        <a:xfrm>
          <a:off x="1800225" y="1857375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1409700</xdr:colOff>
      <xdr:row>93</xdr:row>
      <xdr:rowOff>247650</xdr:rowOff>
    </xdr:to>
    <xdr:sp macro="" textlink="">
      <xdr:nvSpPr>
        <xdr:cNvPr id="240" name="Text Box 9">
          <a:extLst>
            <a:ext uri="{FF2B5EF4-FFF2-40B4-BE49-F238E27FC236}">
              <a16:creationId xmlns:a16="http://schemas.microsoft.com/office/drawing/2014/main" id="{13AC11EF-6395-4686-A0CE-AEE359466F02}"/>
            </a:ext>
          </a:extLst>
        </xdr:cNvPr>
        <xdr:cNvSpPr txBox="1">
          <a:spLocks noChangeArrowheads="1"/>
        </xdr:cNvSpPr>
      </xdr:nvSpPr>
      <xdr:spPr bwMode="auto">
        <a:xfrm>
          <a:off x="1800225" y="1857375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1409700</xdr:colOff>
      <xdr:row>93</xdr:row>
      <xdr:rowOff>238125</xdr:rowOff>
    </xdr:to>
    <xdr:sp macro="" textlink="">
      <xdr:nvSpPr>
        <xdr:cNvPr id="241" name="Text Box 8">
          <a:extLst>
            <a:ext uri="{FF2B5EF4-FFF2-40B4-BE49-F238E27FC236}">
              <a16:creationId xmlns:a16="http://schemas.microsoft.com/office/drawing/2014/main" id="{969161CE-5F6B-4361-BE95-B75ABB0E2A60}"/>
            </a:ext>
          </a:extLst>
        </xdr:cNvPr>
        <xdr:cNvSpPr txBox="1">
          <a:spLocks noChangeArrowheads="1"/>
        </xdr:cNvSpPr>
      </xdr:nvSpPr>
      <xdr:spPr bwMode="auto">
        <a:xfrm>
          <a:off x="1800225" y="185737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1409700</xdr:colOff>
      <xdr:row>93</xdr:row>
      <xdr:rowOff>238125</xdr:rowOff>
    </xdr:to>
    <xdr:sp macro="" textlink="">
      <xdr:nvSpPr>
        <xdr:cNvPr id="242" name="Text Box 9">
          <a:extLst>
            <a:ext uri="{FF2B5EF4-FFF2-40B4-BE49-F238E27FC236}">
              <a16:creationId xmlns:a16="http://schemas.microsoft.com/office/drawing/2014/main" id="{0A7F564B-A541-4EE3-B595-CD18E10F739E}"/>
            </a:ext>
          </a:extLst>
        </xdr:cNvPr>
        <xdr:cNvSpPr txBox="1">
          <a:spLocks noChangeArrowheads="1"/>
        </xdr:cNvSpPr>
      </xdr:nvSpPr>
      <xdr:spPr bwMode="auto">
        <a:xfrm>
          <a:off x="1800225" y="185737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1409700</xdr:colOff>
      <xdr:row>93</xdr:row>
      <xdr:rowOff>228600</xdr:rowOff>
    </xdr:to>
    <xdr:sp macro="" textlink="">
      <xdr:nvSpPr>
        <xdr:cNvPr id="243" name="Text Box 8">
          <a:extLst>
            <a:ext uri="{FF2B5EF4-FFF2-40B4-BE49-F238E27FC236}">
              <a16:creationId xmlns:a16="http://schemas.microsoft.com/office/drawing/2014/main" id="{B44498FC-923C-4C65-9812-DC8E0CCCA153}"/>
            </a:ext>
          </a:extLst>
        </xdr:cNvPr>
        <xdr:cNvSpPr txBox="1">
          <a:spLocks noChangeArrowheads="1"/>
        </xdr:cNvSpPr>
      </xdr:nvSpPr>
      <xdr:spPr bwMode="auto">
        <a:xfrm>
          <a:off x="1800225" y="185737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1409700</xdr:colOff>
      <xdr:row>93</xdr:row>
      <xdr:rowOff>228600</xdr:rowOff>
    </xdr:to>
    <xdr:sp macro="" textlink="">
      <xdr:nvSpPr>
        <xdr:cNvPr id="244" name="Text Box 9">
          <a:extLst>
            <a:ext uri="{FF2B5EF4-FFF2-40B4-BE49-F238E27FC236}">
              <a16:creationId xmlns:a16="http://schemas.microsoft.com/office/drawing/2014/main" id="{896250DB-9C7D-4000-9B00-FCBF6198D476}"/>
            </a:ext>
          </a:extLst>
        </xdr:cNvPr>
        <xdr:cNvSpPr txBox="1">
          <a:spLocks noChangeArrowheads="1"/>
        </xdr:cNvSpPr>
      </xdr:nvSpPr>
      <xdr:spPr bwMode="auto">
        <a:xfrm>
          <a:off x="1800225" y="185737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1409700</xdr:colOff>
      <xdr:row>93</xdr:row>
      <xdr:rowOff>219075</xdr:rowOff>
    </xdr:to>
    <xdr:sp macro="" textlink="">
      <xdr:nvSpPr>
        <xdr:cNvPr id="245" name="Text Box 8">
          <a:extLst>
            <a:ext uri="{FF2B5EF4-FFF2-40B4-BE49-F238E27FC236}">
              <a16:creationId xmlns:a16="http://schemas.microsoft.com/office/drawing/2014/main" id="{C6326C93-DC56-45E4-8AB9-629D04C42BFB}"/>
            </a:ext>
          </a:extLst>
        </xdr:cNvPr>
        <xdr:cNvSpPr txBox="1">
          <a:spLocks noChangeArrowheads="1"/>
        </xdr:cNvSpPr>
      </xdr:nvSpPr>
      <xdr:spPr bwMode="auto">
        <a:xfrm>
          <a:off x="1800225" y="1857375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1409700</xdr:colOff>
      <xdr:row>93</xdr:row>
      <xdr:rowOff>219075</xdr:rowOff>
    </xdr:to>
    <xdr:sp macro="" textlink="">
      <xdr:nvSpPr>
        <xdr:cNvPr id="246" name="Text Box 9">
          <a:extLst>
            <a:ext uri="{FF2B5EF4-FFF2-40B4-BE49-F238E27FC236}">
              <a16:creationId xmlns:a16="http://schemas.microsoft.com/office/drawing/2014/main" id="{335CB16A-81C9-4096-A804-F9980FC34ECF}"/>
            </a:ext>
          </a:extLst>
        </xdr:cNvPr>
        <xdr:cNvSpPr txBox="1">
          <a:spLocks noChangeArrowheads="1"/>
        </xdr:cNvSpPr>
      </xdr:nvSpPr>
      <xdr:spPr bwMode="auto">
        <a:xfrm>
          <a:off x="1800225" y="1857375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93</xdr:row>
      <xdr:rowOff>171450</xdr:rowOff>
    </xdr:to>
    <xdr:sp macro="" textlink="">
      <xdr:nvSpPr>
        <xdr:cNvPr id="247" name="Text Box 8">
          <a:extLst>
            <a:ext uri="{FF2B5EF4-FFF2-40B4-BE49-F238E27FC236}">
              <a16:creationId xmlns:a16="http://schemas.microsoft.com/office/drawing/2014/main" id="{70945A91-D91C-4A55-83E5-188C57283DED}"/>
            </a:ext>
          </a:extLst>
        </xdr:cNvPr>
        <xdr:cNvSpPr txBox="1">
          <a:spLocks noChangeArrowheads="1"/>
        </xdr:cNvSpPr>
      </xdr:nvSpPr>
      <xdr:spPr bwMode="auto">
        <a:xfrm>
          <a:off x="1800225" y="185737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93</xdr:row>
      <xdr:rowOff>171450</xdr:rowOff>
    </xdr:to>
    <xdr:sp macro="" textlink="">
      <xdr:nvSpPr>
        <xdr:cNvPr id="248" name="Text Box 9">
          <a:extLst>
            <a:ext uri="{FF2B5EF4-FFF2-40B4-BE49-F238E27FC236}">
              <a16:creationId xmlns:a16="http://schemas.microsoft.com/office/drawing/2014/main" id="{A507BCF0-100E-4700-8165-60ADF0BDA529}"/>
            </a:ext>
          </a:extLst>
        </xdr:cNvPr>
        <xdr:cNvSpPr txBox="1">
          <a:spLocks noChangeArrowheads="1"/>
        </xdr:cNvSpPr>
      </xdr:nvSpPr>
      <xdr:spPr bwMode="auto">
        <a:xfrm>
          <a:off x="1800225" y="185737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93</xdr:row>
      <xdr:rowOff>171450</xdr:rowOff>
    </xdr:to>
    <xdr:sp macro="" textlink="">
      <xdr:nvSpPr>
        <xdr:cNvPr id="249" name="Text Box 8">
          <a:extLst>
            <a:ext uri="{FF2B5EF4-FFF2-40B4-BE49-F238E27FC236}">
              <a16:creationId xmlns:a16="http://schemas.microsoft.com/office/drawing/2014/main" id="{3B6ED700-F963-45B0-9E9C-091C030153A9}"/>
            </a:ext>
          </a:extLst>
        </xdr:cNvPr>
        <xdr:cNvSpPr txBox="1">
          <a:spLocks noChangeArrowheads="1"/>
        </xdr:cNvSpPr>
      </xdr:nvSpPr>
      <xdr:spPr bwMode="auto">
        <a:xfrm>
          <a:off x="1800225" y="185737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93</xdr:row>
      <xdr:rowOff>171450</xdr:rowOff>
    </xdr:to>
    <xdr:sp macro="" textlink="">
      <xdr:nvSpPr>
        <xdr:cNvPr id="250" name="Text Box 9">
          <a:extLst>
            <a:ext uri="{FF2B5EF4-FFF2-40B4-BE49-F238E27FC236}">
              <a16:creationId xmlns:a16="http://schemas.microsoft.com/office/drawing/2014/main" id="{AC940EA2-0542-4E5A-89EF-D430CE27DF2C}"/>
            </a:ext>
          </a:extLst>
        </xdr:cNvPr>
        <xdr:cNvSpPr txBox="1">
          <a:spLocks noChangeArrowheads="1"/>
        </xdr:cNvSpPr>
      </xdr:nvSpPr>
      <xdr:spPr bwMode="auto">
        <a:xfrm>
          <a:off x="1800225" y="185737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1409700</xdr:colOff>
      <xdr:row>93</xdr:row>
      <xdr:rowOff>171450</xdr:rowOff>
    </xdr:to>
    <xdr:sp macro="" textlink="">
      <xdr:nvSpPr>
        <xdr:cNvPr id="251" name="Text Box 8">
          <a:extLst>
            <a:ext uri="{FF2B5EF4-FFF2-40B4-BE49-F238E27FC236}">
              <a16:creationId xmlns:a16="http://schemas.microsoft.com/office/drawing/2014/main" id="{6F4F96E7-9D7F-4E55-89E1-EF000FA89A3D}"/>
            </a:ext>
          </a:extLst>
        </xdr:cNvPr>
        <xdr:cNvSpPr txBox="1">
          <a:spLocks noChangeArrowheads="1"/>
        </xdr:cNvSpPr>
      </xdr:nvSpPr>
      <xdr:spPr bwMode="auto">
        <a:xfrm>
          <a:off x="1800225" y="185737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1409700</xdr:colOff>
      <xdr:row>93</xdr:row>
      <xdr:rowOff>171450</xdr:rowOff>
    </xdr:to>
    <xdr:sp macro="" textlink="">
      <xdr:nvSpPr>
        <xdr:cNvPr id="252" name="Text Box 9">
          <a:extLst>
            <a:ext uri="{FF2B5EF4-FFF2-40B4-BE49-F238E27FC236}">
              <a16:creationId xmlns:a16="http://schemas.microsoft.com/office/drawing/2014/main" id="{AC10D3AE-75B0-4F01-923A-72FFAFE7EFCB}"/>
            </a:ext>
          </a:extLst>
        </xdr:cNvPr>
        <xdr:cNvSpPr txBox="1">
          <a:spLocks noChangeArrowheads="1"/>
        </xdr:cNvSpPr>
      </xdr:nvSpPr>
      <xdr:spPr bwMode="auto">
        <a:xfrm>
          <a:off x="1800225" y="185737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1409700</xdr:colOff>
      <xdr:row>93</xdr:row>
      <xdr:rowOff>171450</xdr:rowOff>
    </xdr:to>
    <xdr:sp macro="" textlink="">
      <xdr:nvSpPr>
        <xdr:cNvPr id="253" name="Text Box 8">
          <a:extLst>
            <a:ext uri="{FF2B5EF4-FFF2-40B4-BE49-F238E27FC236}">
              <a16:creationId xmlns:a16="http://schemas.microsoft.com/office/drawing/2014/main" id="{5C3CCCC2-BAC5-43A0-BC08-64C28F768D3A}"/>
            </a:ext>
          </a:extLst>
        </xdr:cNvPr>
        <xdr:cNvSpPr txBox="1">
          <a:spLocks noChangeArrowheads="1"/>
        </xdr:cNvSpPr>
      </xdr:nvSpPr>
      <xdr:spPr bwMode="auto">
        <a:xfrm>
          <a:off x="1800225" y="185737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1409700</xdr:colOff>
      <xdr:row>93</xdr:row>
      <xdr:rowOff>171450</xdr:rowOff>
    </xdr:to>
    <xdr:sp macro="" textlink="">
      <xdr:nvSpPr>
        <xdr:cNvPr id="254" name="Text Box 9">
          <a:extLst>
            <a:ext uri="{FF2B5EF4-FFF2-40B4-BE49-F238E27FC236}">
              <a16:creationId xmlns:a16="http://schemas.microsoft.com/office/drawing/2014/main" id="{3C31B52B-9C6B-43A6-BD50-6D1A55826937}"/>
            </a:ext>
          </a:extLst>
        </xdr:cNvPr>
        <xdr:cNvSpPr txBox="1">
          <a:spLocks noChangeArrowheads="1"/>
        </xdr:cNvSpPr>
      </xdr:nvSpPr>
      <xdr:spPr bwMode="auto">
        <a:xfrm>
          <a:off x="1800225" y="185737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1409700</xdr:colOff>
      <xdr:row>93</xdr:row>
      <xdr:rowOff>171450</xdr:rowOff>
    </xdr:to>
    <xdr:sp macro="" textlink="">
      <xdr:nvSpPr>
        <xdr:cNvPr id="255" name="Text Box 8">
          <a:extLst>
            <a:ext uri="{FF2B5EF4-FFF2-40B4-BE49-F238E27FC236}">
              <a16:creationId xmlns:a16="http://schemas.microsoft.com/office/drawing/2014/main" id="{4294EFC9-6AAD-41F2-AAB1-138F902995C1}"/>
            </a:ext>
          </a:extLst>
        </xdr:cNvPr>
        <xdr:cNvSpPr txBox="1">
          <a:spLocks noChangeArrowheads="1"/>
        </xdr:cNvSpPr>
      </xdr:nvSpPr>
      <xdr:spPr bwMode="auto">
        <a:xfrm>
          <a:off x="1800225" y="185737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1409700</xdr:colOff>
      <xdr:row>93</xdr:row>
      <xdr:rowOff>171450</xdr:rowOff>
    </xdr:to>
    <xdr:sp macro="" textlink="">
      <xdr:nvSpPr>
        <xdr:cNvPr id="256" name="Text Box 9">
          <a:extLst>
            <a:ext uri="{FF2B5EF4-FFF2-40B4-BE49-F238E27FC236}">
              <a16:creationId xmlns:a16="http://schemas.microsoft.com/office/drawing/2014/main" id="{F8C1179C-F9C3-4423-8544-F1B274212F34}"/>
            </a:ext>
          </a:extLst>
        </xdr:cNvPr>
        <xdr:cNvSpPr txBox="1">
          <a:spLocks noChangeArrowheads="1"/>
        </xdr:cNvSpPr>
      </xdr:nvSpPr>
      <xdr:spPr bwMode="auto">
        <a:xfrm>
          <a:off x="1800225" y="185737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1409700</xdr:colOff>
      <xdr:row>93</xdr:row>
      <xdr:rowOff>171450</xdr:rowOff>
    </xdr:to>
    <xdr:sp macro="" textlink="">
      <xdr:nvSpPr>
        <xdr:cNvPr id="257" name="Text Box 8">
          <a:extLst>
            <a:ext uri="{FF2B5EF4-FFF2-40B4-BE49-F238E27FC236}">
              <a16:creationId xmlns:a16="http://schemas.microsoft.com/office/drawing/2014/main" id="{7BAFFC00-DDFC-4DFC-923B-6F641ADDA5D3}"/>
            </a:ext>
          </a:extLst>
        </xdr:cNvPr>
        <xdr:cNvSpPr txBox="1">
          <a:spLocks noChangeArrowheads="1"/>
        </xdr:cNvSpPr>
      </xdr:nvSpPr>
      <xdr:spPr bwMode="auto">
        <a:xfrm>
          <a:off x="1800225" y="185737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1409700</xdr:colOff>
      <xdr:row>93</xdr:row>
      <xdr:rowOff>171450</xdr:rowOff>
    </xdr:to>
    <xdr:sp macro="" textlink="">
      <xdr:nvSpPr>
        <xdr:cNvPr id="258" name="Text Box 9">
          <a:extLst>
            <a:ext uri="{FF2B5EF4-FFF2-40B4-BE49-F238E27FC236}">
              <a16:creationId xmlns:a16="http://schemas.microsoft.com/office/drawing/2014/main" id="{A27275A8-0CD1-45A7-9906-69A29E261767}"/>
            </a:ext>
          </a:extLst>
        </xdr:cNvPr>
        <xdr:cNvSpPr txBox="1">
          <a:spLocks noChangeArrowheads="1"/>
        </xdr:cNvSpPr>
      </xdr:nvSpPr>
      <xdr:spPr bwMode="auto">
        <a:xfrm>
          <a:off x="1800225" y="185737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1409700</xdr:colOff>
      <xdr:row>93</xdr:row>
      <xdr:rowOff>171450</xdr:rowOff>
    </xdr:to>
    <xdr:sp macro="" textlink="">
      <xdr:nvSpPr>
        <xdr:cNvPr id="259" name="Text Box 8">
          <a:extLst>
            <a:ext uri="{FF2B5EF4-FFF2-40B4-BE49-F238E27FC236}">
              <a16:creationId xmlns:a16="http://schemas.microsoft.com/office/drawing/2014/main" id="{FF7F09DA-AB49-4721-9EBA-9A116098ED99}"/>
            </a:ext>
          </a:extLst>
        </xdr:cNvPr>
        <xdr:cNvSpPr txBox="1">
          <a:spLocks noChangeArrowheads="1"/>
        </xdr:cNvSpPr>
      </xdr:nvSpPr>
      <xdr:spPr bwMode="auto">
        <a:xfrm>
          <a:off x="1800225" y="185737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1409700</xdr:colOff>
      <xdr:row>93</xdr:row>
      <xdr:rowOff>171450</xdr:rowOff>
    </xdr:to>
    <xdr:sp macro="" textlink="">
      <xdr:nvSpPr>
        <xdr:cNvPr id="260" name="Text Box 9">
          <a:extLst>
            <a:ext uri="{FF2B5EF4-FFF2-40B4-BE49-F238E27FC236}">
              <a16:creationId xmlns:a16="http://schemas.microsoft.com/office/drawing/2014/main" id="{B3886F1A-B714-4248-A342-569B8FAB98F1}"/>
            </a:ext>
          </a:extLst>
        </xdr:cNvPr>
        <xdr:cNvSpPr txBox="1">
          <a:spLocks noChangeArrowheads="1"/>
        </xdr:cNvSpPr>
      </xdr:nvSpPr>
      <xdr:spPr bwMode="auto">
        <a:xfrm>
          <a:off x="1800225" y="185737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93</xdr:row>
      <xdr:rowOff>171450</xdr:rowOff>
    </xdr:to>
    <xdr:sp macro="" textlink="">
      <xdr:nvSpPr>
        <xdr:cNvPr id="261" name="Text Box 8">
          <a:extLst>
            <a:ext uri="{FF2B5EF4-FFF2-40B4-BE49-F238E27FC236}">
              <a16:creationId xmlns:a16="http://schemas.microsoft.com/office/drawing/2014/main" id="{B9624E72-C457-4F8E-A65D-66FE026965A4}"/>
            </a:ext>
          </a:extLst>
        </xdr:cNvPr>
        <xdr:cNvSpPr txBox="1">
          <a:spLocks noChangeArrowheads="1"/>
        </xdr:cNvSpPr>
      </xdr:nvSpPr>
      <xdr:spPr bwMode="auto">
        <a:xfrm>
          <a:off x="1800225" y="185737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93</xdr:row>
      <xdr:rowOff>171450</xdr:rowOff>
    </xdr:to>
    <xdr:sp macro="" textlink="">
      <xdr:nvSpPr>
        <xdr:cNvPr id="262" name="Text Box 9">
          <a:extLst>
            <a:ext uri="{FF2B5EF4-FFF2-40B4-BE49-F238E27FC236}">
              <a16:creationId xmlns:a16="http://schemas.microsoft.com/office/drawing/2014/main" id="{2EAC99EE-5AEF-4C0F-BD22-C3D7A3CE76CB}"/>
            </a:ext>
          </a:extLst>
        </xdr:cNvPr>
        <xdr:cNvSpPr txBox="1">
          <a:spLocks noChangeArrowheads="1"/>
        </xdr:cNvSpPr>
      </xdr:nvSpPr>
      <xdr:spPr bwMode="auto">
        <a:xfrm>
          <a:off x="1800225" y="185737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93</xdr:row>
      <xdr:rowOff>171450</xdr:rowOff>
    </xdr:to>
    <xdr:sp macro="" textlink="">
      <xdr:nvSpPr>
        <xdr:cNvPr id="263" name="Text Box 8">
          <a:extLst>
            <a:ext uri="{FF2B5EF4-FFF2-40B4-BE49-F238E27FC236}">
              <a16:creationId xmlns:a16="http://schemas.microsoft.com/office/drawing/2014/main" id="{71D9CCC4-D2D3-41CF-9047-D685BEAF3E5B}"/>
            </a:ext>
          </a:extLst>
        </xdr:cNvPr>
        <xdr:cNvSpPr txBox="1">
          <a:spLocks noChangeArrowheads="1"/>
        </xdr:cNvSpPr>
      </xdr:nvSpPr>
      <xdr:spPr bwMode="auto">
        <a:xfrm>
          <a:off x="1800225" y="185737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93</xdr:row>
      <xdr:rowOff>171450</xdr:rowOff>
    </xdr:to>
    <xdr:sp macro="" textlink="">
      <xdr:nvSpPr>
        <xdr:cNvPr id="264" name="Text Box 9">
          <a:extLst>
            <a:ext uri="{FF2B5EF4-FFF2-40B4-BE49-F238E27FC236}">
              <a16:creationId xmlns:a16="http://schemas.microsoft.com/office/drawing/2014/main" id="{D82EF9A8-E2F3-4E82-932A-AB0C8378A887}"/>
            </a:ext>
          </a:extLst>
        </xdr:cNvPr>
        <xdr:cNvSpPr txBox="1">
          <a:spLocks noChangeArrowheads="1"/>
        </xdr:cNvSpPr>
      </xdr:nvSpPr>
      <xdr:spPr bwMode="auto">
        <a:xfrm>
          <a:off x="1800225" y="185737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93</xdr:row>
      <xdr:rowOff>171450</xdr:rowOff>
    </xdr:to>
    <xdr:sp macro="" textlink="">
      <xdr:nvSpPr>
        <xdr:cNvPr id="265" name="Text Box 8">
          <a:extLst>
            <a:ext uri="{FF2B5EF4-FFF2-40B4-BE49-F238E27FC236}">
              <a16:creationId xmlns:a16="http://schemas.microsoft.com/office/drawing/2014/main" id="{0184C99B-4F13-475B-871E-1047D0E48071}"/>
            </a:ext>
          </a:extLst>
        </xdr:cNvPr>
        <xdr:cNvSpPr txBox="1">
          <a:spLocks noChangeArrowheads="1"/>
        </xdr:cNvSpPr>
      </xdr:nvSpPr>
      <xdr:spPr bwMode="auto">
        <a:xfrm>
          <a:off x="1800225" y="185737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93</xdr:row>
      <xdr:rowOff>171450</xdr:rowOff>
    </xdr:to>
    <xdr:sp macro="" textlink="">
      <xdr:nvSpPr>
        <xdr:cNvPr id="266" name="Text Box 9">
          <a:extLst>
            <a:ext uri="{FF2B5EF4-FFF2-40B4-BE49-F238E27FC236}">
              <a16:creationId xmlns:a16="http://schemas.microsoft.com/office/drawing/2014/main" id="{C87BAC1A-E4AC-4EBD-AE28-54ECEF7B593F}"/>
            </a:ext>
          </a:extLst>
        </xdr:cNvPr>
        <xdr:cNvSpPr txBox="1">
          <a:spLocks noChangeArrowheads="1"/>
        </xdr:cNvSpPr>
      </xdr:nvSpPr>
      <xdr:spPr bwMode="auto">
        <a:xfrm>
          <a:off x="1800225" y="185737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93</xdr:row>
      <xdr:rowOff>171450</xdr:rowOff>
    </xdr:to>
    <xdr:sp macro="" textlink="">
      <xdr:nvSpPr>
        <xdr:cNvPr id="267" name="Text Box 8">
          <a:extLst>
            <a:ext uri="{FF2B5EF4-FFF2-40B4-BE49-F238E27FC236}">
              <a16:creationId xmlns:a16="http://schemas.microsoft.com/office/drawing/2014/main" id="{8BB972AA-B865-46A8-82D5-5CDE5E4A2918}"/>
            </a:ext>
          </a:extLst>
        </xdr:cNvPr>
        <xdr:cNvSpPr txBox="1">
          <a:spLocks noChangeArrowheads="1"/>
        </xdr:cNvSpPr>
      </xdr:nvSpPr>
      <xdr:spPr bwMode="auto">
        <a:xfrm>
          <a:off x="1800225" y="185737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93</xdr:row>
      <xdr:rowOff>171450</xdr:rowOff>
    </xdr:to>
    <xdr:sp macro="" textlink="">
      <xdr:nvSpPr>
        <xdr:cNvPr id="268" name="Text Box 9">
          <a:extLst>
            <a:ext uri="{FF2B5EF4-FFF2-40B4-BE49-F238E27FC236}">
              <a16:creationId xmlns:a16="http://schemas.microsoft.com/office/drawing/2014/main" id="{819F636F-AC3F-46D0-B04D-0BCD6D828572}"/>
            </a:ext>
          </a:extLst>
        </xdr:cNvPr>
        <xdr:cNvSpPr txBox="1">
          <a:spLocks noChangeArrowheads="1"/>
        </xdr:cNvSpPr>
      </xdr:nvSpPr>
      <xdr:spPr bwMode="auto">
        <a:xfrm>
          <a:off x="1800225" y="185737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1409700</xdr:colOff>
      <xdr:row>93</xdr:row>
      <xdr:rowOff>171450</xdr:rowOff>
    </xdr:to>
    <xdr:sp macro="" textlink="">
      <xdr:nvSpPr>
        <xdr:cNvPr id="269" name="Text Box 8">
          <a:extLst>
            <a:ext uri="{FF2B5EF4-FFF2-40B4-BE49-F238E27FC236}">
              <a16:creationId xmlns:a16="http://schemas.microsoft.com/office/drawing/2014/main" id="{A09E2B32-CD2E-4A8B-88FA-15AC453FABEC}"/>
            </a:ext>
          </a:extLst>
        </xdr:cNvPr>
        <xdr:cNvSpPr txBox="1">
          <a:spLocks noChangeArrowheads="1"/>
        </xdr:cNvSpPr>
      </xdr:nvSpPr>
      <xdr:spPr bwMode="auto">
        <a:xfrm>
          <a:off x="1800225" y="185737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1409700</xdr:colOff>
      <xdr:row>93</xdr:row>
      <xdr:rowOff>171450</xdr:rowOff>
    </xdr:to>
    <xdr:sp macro="" textlink="">
      <xdr:nvSpPr>
        <xdr:cNvPr id="270" name="Text Box 9">
          <a:extLst>
            <a:ext uri="{FF2B5EF4-FFF2-40B4-BE49-F238E27FC236}">
              <a16:creationId xmlns:a16="http://schemas.microsoft.com/office/drawing/2014/main" id="{A6B126FE-DEF5-4CFC-ABA2-7435D1B131A2}"/>
            </a:ext>
          </a:extLst>
        </xdr:cNvPr>
        <xdr:cNvSpPr txBox="1">
          <a:spLocks noChangeArrowheads="1"/>
        </xdr:cNvSpPr>
      </xdr:nvSpPr>
      <xdr:spPr bwMode="auto">
        <a:xfrm>
          <a:off x="1800225" y="185737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1409700</xdr:colOff>
      <xdr:row>93</xdr:row>
      <xdr:rowOff>171450</xdr:rowOff>
    </xdr:to>
    <xdr:sp macro="" textlink="">
      <xdr:nvSpPr>
        <xdr:cNvPr id="271" name="Text Box 8">
          <a:extLst>
            <a:ext uri="{FF2B5EF4-FFF2-40B4-BE49-F238E27FC236}">
              <a16:creationId xmlns:a16="http://schemas.microsoft.com/office/drawing/2014/main" id="{64DF56EC-C57E-4DE7-9257-6F15BB947BAC}"/>
            </a:ext>
          </a:extLst>
        </xdr:cNvPr>
        <xdr:cNvSpPr txBox="1">
          <a:spLocks noChangeArrowheads="1"/>
        </xdr:cNvSpPr>
      </xdr:nvSpPr>
      <xdr:spPr bwMode="auto">
        <a:xfrm>
          <a:off x="1800225" y="185737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1409700</xdr:colOff>
      <xdr:row>93</xdr:row>
      <xdr:rowOff>171450</xdr:rowOff>
    </xdr:to>
    <xdr:sp macro="" textlink="">
      <xdr:nvSpPr>
        <xdr:cNvPr id="272" name="Text Box 9">
          <a:extLst>
            <a:ext uri="{FF2B5EF4-FFF2-40B4-BE49-F238E27FC236}">
              <a16:creationId xmlns:a16="http://schemas.microsoft.com/office/drawing/2014/main" id="{15B9E08B-3BC1-4E49-B5A2-FEA76FA138A5}"/>
            </a:ext>
          </a:extLst>
        </xdr:cNvPr>
        <xdr:cNvSpPr txBox="1">
          <a:spLocks noChangeArrowheads="1"/>
        </xdr:cNvSpPr>
      </xdr:nvSpPr>
      <xdr:spPr bwMode="auto">
        <a:xfrm>
          <a:off x="1800225" y="185737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1409700</xdr:colOff>
      <xdr:row>93</xdr:row>
      <xdr:rowOff>171450</xdr:rowOff>
    </xdr:to>
    <xdr:sp macro="" textlink="">
      <xdr:nvSpPr>
        <xdr:cNvPr id="273" name="Text Box 8">
          <a:extLst>
            <a:ext uri="{FF2B5EF4-FFF2-40B4-BE49-F238E27FC236}">
              <a16:creationId xmlns:a16="http://schemas.microsoft.com/office/drawing/2014/main" id="{E8FF4B8F-52E8-40FD-8A59-B2860996D336}"/>
            </a:ext>
          </a:extLst>
        </xdr:cNvPr>
        <xdr:cNvSpPr txBox="1">
          <a:spLocks noChangeArrowheads="1"/>
        </xdr:cNvSpPr>
      </xdr:nvSpPr>
      <xdr:spPr bwMode="auto">
        <a:xfrm>
          <a:off x="1800225" y="185737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1409700</xdr:colOff>
      <xdr:row>93</xdr:row>
      <xdr:rowOff>171450</xdr:rowOff>
    </xdr:to>
    <xdr:sp macro="" textlink="">
      <xdr:nvSpPr>
        <xdr:cNvPr id="274" name="Text Box 9">
          <a:extLst>
            <a:ext uri="{FF2B5EF4-FFF2-40B4-BE49-F238E27FC236}">
              <a16:creationId xmlns:a16="http://schemas.microsoft.com/office/drawing/2014/main" id="{691D439A-BB65-437A-B4DB-54918EE4632E}"/>
            </a:ext>
          </a:extLst>
        </xdr:cNvPr>
        <xdr:cNvSpPr txBox="1">
          <a:spLocks noChangeArrowheads="1"/>
        </xdr:cNvSpPr>
      </xdr:nvSpPr>
      <xdr:spPr bwMode="auto">
        <a:xfrm>
          <a:off x="1800225" y="185737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1409700</xdr:colOff>
      <xdr:row>93</xdr:row>
      <xdr:rowOff>171450</xdr:rowOff>
    </xdr:to>
    <xdr:sp macro="" textlink="">
      <xdr:nvSpPr>
        <xdr:cNvPr id="275" name="Text Box 8">
          <a:extLst>
            <a:ext uri="{FF2B5EF4-FFF2-40B4-BE49-F238E27FC236}">
              <a16:creationId xmlns:a16="http://schemas.microsoft.com/office/drawing/2014/main" id="{A397974E-354F-4D4F-858E-B720872346E9}"/>
            </a:ext>
          </a:extLst>
        </xdr:cNvPr>
        <xdr:cNvSpPr txBox="1">
          <a:spLocks noChangeArrowheads="1"/>
        </xdr:cNvSpPr>
      </xdr:nvSpPr>
      <xdr:spPr bwMode="auto">
        <a:xfrm>
          <a:off x="1800225" y="185737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1409700</xdr:colOff>
      <xdr:row>93</xdr:row>
      <xdr:rowOff>171450</xdr:rowOff>
    </xdr:to>
    <xdr:sp macro="" textlink="">
      <xdr:nvSpPr>
        <xdr:cNvPr id="276" name="Text Box 9">
          <a:extLst>
            <a:ext uri="{FF2B5EF4-FFF2-40B4-BE49-F238E27FC236}">
              <a16:creationId xmlns:a16="http://schemas.microsoft.com/office/drawing/2014/main" id="{3C890F7B-7E30-4623-BA91-3435E2FFB85A}"/>
            </a:ext>
          </a:extLst>
        </xdr:cNvPr>
        <xdr:cNvSpPr txBox="1">
          <a:spLocks noChangeArrowheads="1"/>
        </xdr:cNvSpPr>
      </xdr:nvSpPr>
      <xdr:spPr bwMode="auto">
        <a:xfrm>
          <a:off x="1800225" y="185737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1409700</xdr:colOff>
      <xdr:row>93</xdr:row>
      <xdr:rowOff>171450</xdr:rowOff>
    </xdr:to>
    <xdr:sp macro="" textlink="">
      <xdr:nvSpPr>
        <xdr:cNvPr id="277" name="Text Box 8">
          <a:extLst>
            <a:ext uri="{FF2B5EF4-FFF2-40B4-BE49-F238E27FC236}">
              <a16:creationId xmlns:a16="http://schemas.microsoft.com/office/drawing/2014/main" id="{2BBA0E38-B180-425C-A016-C475CCACDEE1}"/>
            </a:ext>
          </a:extLst>
        </xdr:cNvPr>
        <xdr:cNvSpPr txBox="1">
          <a:spLocks noChangeArrowheads="1"/>
        </xdr:cNvSpPr>
      </xdr:nvSpPr>
      <xdr:spPr bwMode="auto">
        <a:xfrm>
          <a:off x="1800225" y="185737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1409700</xdr:colOff>
      <xdr:row>93</xdr:row>
      <xdr:rowOff>171450</xdr:rowOff>
    </xdr:to>
    <xdr:sp macro="" textlink="">
      <xdr:nvSpPr>
        <xdr:cNvPr id="278" name="Text Box 9">
          <a:extLst>
            <a:ext uri="{FF2B5EF4-FFF2-40B4-BE49-F238E27FC236}">
              <a16:creationId xmlns:a16="http://schemas.microsoft.com/office/drawing/2014/main" id="{3B1F6B80-CBD7-4546-AE03-02916FA67CF0}"/>
            </a:ext>
          </a:extLst>
        </xdr:cNvPr>
        <xdr:cNvSpPr txBox="1">
          <a:spLocks noChangeArrowheads="1"/>
        </xdr:cNvSpPr>
      </xdr:nvSpPr>
      <xdr:spPr bwMode="auto">
        <a:xfrm>
          <a:off x="1800225" y="185737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1409700</xdr:colOff>
      <xdr:row>93</xdr:row>
      <xdr:rowOff>171450</xdr:rowOff>
    </xdr:to>
    <xdr:sp macro="" textlink="">
      <xdr:nvSpPr>
        <xdr:cNvPr id="279" name="Text Box 8">
          <a:extLst>
            <a:ext uri="{FF2B5EF4-FFF2-40B4-BE49-F238E27FC236}">
              <a16:creationId xmlns:a16="http://schemas.microsoft.com/office/drawing/2014/main" id="{E43FDD89-7926-49FA-9166-D66AAFEB9044}"/>
            </a:ext>
          </a:extLst>
        </xdr:cNvPr>
        <xdr:cNvSpPr txBox="1">
          <a:spLocks noChangeArrowheads="1"/>
        </xdr:cNvSpPr>
      </xdr:nvSpPr>
      <xdr:spPr bwMode="auto">
        <a:xfrm>
          <a:off x="1800225" y="185737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1409700</xdr:colOff>
      <xdr:row>93</xdr:row>
      <xdr:rowOff>171450</xdr:rowOff>
    </xdr:to>
    <xdr:sp macro="" textlink="">
      <xdr:nvSpPr>
        <xdr:cNvPr id="280" name="Text Box 9">
          <a:extLst>
            <a:ext uri="{FF2B5EF4-FFF2-40B4-BE49-F238E27FC236}">
              <a16:creationId xmlns:a16="http://schemas.microsoft.com/office/drawing/2014/main" id="{913740C7-ECD4-459D-A972-E122DD402E42}"/>
            </a:ext>
          </a:extLst>
        </xdr:cNvPr>
        <xdr:cNvSpPr txBox="1">
          <a:spLocks noChangeArrowheads="1"/>
        </xdr:cNvSpPr>
      </xdr:nvSpPr>
      <xdr:spPr bwMode="auto">
        <a:xfrm>
          <a:off x="1800225" y="185737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93</xdr:row>
      <xdr:rowOff>171450</xdr:rowOff>
    </xdr:to>
    <xdr:sp macro="" textlink="">
      <xdr:nvSpPr>
        <xdr:cNvPr id="281" name="Text Box 8">
          <a:extLst>
            <a:ext uri="{FF2B5EF4-FFF2-40B4-BE49-F238E27FC236}">
              <a16:creationId xmlns:a16="http://schemas.microsoft.com/office/drawing/2014/main" id="{87C2873F-0FAB-4DDA-B82C-CA012964295F}"/>
            </a:ext>
          </a:extLst>
        </xdr:cNvPr>
        <xdr:cNvSpPr txBox="1">
          <a:spLocks noChangeArrowheads="1"/>
        </xdr:cNvSpPr>
      </xdr:nvSpPr>
      <xdr:spPr bwMode="auto">
        <a:xfrm>
          <a:off x="1800225" y="185737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93</xdr:row>
      <xdr:rowOff>171450</xdr:rowOff>
    </xdr:to>
    <xdr:sp macro="" textlink="">
      <xdr:nvSpPr>
        <xdr:cNvPr id="282" name="Text Box 9">
          <a:extLst>
            <a:ext uri="{FF2B5EF4-FFF2-40B4-BE49-F238E27FC236}">
              <a16:creationId xmlns:a16="http://schemas.microsoft.com/office/drawing/2014/main" id="{FD0D131C-3C86-4B16-9B93-E3D946675402}"/>
            </a:ext>
          </a:extLst>
        </xdr:cNvPr>
        <xdr:cNvSpPr txBox="1">
          <a:spLocks noChangeArrowheads="1"/>
        </xdr:cNvSpPr>
      </xdr:nvSpPr>
      <xdr:spPr bwMode="auto">
        <a:xfrm>
          <a:off x="1800225" y="185737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93</xdr:row>
      <xdr:rowOff>171450</xdr:rowOff>
    </xdr:to>
    <xdr:sp macro="" textlink="">
      <xdr:nvSpPr>
        <xdr:cNvPr id="283" name="Text Box 8">
          <a:extLst>
            <a:ext uri="{FF2B5EF4-FFF2-40B4-BE49-F238E27FC236}">
              <a16:creationId xmlns:a16="http://schemas.microsoft.com/office/drawing/2014/main" id="{102FA89B-96B5-463F-98B4-8F8861E4F250}"/>
            </a:ext>
          </a:extLst>
        </xdr:cNvPr>
        <xdr:cNvSpPr txBox="1">
          <a:spLocks noChangeArrowheads="1"/>
        </xdr:cNvSpPr>
      </xdr:nvSpPr>
      <xdr:spPr bwMode="auto">
        <a:xfrm>
          <a:off x="1800225" y="185737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93</xdr:row>
      <xdr:rowOff>171450</xdr:rowOff>
    </xdr:to>
    <xdr:sp macro="" textlink="">
      <xdr:nvSpPr>
        <xdr:cNvPr id="284" name="Text Box 9">
          <a:extLst>
            <a:ext uri="{FF2B5EF4-FFF2-40B4-BE49-F238E27FC236}">
              <a16:creationId xmlns:a16="http://schemas.microsoft.com/office/drawing/2014/main" id="{F03D01F3-E3E5-494C-BF68-83067CC3FAB2}"/>
            </a:ext>
          </a:extLst>
        </xdr:cNvPr>
        <xdr:cNvSpPr txBox="1">
          <a:spLocks noChangeArrowheads="1"/>
        </xdr:cNvSpPr>
      </xdr:nvSpPr>
      <xdr:spPr bwMode="auto">
        <a:xfrm>
          <a:off x="1800225" y="185737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1409700</xdr:colOff>
      <xdr:row>93</xdr:row>
      <xdr:rowOff>171450</xdr:rowOff>
    </xdr:to>
    <xdr:sp macro="" textlink="">
      <xdr:nvSpPr>
        <xdr:cNvPr id="285" name="Text Box 8">
          <a:extLst>
            <a:ext uri="{FF2B5EF4-FFF2-40B4-BE49-F238E27FC236}">
              <a16:creationId xmlns:a16="http://schemas.microsoft.com/office/drawing/2014/main" id="{63DDE14B-82B6-416B-AF01-279ECB9D9FB4}"/>
            </a:ext>
          </a:extLst>
        </xdr:cNvPr>
        <xdr:cNvSpPr txBox="1">
          <a:spLocks noChangeArrowheads="1"/>
        </xdr:cNvSpPr>
      </xdr:nvSpPr>
      <xdr:spPr bwMode="auto">
        <a:xfrm>
          <a:off x="1800225" y="185737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1409700</xdr:colOff>
      <xdr:row>93</xdr:row>
      <xdr:rowOff>171450</xdr:rowOff>
    </xdr:to>
    <xdr:sp macro="" textlink="">
      <xdr:nvSpPr>
        <xdr:cNvPr id="286" name="Text Box 9">
          <a:extLst>
            <a:ext uri="{FF2B5EF4-FFF2-40B4-BE49-F238E27FC236}">
              <a16:creationId xmlns:a16="http://schemas.microsoft.com/office/drawing/2014/main" id="{CC5A405C-60CB-4B9B-98A4-C9D80B0FF454}"/>
            </a:ext>
          </a:extLst>
        </xdr:cNvPr>
        <xdr:cNvSpPr txBox="1">
          <a:spLocks noChangeArrowheads="1"/>
        </xdr:cNvSpPr>
      </xdr:nvSpPr>
      <xdr:spPr bwMode="auto">
        <a:xfrm>
          <a:off x="1800225" y="185737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1409700</xdr:colOff>
      <xdr:row>93</xdr:row>
      <xdr:rowOff>171450</xdr:rowOff>
    </xdr:to>
    <xdr:sp macro="" textlink="">
      <xdr:nvSpPr>
        <xdr:cNvPr id="287" name="Text Box 8">
          <a:extLst>
            <a:ext uri="{FF2B5EF4-FFF2-40B4-BE49-F238E27FC236}">
              <a16:creationId xmlns:a16="http://schemas.microsoft.com/office/drawing/2014/main" id="{53C7A0D8-5D67-4AFB-B764-9828EF8C61FD}"/>
            </a:ext>
          </a:extLst>
        </xdr:cNvPr>
        <xdr:cNvSpPr txBox="1">
          <a:spLocks noChangeArrowheads="1"/>
        </xdr:cNvSpPr>
      </xdr:nvSpPr>
      <xdr:spPr bwMode="auto">
        <a:xfrm>
          <a:off x="1800225" y="185737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1409700</xdr:colOff>
      <xdr:row>93</xdr:row>
      <xdr:rowOff>171450</xdr:rowOff>
    </xdr:to>
    <xdr:sp macro="" textlink="">
      <xdr:nvSpPr>
        <xdr:cNvPr id="288" name="Text Box 9">
          <a:extLst>
            <a:ext uri="{FF2B5EF4-FFF2-40B4-BE49-F238E27FC236}">
              <a16:creationId xmlns:a16="http://schemas.microsoft.com/office/drawing/2014/main" id="{4ECA96E0-3A4F-4A83-AF95-A82A80CF4726}"/>
            </a:ext>
          </a:extLst>
        </xdr:cNvPr>
        <xdr:cNvSpPr txBox="1">
          <a:spLocks noChangeArrowheads="1"/>
        </xdr:cNvSpPr>
      </xdr:nvSpPr>
      <xdr:spPr bwMode="auto">
        <a:xfrm>
          <a:off x="1800225" y="185737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1409700</xdr:colOff>
      <xdr:row>93</xdr:row>
      <xdr:rowOff>171450</xdr:rowOff>
    </xdr:to>
    <xdr:sp macro="" textlink="">
      <xdr:nvSpPr>
        <xdr:cNvPr id="289" name="Text Box 8">
          <a:extLst>
            <a:ext uri="{FF2B5EF4-FFF2-40B4-BE49-F238E27FC236}">
              <a16:creationId xmlns:a16="http://schemas.microsoft.com/office/drawing/2014/main" id="{78C3F2BC-9C2A-4E1B-B3DE-16DC7A491FDF}"/>
            </a:ext>
          </a:extLst>
        </xdr:cNvPr>
        <xdr:cNvSpPr txBox="1">
          <a:spLocks noChangeArrowheads="1"/>
        </xdr:cNvSpPr>
      </xdr:nvSpPr>
      <xdr:spPr bwMode="auto">
        <a:xfrm>
          <a:off x="1800225" y="185737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1409700</xdr:colOff>
      <xdr:row>93</xdr:row>
      <xdr:rowOff>171450</xdr:rowOff>
    </xdr:to>
    <xdr:sp macro="" textlink="">
      <xdr:nvSpPr>
        <xdr:cNvPr id="290" name="Text Box 9">
          <a:extLst>
            <a:ext uri="{FF2B5EF4-FFF2-40B4-BE49-F238E27FC236}">
              <a16:creationId xmlns:a16="http://schemas.microsoft.com/office/drawing/2014/main" id="{73062F68-C290-491F-8F4A-EAAAAE8C6A2F}"/>
            </a:ext>
          </a:extLst>
        </xdr:cNvPr>
        <xdr:cNvSpPr txBox="1">
          <a:spLocks noChangeArrowheads="1"/>
        </xdr:cNvSpPr>
      </xdr:nvSpPr>
      <xdr:spPr bwMode="auto">
        <a:xfrm>
          <a:off x="1800225" y="185737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1409700</xdr:colOff>
      <xdr:row>93</xdr:row>
      <xdr:rowOff>171450</xdr:rowOff>
    </xdr:to>
    <xdr:sp macro="" textlink="">
      <xdr:nvSpPr>
        <xdr:cNvPr id="291" name="Text Box 8">
          <a:extLst>
            <a:ext uri="{FF2B5EF4-FFF2-40B4-BE49-F238E27FC236}">
              <a16:creationId xmlns:a16="http://schemas.microsoft.com/office/drawing/2014/main" id="{0CB229F8-B949-41AB-B224-2DF71B66B1DA}"/>
            </a:ext>
          </a:extLst>
        </xdr:cNvPr>
        <xdr:cNvSpPr txBox="1">
          <a:spLocks noChangeArrowheads="1"/>
        </xdr:cNvSpPr>
      </xdr:nvSpPr>
      <xdr:spPr bwMode="auto">
        <a:xfrm>
          <a:off x="1800225" y="185737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1409700</xdr:colOff>
      <xdr:row>93</xdr:row>
      <xdr:rowOff>171450</xdr:rowOff>
    </xdr:to>
    <xdr:sp macro="" textlink="">
      <xdr:nvSpPr>
        <xdr:cNvPr id="292" name="Text Box 9">
          <a:extLst>
            <a:ext uri="{FF2B5EF4-FFF2-40B4-BE49-F238E27FC236}">
              <a16:creationId xmlns:a16="http://schemas.microsoft.com/office/drawing/2014/main" id="{5DBBE971-6EC8-4D9F-93E4-2CA41EECB61C}"/>
            </a:ext>
          </a:extLst>
        </xdr:cNvPr>
        <xdr:cNvSpPr txBox="1">
          <a:spLocks noChangeArrowheads="1"/>
        </xdr:cNvSpPr>
      </xdr:nvSpPr>
      <xdr:spPr bwMode="auto">
        <a:xfrm>
          <a:off x="1800225" y="185737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1409700</xdr:colOff>
      <xdr:row>93</xdr:row>
      <xdr:rowOff>171450</xdr:rowOff>
    </xdr:to>
    <xdr:sp macro="" textlink="">
      <xdr:nvSpPr>
        <xdr:cNvPr id="293" name="Text Box 8">
          <a:extLst>
            <a:ext uri="{FF2B5EF4-FFF2-40B4-BE49-F238E27FC236}">
              <a16:creationId xmlns:a16="http://schemas.microsoft.com/office/drawing/2014/main" id="{19594D62-B41C-4AA2-9A21-1AD83C139868}"/>
            </a:ext>
          </a:extLst>
        </xdr:cNvPr>
        <xdr:cNvSpPr txBox="1">
          <a:spLocks noChangeArrowheads="1"/>
        </xdr:cNvSpPr>
      </xdr:nvSpPr>
      <xdr:spPr bwMode="auto">
        <a:xfrm>
          <a:off x="1800225" y="185737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1409700</xdr:colOff>
      <xdr:row>93</xdr:row>
      <xdr:rowOff>171450</xdr:rowOff>
    </xdr:to>
    <xdr:sp macro="" textlink="">
      <xdr:nvSpPr>
        <xdr:cNvPr id="294" name="Text Box 9">
          <a:extLst>
            <a:ext uri="{FF2B5EF4-FFF2-40B4-BE49-F238E27FC236}">
              <a16:creationId xmlns:a16="http://schemas.microsoft.com/office/drawing/2014/main" id="{BAB4134A-A82D-4F9D-8133-28A301DF3222}"/>
            </a:ext>
          </a:extLst>
        </xdr:cNvPr>
        <xdr:cNvSpPr txBox="1">
          <a:spLocks noChangeArrowheads="1"/>
        </xdr:cNvSpPr>
      </xdr:nvSpPr>
      <xdr:spPr bwMode="auto">
        <a:xfrm>
          <a:off x="1800225" y="185737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1409700</xdr:colOff>
      <xdr:row>93</xdr:row>
      <xdr:rowOff>266700</xdr:rowOff>
    </xdr:to>
    <xdr:sp macro="" textlink="">
      <xdr:nvSpPr>
        <xdr:cNvPr id="295" name="Text Box 8">
          <a:extLst>
            <a:ext uri="{FF2B5EF4-FFF2-40B4-BE49-F238E27FC236}">
              <a16:creationId xmlns:a16="http://schemas.microsoft.com/office/drawing/2014/main" id="{AF93371D-113A-4F73-A988-209A8CAEF879}"/>
            </a:ext>
          </a:extLst>
        </xdr:cNvPr>
        <xdr:cNvSpPr txBox="1">
          <a:spLocks noChangeArrowheads="1"/>
        </xdr:cNvSpPr>
      </xdr:nvSpPr>
      <xdr:spPr bwMode="auto">
        <a:xfrm>
          <a:off x="1800225" y="1857375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1409700</xdr:colOff>
      <xdr:row>93</xdr:row>
      <xdr:rowOff>266700</xdr:rowOff>
    </xdr:to>
    <xdr:sp macro="" textlink="">
      <xdr:nvSpPr>
        <xdr:cNvPr id="296" name="Text Box 9">
          <a:extLst>
            <a:ext uri="{FF2B5EF4-FFF2-40B4-BE49-F238E27FC236}">
              <a16:creationId xmlns:a16="http://schemas.microsoft.com/office/drawing/2014/main" id="{7D526DD0-E9A1-4E1E-AB42-C668150DA8A6}"/>
            </a:ext>
          </a:extLst>
        </xdr:cNvPr>
        <xdr:cNvSpPr txBox="1">
          <a:spLocks noChangeArrowheads="1"/>
        </xdr:cNvSpPr>
      </xdr:nvSpPr>
      <xdr:spPr bwMode="auto">
        <a:xfrm>
          <a:off x="1800225" y="1857375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1409700</xdr:colOff>
      <xdr:row>93</xdr:row>
      <xdr:rowOff>266700</xdr:rowOff>
    </xdr:to>
    <xdr:sp macro="" textlink="">
      <xdr:nvSpPr>
        <xdr:cNvPr id="297" name="Text Box 8">
          <a:extLst>
            <a:ext uri="{FF2B5EF4-FFF2-40B4-BE49-F238E27FC236}">
              <a16:creationId xmlns:a16="http://schemas.microsoft.com/office/drawing/2014/main" id="{9182BC2A-710F-4340-B286-98A69EE0F6BD}"/>
            </a:ext>
          </a:extLst>
        </xdr:cNvPr>
        <xdr:cNvSpPr txBox="1">
          <a:spLocks noChangeArrowheads="1"/>
        </xdr:cNvSpPr>
      </xdr:nvSpPr>
      <xdr:spPr bwMode="auto">
        <a:xfrm>
          <a:off x="1800225" y="1857375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1409700</xdr:colOff>
      <xdr:row>93</xdr:row>
      <xdr:rowOff>266700</xdr:rowOff>
    </xdr:to>
    <xdr:sp macro="" textlink="">
      <xdr:nvSpPr>
        <xdr:cNvPr id="298" name="Text Box 9">
          <a:extLst>
            <a:ext uri="{FF2B5EF4-FFF2-40B4-BE49-F238E27FC236}">
              <a16:creationId xmlns:a16="http://schemas.microsoft.com/office/drawing/2014/main" id="{81C0CF0C-D1F0-4497-B097-7E08E146C138}"/>
            </a:ext>
          </a:extLst>
        </xdr:cNvPr>
        <xdr:cNvSpPr txBox="1">
          <a:spLocks noChangeArrowheads="1"/>
        </xdr:cNvSpPr>
      </xdr:nvSpPr>
      <xdr:spPr bwMode="auto">
        <a:xfrm>
          <a:off x="1800225" y="1857375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1409700</xdr:colOff>
      <xdr:row>93</xdr:row>
      <xdr:rowOff>257175</xdr:rowOff>
    </xdr:to>
    <xdr:sp macro="" textlink="">
      <xdr:nvSpPr>
        <xdr:cNvPr id="299" name="Text Box 8">
          <a:extLst>
            <a:ext uri="{FF2B5EF4-FFF2-40B4-BE49-F238E27FC236}">
              <a16:creationId xmlns:a16="http://schemas.microsoft.com/office/drawing/2014/main" id="{FB7CB1E4-D163-49F8-B953-D1259FDF34A6}"/>
            </a:ext>
          </a:extLst>
        </xdr:cNvPr>
        <xdr:cNvSpPr txBox="1">
          <a:spLocks noChangeArrowheads="1"/>
        </xdr:cNvSpPr>
      </xdr:nvSpPr>
      <xdr:spPr bwMode="auto">
        <a:xfrm>
          <a:off x="1800225" y="185737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1409700</xdr:colOff>
      <xdr:row>93</xdr:row>
      <xdr:rowOff>257175</xdr:rowOff>
    </xdr:to>
    <xdr:sp macro="" textlink="">
      <xdr:nvSpPr>
        <xdr:cNvPr id="300" name="Text Box 9">
          <a:extLst>
            <a:ext uri="{FF2B5EF4-FFF2-40B4-BE49-F238E27FC236}">
              <a16:creationId xmlns:a16="http://schemas.microsoft.com/office/drawing/2014/main" id="{6809844B-E602-4764-9D89-1B1236CA9FC6}"/>
            </a:ext>
          </a:extLst>
        </xdr:cNvPr>
        <xdr:cNvSpPr txBox="1">
          <a:spLocks noChangeArrowheads="1"/>
        </xdr:cNvSpPr>
      </xdr:nvSpPr>
      <xdr:spPr bwMode="auto">
        <a:xfrm>
          <a:off x="1800225" y="185737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1409700</xdr:colOff>
      <xdr:row>93</xdr:row>
      <xdr:rowOff>266700</xdr:rowOff>
    </xdr:to>
    <xdr:sp macro="" textlink="">
      <xdr:nvSpPr>
        <xdr:cNvPr id="301" name="Text Box 8">
          <a:extLst>
            <a:ext uri="{FF2B5EF4-FFF2-40B4-BE49-F238E27FC236}">
              <a16:creationId xmlns:a16="http://schemas.microsoft.com/office/drawing/2014/main" id="{1C497232-6904-4D93-9467-5C18ADDB4AE0}"/>
            </a:ext>
          </a:extLst>
        </xdr:cNvPr>
        <xdr:cNvSpPr txBox="1">
          <a:spLocks noChangeArrowheads="1"/>
        </xdr:cNvSpPr>
      </xdr:nvSpPr>
      <xdr:spPr bwMode="auto">
        <a:xfrm>
          <a:off x="1800225" y="1857375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1409700</xdr:colOff>
      <xdr:row>93</xdr:row>
      <xdr:rowOff>266700</xdr:rowOff>
    </xdr:to>
    <xdr:sp macro="" textlink="">
      <xdr:nvSpPr>
        <xdr:cNvPr id="302" name="Text Box 9">
          <a:extLst>
            <a:ext uri="{FF2B5EF4-FFF2-40B4-BE49-F238E27FC236}">
              <a16:creationId xmlns:a16="http://schemas.microsoft.com/office/drawing/2014/main" id="{9BE801BE-E7AD-4D2D-BF82-6342FF1F2B58}"/>
            </a:ext>
          </a:extLst>
        </xdr:cNvPr>
        <xdr:cNvSpPr txBox="1">
          <a:spLocks noChangeArrowheads="1"/>
        </xdr:cNvSpPr>
      </xdr:nvSpPr>
      <xdr:spPr bwMode="auto">
        <a:xfrm>
          <a:off x="1800225" y="1857375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1409700</xdr:colOff>
      <xdr:row>93</xdr:row>
      <xdr:rowOff>257175</xdr:rowOff>
    </xdr:to>
    <xdr:sp macro="" textlink="">
      <xdr:nvSpPr>
        <xdr:cNvPr id="303" name="Text Box 8">
          <a:extLst>
            <a:ext uri="{FF2B5EF4-FFF2-40B4-BE49-F238E27FC236}">
              <a16:creationId xmlns:a16="http://schemas.microsoft.com/office/drawing/2014/main" id="{0DFCC5B7-63AD-48F0-9096-97E30410BE00}"/>
            </a:ext>
          </a:extLst>
        </xdr:cNvPr>
        <xdr:cNvSpPr txBox="1">
          <a:spLocks noChangeArrowheads="1"/>
        </xdr:cNvSpPr>
      </xdr:nvSpPr>
      <xdr:spPr bwMode="auto">
        <a:xfrm>
          <a:off x="1800225" y="185737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1409700</xdr:colOff>
      <xdr:row>93</xdr:row>
      <xdr:rowOff>257175</xdr:rowOff>
    </xdr:to>
    <xdr:sp macro="" textlink="">
      <xdr:nvSpPr>
        <xdr:cNvPr id="304" name="Text Box 9">
          <a:extLst>
            <a:ext uri="{FF2B5EF4-FFF2-40B4-BE49-F238E27FC236}">
              <a16:creationId xmlns:a16="http://schemas.microsoft.com/office/drawing/2014/main" id="{411F9570-D8E7-4227-91BE-19E4E1EEFCC3}"/>
            </a:ext>
          </a:extLst>
        </xdr:cNvPr>
        <xdr:cNvSpPr txBox="1">
          <a:spLocks noChangeArrowheads="1"/>
        </xdr:cNvSpPr>
      </xdr:nvSpPr>
      <xdr:spPr bwMode="auto">
        <a:xfrm>
          <a:off x="1800225" y="185737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1409700</xdr:colOff>
      <xdr:row>93</xdr:row>
      <xdr:rowOff>247650</xdr:rowOff>
    </xdr:to>
    <xdr:sp macro="" textlink="">
      <xdr:nvSpPr>
        <xdr:cNvPr id="305" name="Text Box 8">
          <a:extLst>
            <a:ext uri="{FF2B5EF4-FFF2-40B4-BE49-F238E27FC236}">
              <a16:creationId xmlns:a16="http://schemas.microsoft.com/office/drawing/2014/main" id="{5CBD4AAD-208C-4BC2-A91C-15882610CFBF}"/>
            </a:ext>
          </a:extLst>
        </xdr:cNvPr>
        <xdr:cNvSpPr txBox="1">
          <a:spLocks noChangeArrowheads="1"/>
        </xdr:cNvSpPr>
      </xdr:nvSpPr>
      <xdr:spPr bwMode="auto">
        <a:xfrm>
          <a:off x="1800225" y="1857375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1409700</xdr:colOff>
      <xdr:row>93</xdr:row>
      <xdr:rowOff>247650</xdr:rowOff>
    </xdr:to>
    <xdr:sp macro="" textlink="">
      <xdr:nvSpPr>
        <xdr:cNvPr id="306" name="Text Box 9">
          <a:extLst>
            <a:ext uri="{FF2B5EF4-FFF2-40B4-BE49-F238E27FC236}">
              <a16:creationId xmlns:a16="http://schemas.microsoft.com/office/drawing/2014/main" id="{F5E2E874-2742-4921-BE02-336C7B317928}"/>
            </a:ext>
          </a:extLst>
        </xdr:cNvPr>
        <xdr:cNvSpPr txBox="1">
          <a:spLocks noChangeArrowheads="1"/>
        </xdr:cNvSpPr>
      </xdr:nvSpPr>
      <xdr:spPr bwMode="auto">
        <a:xfrm>
          <a:off x="1800225" y="1857375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1409700</xdr:colOff>
      <xdr:row>93</xdr:row>
      <xdr:rowOff>238125</xdr:rowOff>
    </xdr:to>
    <xdr:sp macro="" textlink="">
      <xdr:nvSpPr>
        <xdr:cNvPr id="307" name="Text Box 8">
          <a:extLst>
            <a:ext uri="{FF2B5EF4-FFF2-40B4-BE49-F238E27FC236}">
              <a16:creationId xmlns:a16="http://schemas.microsoft.com/office/drawing/2014/main" id="{21AA363F-CB6A-468D-9904-6EC719099B31}"/>
            </a:ext>
          </a:extLst>
        </xdr:cNvPr>
        <xdr:cNvSpPr txBox="1">
          <a:spLocks noChangeArrowheads="1"/>
        </xdr:cNvSpPr>
      </xdr:nvSpPr>
      <xdr:spPr bwMode="auto">
        <a:xfrm>
          <a:off x="1800225" y="185737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1409700</xdr:colOff>
      <xdr:row>93</xdr:row>
      <xdr:rowOff>238125</xdr:rowOff>
    </xdr:to>
    <xdr:sp macro="" textlink="">
      <xdr:nvSpPr>
        <xdr:cNvPr id="308" name="Text Box 9">
          <a:extLst>
            <a:ext uri="{FF2B5EF4-FFF2-40B4-BE49-F238E27FC236}">
              <a16:creationId xmlns:a16="http://schemas.microsoft.com/office/drawing/2014/main" id="{43047490-3DA6-4CB1-ACD3-59B178A9549F}"/>
            </a:ext>
          </a:extLst>
        </xdr:cNvPr>
        <xdr:cNvSpPr txBox="1">
          <a:spLocks noChangeArrowheads="1"/>
        </xdr:cNvSpPr>
      </xdr:nvSpPr>
      <xdr:spPr bwMode="auto">
        <a:xfrm>
          <a:off x="1800225" y="185737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1409700</xdr:colOff>
      <xdr:row>93</xdr:row>
      <xdr:rowOff>295275</xdr:rowOff>
    </xdr:to>
    <xdr:sp macro="" textlink="">
      <xdr:nvSpPr>
        <xdr:cNvPr id="309" name="Text Box 8">
          <a:extLst>
            <a:ext uri="{FF2B5EF4-FFF2-40B4-BE49-F238E27FC236}">
              <a16:creationId xmlns:a16="http://schemas.microsoft.com/office/drawing/2014/main" id="{2DA1E94F-C343-4BA5-9C0F-0D8CE830045A}"/>
            </a:ext>
          </a:extLst>
        </xdr:cNvPr>
        <xdr:cNvSpPr txBox="1">
          <a:spLocks noChangeArrowheads="1"/>
        </xdr:cNvSpPr>
      </xdr:nvSpPr>
      <xdr:spPr bwMode="auto">
        <a:xfrm>
          <a:off x="1800225" y="18573750"/>
          <a:ext cx="1047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1409700</xdr:colOff>
      <xdr:row>93</xdr:row>
      <xdr:rowOff>295275</xdr:rowOff>
    </xdr:to>
    <xdr:sp macro="" textlink="">
      <xdr:nvSpPr>
        <xdr:cNvPr id="310" name="Text Box 9">
          <a:extLst>
            <a:ext uri="{FF2B5EF4-FFF2-40B4-BE49-F238E27FC236}">
              <a16:creationId xmlns:a16="http://schemas.microsoft.com/office/drawing/2014/main" id="{8ECD7B9E-265D-4B76-80BC-3817ED585A81}"/>
            </a:ext>
          </a:extLst>
        </xdr:cNvPr>
        <xdr:cNvSpPr txBox="1">
          <a:spLocks noChangeArrowheads="1"/>
        </xdr:cNvSpPr>
      </xdr:nvSpPr>
      <xdr:spPr bwMode="auto">
        <a:xfrm>
          <a:off x="1800225" y="18573750"/>
          <a:ext cx="1047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1409700</xdr:colOff>
      <xdr:row>93</xdr:row>
      <xdr:rowOff>285750</xdr:rowOff>
    </xdr:to>
    <xdr:sp macro="" textlink="">
      <xdr:nvSpPr>
        <xdr:cNvPr id="311" name="Text Box 8">
          <a:extLst>
            <a:ext uri="{FF2B5EF4-FFF2-40B4-BE49-F238E27FC236}">
              <a16:creationId xmlns:a16="http://schemas.microsoft.com/office/drawing/2014/main" id="{4BBA2F96-5B16-401D-9BC5-07B322A56A1C}"/>
            </a:ext>
          </a:extLst>
        </xdr:cNvPr>
        <xdr:cNvSpPr txBox="1">
          <a:spLocks noChangeArrowheads="1"/>
        </xdr:cNvSpPr>
      </xdr:nvSpPr>
      <xdr:spPr bwMode="auto">
        <a:xfrm>
          <a:off x="1800225" y="18573750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1409700</xdr:colOff>
      <xdr:row>93</xdr:row>
      <xdr:rowOff>285750</xdr:rowOff>
    </xdr:to>
    <xdr:sp macro="" textlink="">
      <xdr:nvSpPr>
        <xdr:cNvPr id="312" name="Text Box 9">
          <a:extLst>
            <a:ext uri="{FF2B5EF4-FFF2-40B4-BE49-F238E27FC236}">
              <a16:creationId xmlns:a16="http://schemas.microsoft.com/office/drawing/2014/main" id="{9865CF1F-B43A-465E-99AE-F13E07270017}"/>
            </a:ext>
          </a:extLst>
        </xdr:cNvPr>
        <xdr:cNvSpPr txBox="1">
          <a:spLocks noChangeArrowheads="1"/>
        </xdr:cNvSpPr>
      </xdr:nvSpPr>
      <xdr:spPr bwMode="auto">
        <a:xfrm>
          <a:off x="1800225" y="18573750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1409700</xdr:colOff>
      <xdr:row>93</xdr:row>
      <xdr:rowOff>257175</xdr:rowOff>
    </xdr:to>
    <xdr:sp macro="" textlink="">
      <xdr:nvSpPr>
        <xdr:cNvPr id="313" name="Text Box 8">
          <a:extLst>
            <a:ext uri="{FF2B5EF4-FFF2-40B4-BE49-F238E27FC236}">
              <a16:creationId xmlns:a16="http://schemas.microsoft.com/office/drawing/2014/main" id="{0F7F63AD-B845-4FAE-B76D-0CE5EF47231A}"/>
            </a:ext>
          </a:extLst>
        </xdr:cNvPr>
        <xdr:cNvSpPr txBox="1">
          <a:spLocks noChangeArrowheads="1"/>
        </xdr:cNvSpPr>
      </xdr:nvSpPr>
      <xdr:spPr bwMode="auto">
        <a:xfrm>
          <a:off x="1800225" y="185737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1409700</xdr:colOff>
      <xdr:row>93</xdr:row>
      <xdr:rowOff>257175</xdr:rowOff>
    </xdr:to>
    <xdr:sp macro="" textlink="">
      <xdr:nvSpPr>
        <xdr:cNvPr id="314" name="Text Box 9">
          <a:extLst>
            <a:ext uri="{FF2B5EF4-FFF2-40B4-BE49-F238E27FC236}">
              <a16:creationId xmlns:a16="http://schemas.microsoft.com/office/drawing/2014/main" id="{7CAF7C9D-B9F6-4CA3-B896-DC672A558D4C}"/>
            </a:ext>
          </a:extLst>
        </xdr:cNvPr>
        <xdr:cNvSpPr txBox="1">
          <a:spLocks noChangeArrowheads="1"/>
        </xdr:cNvSpPr>
      </xdr:nvSpPr>
      <xdr:spPr bwMode="auto">
        <a:xfrm>
          <a:off x="1800225" y="185737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1409700</xdr:colOff>
      <xdr:row>93</xdr:row>
      <xdr:rowOff>247650</xdr:rowOff>
    </xdr:to>
    <xdr:sp macro="" textlink="">
      <xdr:nvSpPr>
        <xdr:cNvPr id="315" name="Text Box 8">
          <a:extLst>
            <a:ext uri="{FF2B5EF4-FFF2-40B4-BE49-F238E27FC236}">
              <a16:creationId xmlns:a16="http://schemas.microsoft.com/office/drawing/2014/main" id="{66B85677-25A0-43A9-ACAB-D5D067012D4B}"/>
            </a:ext>
          </a:extLst>
        </xdr:cNvPr>
        <xdr:cNvSpPr txBox="1">
          <a:spLocks noChangeArrowheads="1"/>
        </xdr:cNvSpPr>
      </xdr:nvSpPr>
      <xdr:spPr bwMode="auto">
        <a:xfrm>
          <a:off x="1800225" y="1857375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1409700</xdr:colOff>
      <xdr:row>93</xdr:row>
      <xdr:rowOff>247650</xdr:rowOff>
    </xdr:to>
    <xdr:sp macro="" textlink="">
      <xdr:nvSpPr>
        <xdr:cNvPr id="316" name="Text Box 9">
          <a:extLst>
            <a:ext uri="{FF2B5EF4-FFF2-40B4-BE49-F238E27FC236}">
              <a16:creationId xmlns:a16="http://schemas.microsoft.com/office/drawing/2014/main" id="{84F86BA8-E501-4C7D-80E9-C581552B5CB8}"/>
            </a:ext>
          </a:extLst>
        </xdr:cNvPr>
        <xdr:cNvSpPr txBox="1">
          <a:spLocks noChangeArrowheads="1"/>
        </xdr:cNvSpPr>
      </xdr:nvSpPr>
      <xdr:spPr bwMode="auto">
        <a:xfrm>
          <a:off x="1800225" y="1857375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1409700</xdr:colOff>
      <xdr:row>93</xdr:row>
      <xdr:rowOff>238125</xdr:rowOff>
    </xdr:to>
    <xdr:sp macro="" textlink="">
      <xdr:nvSpPr>
        <xdr:cNvPr id="317" name="Text Box 8">
          <a:extLst>
            <a:ext uri="{FF2B5EF4-FFF2-40B4-BE49-F238E27FC236}">
              <a16:creationId xmlns:a16="http://schemas.microsoft.com/office/drawing/2014/main" id="{3EC38EEF-BDC1-4F23-9F7F-60520F85A10D}"/>
            </a:ext>
          </a:extLst>
        </xdr:cNvPr>
        <xdr:cNvSpPr txBox="1">
          <a:spLocks noChangeArrowheads="1"/>
        </xdr:cNvSpPr>
      </xdr:nvSpPr>
      <xdr:spPr bwMode="auto">
        <a:xfrm>
          <a:off x="1800225" y="185737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1409700</xdr:colOff>
      <xdr:row>93</xdr:row>
      <xdr:rowOff>238125</xdr:rowOff>
    </xdr:to>
    <xdr:sp macro="" textlink="">
      <xdr:nvSpPr>
        <xdr:cNvPr id="318" name="Text Box 9">
          <a:extLst>
            <a:ext uri="{FF2B5EF4-FFF2-40B4-BE49-F238E27FC236}">
              <a16:creationId xmlns:a16="http://schemas.microsoft.com/office/drawing/2014/main" id="{9C5FEA49-76B7-408E-8A30-5B652191B5C8}"/>
            </a:ext>
          </a:extLst>
        </xdr:cNvPr>
        <xdr:cNvSpPr txBox="1">
          <a:spLocks noChangeArrowheads="1"/>
        </xdr:cNvSpPr>
      </xdr:nvSpPr>
      <xdr:spPr bwMode="auto">
        <a:xfrm>
          <a:off x="1800225" y="185737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1409700</xdr:colOff>
      <xdr:row>93</xdr:row>
      <xdr:rowOff>228600</xdr:rowOff>
    </xdr:to>
    <xdr:sp macro="" textlink="">
      <xdr:nvSpPr>
        <xdr:cNvPr id="319" name="Text Box 8">
          <a:extLst>
            <a:ext uri="{FF2B5EF4-FFF2-40B4-BE49-F238E27FC236}">
              <a16:creationId xmlns:a16="http://schemas.microsoft.com/office/drawing/2014/main" id="{4E48402E-1390-419C-AB63-9F5877ED86E8}"/>
            </a:ext>
          </a:extLst>
        </xdr:cNvPr>
        <xdr:cNvSpPr txBox="1">
          <a:spLocks noChangeArrowheads="1"/>
        </xdr:cNvSpPr>
      </xdr:nvSpPr>
      <xdr:spPr bwMode="auto">
        <a:xfrm>
          <a:off x="1800225" y="185737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1409700</xdr:colOff>
      <xdr:row>93</xdr:row>
      <xdr:rowOff>228600</xdr:rowOff>
    </xdr:to>
    <xdr:sp macro="" textlink="">
      <xdr:nvSpPr>
        <xdr:cNvPr id="320" name="Text Box 9">
          <a:extLst>
            <a:ext uri="{FF2B5EF4-FFF2-40B4-BE49-F238E27FC236}">
              <a16:creationId xmlns:a16="http://schemas.microsoft.com/office/drawing/2014/main" id="{8566A724-09F7-4D0A-98AD-4D41842CC440}"/>
            </a:ext>
          </a:extLst>
        </xdr:cNvPr>
        <xdr:cNvSpPr txBox="1">
          <a:spLocks noChangeArrowheads="1"/>
        </xdr:cNvSpPr>
      </xdr:nvSpPr>
      <xdr:spPr bwMode="auto">
        <a:xfrm>
          <a:off x="1800225" y="185737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1409700</xdr:colOff>
      <xdr:row>93</xdr:row>
      <xdr:rowOff>257175</xdr:rowOff>
    </xdr:to>
    <xdr:sp macro="" textlink="">
      <xdr:nvSpPr>
        <xdr:cNvPr id="321" name="Text Box 8">
          <a:extLst>
            <a:ext uri="{FF2B5EF4-FFF2-40B4-BE49-F238E27FC236}">
              <a16:creationId xmlns:a16="http://schemas.microsoft.com/office/drawing/2014/main" id="{7CE4860B-44B1-45AC-8816-F7191593D876}"/>
            </a:ext>
          </a:extLst>
        </xdr:cNvPr>
        <xdr:cNvSpPr txBox="1">
          <a:spLocks noChangeArrowheads="1"/>
        </xdr:cNvSpPr>
      </xdr:nvSpPr>
      <xdr:spPr bwMode="auto">
        <a:xfrm>
          <a:off x="1800225" y="185737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1409700</xdr:colOff>
      <xdr:row>93</xdr:row>
      <xdr:rowOff>257175</xdr:rowOff>
    </xdr:to>
    <xdr:sp macro="" textlink="">
      <xdr:nvSpPr>
        <xdr:cNvPr id="322" name="Text Box 9">
          <a:extLst>
            <a:ext uri="{FF2B5EF4-FFF2-40B4-BE49-F238E27FC236}">
              <a16:creationId xmlns:a16="http://schemas.microsoft.com/office/drawing/2014/main" id="{52A64EAB-6377-4E61-B6A2-F3F8D4774B42}"/>
            </a:ext>
          </a:extLst>
        </xdr:cNvPr>
        <xdr:cNvSpPr txBox="1">
          <a:spLocks noChangeArrowheads="1"/>
        </xdr:cNvSpPr>
      </xdr:nvSpPr>
      <xdr:spPr bwMode="auto">
        <a:xfrm>
          <a:off x="1800225" y="185737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1409700</xdr:colOff>
      <xdr:row>93</xdr:row>
      <xdr:rowOff>257175</xdr:rowOff>
    </xdr:to>
    <xdr:sp macro="" textlink="">
      <xdr:nvSpPr>
        <xdr:cNvPr id="323" name="Text Box 8">
          <a:extLst>
            <a:ext uri="{FF2B5EF4-FFF2-40B4-BE49-F238E27FC236}">
              <a16:creationId xmlns:a16="http://schemas.microsoft.com/office/drawing/2014/main" id="{9870F3EC-2360-4204-9BD4-1FBE8EEBD9B8}"/>
            </a:ext>
          </a:extLst>
        </xdr:cNvPr>
        <xdr:cNvSpPr txBox="1">
          <a:spLocks noChangeArrowheads="1"/>
        </xdr:cNvSpPr>
      </xdr:nvSpPr>
      <xdr:spPr bwMode="auto">
        <a:xfrm>
          <a:off x="1800225" y="185737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1409700</xdr:colOff>
      <xdr:row>93</xdr:row>
      <xdr:rowOff>257175</xdr:rowOff>
    </xdr:to>
    <xdr:sp macro="" textlink="">
      <xdr:nvSpPr>
        <xdr:cNvPr id="324" name="Text Box 9">
          <a:extLst>
            <a:ext uri="{FF2B5EF4-FFF2-40B4-BE49-F238E27FC236}">
              <a16:creationId xmlns:a16="http://schemas.microsoft.com/office/drawing/2014/main" id="{E88A3F8D-D5F5-486C-95A1-3E5635919335}"/>
            </a:ext>
          </a:extLst>
        </xdr:cNvPr>
        <xdr:cNvSpPr txBox="1">
          <a:spLocks noChangeArrowheads="1"/>
        </xdr:cNvSpPr>
      </xdr:nvSpPr>
      <xdr:spPr bwMode="auto">
        <a:xfrm>
          <a:off x="1800225" y="185737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1409700</xdr:colOff>
      <xdr:row>93</xdr:row>
      <xdr:rowOff>247650</xdr:rowOff>
    </xdr:to>
    <xdr:sp macro="" textlink="">
      <xdr:nvSpPr>
        <xdr:cNvPr id="325" name="Text Box 8">
          <a:extLst>
            <a:ext uri="{FF2B5EF4-FFF2-40B4-BE49-F238E27FC236}">
              <a16:creationId xmlns:a16="http://schemas.microsoft.com/office/drawing/2014/main" id="{701B8DB9-C3B2-4F20-B430-6D2BFF8331CB}"/>
            </a:ext>
          </a:extLst>
        </xdr:cNvPr>
        <xdr:cNvSpPr txBox="1">
          <a:spLocks noChangeArrowheads="1"/>
        </xdr:cNvSpPr>
      </xdr:nvSpPr>
      <xdr:spPr bwMode="auto">
        <a:xfrm>
          <a:off x="1800225" y="1857375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1409700</xdr:colOff>
      <xdr:row>93</xdr:row>
      <xdr:rowOff>247650</xdr:rowOff>
    </xdr:to>
    <xdr:sp macro="" textlink="">
      <xdr:nvSpPr>
        <xdr:cNvPr id="326" name="Text Box 9">
          <a:extLst>
            <a:ext uri="{FF2B5EF4-FFF2-40B4-BE49-F238E27FC236}">
              <a16:creationId xmlns:a16="http://schemas.microsoft.com/office/drawing/2014/main" id="{820497AE-9DF1-404E-84C9-98E7E5E15CC8}"/>
            </a:ext>
          </a:extLst>
        </xdr:cNvPr>
        <xdr:cNvSpPr txBox="1">
          <a:spLocks noChangeArrowheads="1"/>
        </xdr:cNvSpPr>
      </xdr:nvSpPr>
      <xdr:spPr bwMode="auto">
        <a:xfrm>
          <a:off x="1800225" y="1857375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1409700</xdr:colOff>
      <xdr:row>93</xdr:row>
      <xdr:rowOff>257175</xdr:rowOff>
    </xdr:to>
    <xdr:sp macro="" textlink="">
      <xdr:nvSpPr>
        <xdr:cNvPr id="327" name="Text Box 8">
          <a:extLst>
            <a:ext uri="{FF2B5EF4-FFF2-40B4-BE49-F238E27FC236}">
              <a16:creationId xmlns:a16="http://schemas.microsoft.com/office/drawing/2014/main" id="{70950DE6-DDFF-4239-9119-D1F050D4BF8D}"/>
            </a:ext>
          </a:extLst>
        </xdr:cNvPr>
        <xdr:cNvSpPr txBox="1">
          <a:spLocks noChangeArrowheads="1"/>
        </xdr:cNvSpPr>
      </xdr:nvSpPr>
      <xdr:spPr bwMode="auto">
        <a:xfrm>
          <a:off x="1800225" y="185737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1409700</xdr:colOff>
      <xdr:row>93</xdr:row>
      <xdr:rowOff>257175</xdr:rowOff>
    </xdr:to>
    <xdr:sp macro="" textlink="">
      <xdr:nvSpPr>
        <xdr:cNvPr id="328" name="Text Box 9">
          <a:extLst>
            <a:ext uri="{FF2B5EF4-FFF2-40B4-BE49-F238E27FC236}">
              <a16:creationId xmlns:a16="http://schemas.microsoft.com/office/drawing/2014/main" id="{59384B3C-9574-48FF-B00C-67C0E2EEA880}"/>
            </a:ext>
          </a:extLst>
        </xdr:cNvPr>
        <xdr:cNvSpPr txBox="1">
          <a:spLocks noChangeArrowheads="1"/>
        </xdr:cNvSpPr>
      </xdr:nvSpPr>
      <xdr:spPr bwMode="auto">
        <a:xfrm>
          <a:off x="1800225" y="185737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1409700</xdr:colOff>
      <xdr:row>93</xdr:row>
      <xdr:rowOff>247650</xdr:rowOff>
    </xdr:to>
    <xdr:sp macro="" textlink="">
      <xdr:nvSpPr>
        <xdr:cNvPr id="329" name="Text Box 8">
          <a:extLst>
            <a:ext uri="{FF2B5EF4-FFF2-40B4-BE49-F238E27FC236}">
              <a16:creationId xmlns:a16="http://schemas.microsoft.com/office/drawing/2014/main" id="{5C735C0A-B6F3-4989-812B-3A8F528552B0}"/>
            </a:ext>
          </a:extLst>
        </xdr:cNvPr>
        <xdr:cNvSpPr txBox="1">
          <a:spLocks noChangeArrowheads="1"/>
        </xdr:cNvSpPr>
      </xdr:nvSpPr>
      <xdr:spPr bwMode="auto">
        <a:xfrm>
          <a:off x="1800225" y="1857375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1409700</xdr:colOff>
      <xdr:row>93</xdr:row>
      <xdr:rowOff>247650</xdr:rowOff>
    </xdr:to>
    <xdr:sp macro="" textlink="">
      <xdr:nvSpPr>
        <xdr:cNvPr id="330" name="Text Box 9">
          <a:extLst>
            <a:ext uri="{FF2B5EF4-FFF2-40B4-BE49-F238E27FC236}">
              <a16:creationId xmlns:a16="http://schemas.microsoft.com/office/drawing/2014/main" id="{3D9AD6A1-D480-4B28-8C56-4B61F52AF1A9}"/>
            </a:ext>
          </a:extLst>
        </xdr:cNvPr>
        <xdr:cNvSpPr txBox="1">
          <a:spLocks noChangeArrowheads="1"/>
        </xdr:cNvSpPr>
      </xdr:nvSpPr>
      <xdr:spPr bwMode="auto">
        <a:xfrm>
          <a:off x="1800225" y="1857375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1409700</xdr:colOff>
      <xdr:row>93</xdr:row>
      <xdr:rowOff>238125</xdr:rowOff>
    </xdr:to>
    <xdr:sp macro="" textlink="">
      <xdr:nvSpPr>
        <xdr:cNvPr id="331" name="Text Box 8">
          <a:extLst>
            <a:ext uri="{FF2B5EF4-FFF2-40B4-BE49-F238E27FC236}">
              <a16:creationId xmlns:a16="http://schemas.microsoft.com/office/drawing/2014/main" id="{671C76BF-7C72-4ED9-8DD3-83BBDC9E0078}"/>
            </a:ext>
          </a:extLst>
        </xdr:cNvPr>
        <xdr:cNvSpPr txBox="1">
          <a:spLocks noChangeArrowheads="1"/>
        </xdr:cNvSpPr>
      </xdr:nvSpPr>
      <xdr:spPr bwMode="auto">
        <a:xfrm>
          <a:off x="1800225" y="185737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1409700</xdr:colOff>
      <xdr:row>93</xdr:row>
      <xdr:rowOff>238125</xdr:rowOff>
    </xdr:to>
    <xdr:sp macro="" textlink="">
      <xdr:nvSpPr>
        <xdr:cNvPr id="332" name="Text Box 9">
          <a:extLst>
            <a:ext uri="{FF2B5EF4-FFF2-40B4-BE49-F238E27FC236}">
              <a16:creationId xmlns:a16="http://schemas.microsoft.com/office/drawing/2014/main" id="{5073A604-B736-45AB-8FFE-C2F555322754}"/>
            </a:ext>
          </a:extLst>
        </xdr:cNvPr>
        <xdr:cNvSpPr txBox="1">
          <a:spLocks noChangeArrowheads="1"/>
        </xdr:cNvSpPr>
      </xdr:nvSpPr>
      <xdr:spPr bwMode="auto">
        <a:xfrm>
          <a:off x="1800225" y="185737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1409700</xdr:colOff>
      <xdr:row>93</xdr:row>
      <xdr:rowOff>228600</xdr:rowOff>
    </xdr:to>
    <xdr:sp macro="" textlink="">
      <xdr:nvSpPr>
        <xdr:cNvPr id="333" name="Text Box 8">
          <a:extLst>
            <a:ext uri="{FF2B5EF4-FFF2-40B4-BE49-F238E27FC236}">
              <a16:creationId xmlns:a16="http://schemas.microsoft.com/office/drawing/2014/main" id="{78AD7BC5-9BFD-4D39-B93C-A51324769DE7}"/>
            </a:ext>
          </a:extLst>
        </xdr:cNvPr>
        <xdr:cNvSpPr txBox="1">
          <a:spLocks noChangeArrowheads="1"/>
        </xdr:cNvSpPr>
      </xdr:nvSpPr>
      <xdr:spPr bwMode="auto">
        <a:xfrm>
          <a:off x="1800225" y="185737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1409700</xdr:colOff>
      <xdr:row>93</xdr:row>
      <xdr:rowOff>228600</xdr:rowOff>
    </xdr:to>
    <xdr:sp macro="" textlink="">
      <xdr:nvSpPr>
        <xdr:cNvPr id="334" name="Text Box 9">
          <a:extLst>
            <a:ext uri="{FF2B5EF4-FFF2-40B4-BE49-F238E27FC236}">
              <a16:creationId xmlns:a16="http://schemas.microsoft.com/office/drawing/2014/main" id="{0A8248F5-ABC9-4B14-80FD-828044F93BA8}"/>
            </a:ext>
          </a:extLst>
        </xdr:cNvPr>
        <xdr:cNvSpPr txBox="1">
          <a:spLocks noChangeArrowheads="1"/>
        </xdr:cNvSpPr>
      </xdr:nvSpPr>
      <xdr:spPr bwMode="auto">
        <a:xfrm>
          <a:off x="1800225" y="185737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1409700</xdr:colOff>
      <xdr:row>93</xdr:row>
      <xdr:rowOff>285750</xdr:rowOff>
    </xdr:to>
    <xdr:sp macro="" textlink="">
      <xdr:nvSpPr>
        <xdr:cNvPr id="335" name="Text Box 8">
          <a:extLst>
            <a:ext uri="{FF2B5EF4-FFF2-40B4-BE49-F238E27FC236}">
              <a16:creationId xmlns:a16="http://schemas.microsoft.com/office/drawing/2014/main" id="{4A9358B0-42C6-47BF-8CEA-C9A796E847A9}"/>
            </a:ext>
          </a:extLst>
        </xdr:cNvPr>
        <xdr:cNvSpPr txBox="1">
          <a:spLocks noChangeArrowheads="1"/>
        </xdr:cNvSpPr>
      </xdr:nvSpPr>
      <xdr:spPr bwMode="auto">
        <a:xfrm>
          <a:off x="1800225" y="18573750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1409700</xdr:colOff>
      <xdr:row>93</xdr:row>
      <xdr:rowOff>285750</xdr:rowOff>
    </xdr:to>
    <xdr:sp macro="" textlink="">
      <xdr:nvSpPr>
        <xdr:cNvPr id="336" name="Text Box 9">
          <a:extLst>
            <a:ext uri="{FF2B5EF4-FFF2-40B4-BE49-F238E27FC236}">
              <a16:creationId xmlns:a16="http://schemas.microsoft.com/office/drawing/2014/main" id="{95F22863-45A8-4FBB-8CA6-DC607855A704}"/>
            </a:ext>
          </a:extLst>
        </xdr:cNvPr>
        <xdr:cNvSpPr txBox="1">
          <a:spLocks noChangeArrowheads="1"/>
        </xdr:cNvSpPr>
      </xdr:nvSpPr>
      <xdr:spPr bwMode="auto">
        <a:xfrm>
          <a:off x="1800225" y="18573750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1409700</xdr:colOff>
      <xdr:row>93</xdr:row>
      <xdr:rowOff>276225</xdr:rowOff>
    </xdr:to>
    <xdr:sp macro="" textlink="">
      <xdr:nvSpPr>
        <xdr:cNvPr id="337" name="Text Box 8">
          <a:extLst>
            <a:ext uri="{FF2B5EF4-FFF2-40B4-BE49-F238E27FC236}">
              <a16:creationId xmlns:a16="http://schemas.microsoft.com/office/drawing/2014/main" id="{9D3E45E6-23C6-4B14-8911-3FB318364376}"/>
            </a:ext>
          </a:extLst>
        </xdr:cNvPr>
        <xdr:cNvSpPr txBox="1">
          <a:spLocks noChangeArrowheads="1"/>
        </xdr:cNvSpPr>
      </xdr:nvSpPr>
      <xdr:spPr bwMode="auto">
        <a:xfrm>
          <a:off x="1800225" y="18573750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1409700</xdr:colOff>
      <xdr:row>93</xdr:row>
      <xdr:rowOff>276225</xdr:rowOff>
    </xdr:to>
    <xdr:sp macro="" textlink="">
      <xdr:nvSpPr>
        <xdr:cNvPr id="338" name="Text Box 9">
          <a:extLst>
            <a:ext uri="{FF2B5EF4-FFF2-40B4-BE49-F238E27FC236}">
              <a16:creationId xmlns:a16="http://schemas.microsoft.com/office/drawing/2014/main" id="{5DE32B29-0A25-4CBD-A6D5-7889531DEB0C}"/>
            </a:ext>
          </a:extLst>
        </xdr:cNvPr>
        <xdr:cNvSpPr txBox="1">
          <a:spLocks noChangeArrowheads="1"/>
        </xdr:cNvSpPr>
      </xdr:nvSpPr>
      <xdr:spPr bwMode="auto">
        <a:xfrm>
          <a:off x="1800225" y="18573750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1409700</xdr:colOff>
      <xdr:row>93</xdr:row>
      <xdr:rowOff>247650</xdr:rowOff>
    </xdr:to>
    <xdr:sp macro="" textlink="">
      <xdr:nvSpPr>
        <xdr:cNvPr id="339" name="Text Box 8">
          <a:extLst>
            <a:ext uri="{FF2B5EF4-FFF2-40B4-BE49-F238E27FC236}">
              <a16:creationId xmlns:a16="http://schemas.microsoft.com/office/drawing/2014/main" id="{728825DD-CD26-4C2F-A6A7-4CD762DA3BD8}"/>
            </a:ext>
          </a:extLst>
        </xdr:cNvPr>
        <xdr:cNvSpPr txBox="1">
          <a:spLocks noChangeArrowheads="1"/>
        </xdr:cNvSpPr>
      </xdr:nvSpPr>
      <xdr:spPr bwMode="auto">
        <a:xfrm>
          <a:off x="1800225" y="1857375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1409700</xdr:colOff>
      <xdr:row>93</xdr:row>
      <xdr:rowOff>247650</xdr:rowOff>
    </xdr:to>
    <xdr:sp macro="" textlink="">
      <xdr:nvSpPr>
        <xdr:cNvPr id="340" name="Text Box 9">
          <a:extLst>
            <a:ext uri="{FF2B5EF4-FFF2-40B4-BE49-F238E27FC236}">
              <a16:creationId xmlns:a16="http://schemas.microsoft.com/office/drawing/2014/main" id="{DA22AB3C-76ED-49F9-BC60-CF94BAD94B6B}"/>
            </a:ext>
          </a:extLst>
        </xdr:cNvPr>
        <xdr:cNvSpPr txBox="1">
          <a:spLocks noChangeArrowheads="1"/>
        </xdr:cNvSpPr>
      </xdr:nvSpPr>
      <xdr:spPr bwMode="auto">
        <a:xfrm>
          <a:off x="1800225" y="1857375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1409700</xdr:colOff>
      <xdr:row>93</xdr:row>
      <xdr:rowOff>238125</xdr:rowOff>
    </xdr:to>
    <xdr:sp macro="" textlink="">
      <xdr:nvSpPr>
        <xdr:cNvPr id="341" name="Text Box 8">
          <a:extLst>
            <a:ext uri="{FF2B5EF4-FFF2-40B4-BE49-F238E27FC236}">
              <a16:creationId xmlns:a16="http://schemas.microsoft.com/office/drawing/2014/main" id="{6B0EA30F-CBB5-432E-AF0D-B305DA607869}"/>
            </a:ext>
          </a:extLst>
        </xdr:cNvPr>
        <xdr:cNvSpPr txBox="1">
          <a:spLocks noChangeArrowheads="1"/>
        </xdr:cNvSpPr>
      </xdr:nvSpPr>
      <xdr:spPr bwMode="auto">
        <a:xfrm>
          <a:off x="1800225" y="185737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1409700</xdr:colOff>
      <xdr:row>93</xdr:row>
      <xdr:rowOff>238125</xdr:rowOff>
    </xdr:to>
    <xdr:sp macro="" textlink="">
      <xdr:nvSpPr>
        <xdr:cNvPr id="342" name="Text Box 9">
          <a:extLst>
            <a:ext uri="{FF2B5EF4-FFF2-40B4-BE49-F238E27FC236}">
              <a16:creationId xmlns:a16="http://schemas.microsoft.com/office/drawing/2014/main" id="{950093DB-2DEE-4943-9098-B0BB12953C73}"/>
            </a:ext>
          </a:extLst>
        </xdr:cNvPr>
        <xdr:cNvSpPr txBox="1">
          <a:spLocks noChangeArrowheads="1"/>
        </xdr:cNvSpPr>
      </xdr:nvSpPr>
      <xdr:spPr bwMode="auto">
        <a:xfrm>
          <a:off x="1800225" y="185737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1409700</xdr:colOff>
      <xdr:row>93</xdr:row>
      <xdr:rowOff>228600</xdr:rowOff>
    </xdr:to>
    <xdr:sp macro="" textlink="">
      <xdr:nvSpPr>
        <xdr:cNvPr id="343" name="Text Box 8">
          <a:extLst>
            <a:ext uri="{FF2B5EF4-FFF2-40B4-BE49-F238E27FC236}">
              <a16:creationId xmlns:a16="http://schemas.microsoft.com/office/drawing/2014/main" id="{33A674AB-641A-4B2C-9CF9-E12C0214104A}"/>
            </a:ext>
          </a:extLst>
        </xdr:cNvPr>
        <xdr:cNvSpPr txBox="1">
          <a:spLocks noChangeArrowheads="1"/>
        </xdr:cNvSpPr>
      </xdr:nvSpPr>
      <xdr:spPr bwMode="auto">
        <a:xfrm>
          <a:off x="1800225" y="185737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1409700</xdr:colOff>
      <xdr:row>93</xdr:row>
      <xdr:rowOff>228600</xdr:rowOff>
    </xdr:to>
    <xdr:sp macro="" textlink="">
      <xdr:nvSpPr>
        <xdr:cNvPr id="344" name="Text Box 9">
          <a:extLst>
            <a:ext uri="{FF2B5EF4-FFF2-40B4-BE49-F238E27FC236}">
              <a16:creationId xmlns:a16="http://schemas.microsoft.com/office/drawing/2014/main" id="{5F73F355-1B82-4C5D-A2C7-A79DBF27BA63}"/>
            </a:ext>
          </a:extLst>
        </xdr:cNvPr>
        <xdr:cNvSpPr txBox="1">
          <a:spLocks noChangeArrowheads="1"/>
        </xdr:cNvSpPr>
      </xdr:nvSpPr>
      <xdr:spPr bwMode="auto">
        <a:xfrm>
          <a:off x="1800225" y="185737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1409700</xdr:colOff>
      <xdr:row>93</xdr:row>
      <xdr:rowOff>219075</xdr:rowOff>
    </xdr:to>
    <xdr:sp macro="" textlink="">
      <xdr:nvSpPr>
        <xdr:cNvPr id="345" name="Text Box 8">
          <a:extLst>
            <a:ext uri="{FF2B5EF4-FFF2-40B4-BE49-F238E27FC236}">
              <a16:creationId xmlns:a16="http://schemas.microsoft.com/office/drawing/2014/main" id="{31615B59-2498-4A9D-9107-EC073BC1AA42}"/>
            </a:ext>
          </a:extLst>
        </xdr:cNvPr>
        <xdr:cNvSpPr txBox="1">
          <a:spLocks noChangeArrowheads="1"/>
        </xdr:cNvSpPr>
      </xdr:nvSpPr>
      <xdr:spPr bwMode="auto">
        <a:xfrm>
          <a:off x="1800225" y="1857375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1409700</xdr:colOff>
      <xdr:row>93</xdr:row>
      <xdr:rowOff>219075</xdr:rowOff>
    </xdr:to>
    <xdr:sp macro="" textlink="">
      <xdr:nvSpPr>
        <xdr:cNvPr id="346" name="Text Box 9">
          <a:extLst>
            <a:ext uri="{FF2B5EF4-FFF2-40B4-BE49-F238E27FC236}">
              <a16:creationId xmlns:a16="http://schemas.microsoft.com/office/drawing/2014/main" id="{2D26D425-68C9-4846-A605-9713461AAAF7}"/>
            </a:ext>
          </a:extLst>
        </xdr:cNvPr>
        <xdr:cNvSpPr txBox="1">
          <a:spLocks noChangeArrowheads="1"/>
        </xdr:cNvSpPr>
      </xdr:nvSpPr>
      <xdr:spPr bwMode="auto">
        <a:xfrm>
          <a:off x="1800225" y="1857375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93</xdr:row>
      <xdr:rowOff>171450</xdr:rowOff>
    </xdr:to>
    <xdr:sp macro="" textlink="">
      <xdr:nvSpPr>
        <xdr:cNvPr id="347" name="Text Box 8">
          <a:extLst>
            <a:ext uri="{FF2B5EF4-FFF2-40B4-BE49-F238E27FC236}">
              <a16:creationId xmlns:a16="http://schemas.microsoft.com/office/drawing/2014/main" id="{EE9609D5-115D-4B6B-8FBE-AC858A87F183}"/>
            </a:ext>
          </a:extLst>
        </xdr:cNvPr>
        <xdr:cNvSpPr txBox="1">
          <a:spLocks noChangeArrowheads="1"/>
        </xdr:cNvSpPr>
      </xdr:nvSpPr>
      <xdr:spPr bwMode="auto">
        <a:xfrm>
          <a:off x="1800225" y="185737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93</xdr:row>
      <xdr:rowOff>171450</xdr:rowOff>
    </xdr:to>
    <xdr:sp macro="" textlink="">
      <xdr:nvSpPr>
        <xdr:cNvPr id="348" name="Text Box 9">
          <a:extLst>
            <a:ext uri="{FF2B5EF4-FFF2-40B4-BE49-F238E27FC236}">
              <a16:creationId xmlns:a16="http://schemas.microsoft.com/office/drawing/2014/main" id="{B3D654F1-459D-450F-94C4-CB7D0B5528F3}"/>
            </a:ext>
          </a:extLst>
        </xdr:cNvPr>
        <xdr:cNvSpPr txBox="1">
          <a:spLocks noChangeArrowheads="1"/>
        </xdr:cNvSpPr>
      </xdr:nvSpPr>
      <xdr:spPr bwMode="auto">
        <a:xfrm>
          <a:off x="1800225" y="185737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93</xdr:row>
      <xdr:rowOff>171450</xdr:rowOff>
    </xdr:to>
    <xdr:sp macro="" textlink="">
      <xdr:nvSpPr>
        <xdr:cNvPr id="349" name="Text Box 8">
          <a:extLst>
            <a:ext uri="{FF2B5EF4-FFF2-40B4-BE49-F238E27FC236}">
              <a16:creationId xmlns:a16="http://schemas.microsoft.com/office/drawing/2014/main" id="{1CD6B3F4-282C-415A-A829-63B395CF6859}"/>
            </a:ext>
          </a:extLst>
        </xdr:cNvPr>
        <xdr:cNvSpPr txBox="1">
          <a:spLocks noChangeArrowheads="1"/>
        </xdr:cNvSpPr>
      </xdr:nvSpPr>
      <xdr:spPr bwMode="auto">
        <a:xfrm>
          <a:off x="1800225" y="185737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93</xdr:row>
      <xdr:rowOff>171450</xdr:rowOff>
    </xdr:to>
    <xdr:sp macro="" textlink="">
      <xdr:nvSpPr>
        <xdr:cNvPr id="350" name="Text Box 9">
          <a:extLst>
            <a:ext uri="{FF2B5EF4-FFF2-40B4-BE49-F238E27FC236}">
              <a16:creationId xmlns:a16="http://schemas.microsoft.com/office/drawing/2014/main" id="{A50A9CA5-A825-4FE2-943C-92DE218382D3}"/>
            </a:ext>
          </a:extLst>
        </xdr:cNvPr>
        <xdr:cNvSpPr txBox="1">
          <a:spLocks noChangeArrowheads="1"/>
        </xdr:cNvSpPr>
      </xdr:nvSpPr>
      <xdr:spPr bwMode="auto">
        <a:xfrm>
          <a:off x="1800225" y="185737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93</xdr:row>
      <xdr:rowOff>171450</xdr:rowOff>
    </xdr:to>
    <xdr:sp macro="" textlink="">
      <xdr:nvSpPr>
        <xdr:cNvPr id="351" name="Text Box 8">
          <a:extLst>
            <a:ext uri="{FF2B5EF4-FFF2-40B4-BE49-F238E27FC236}">
              <a16:creationId xmlns:a16="http://schemas.microsoft.com/office/drawing/2014/main" id="{192AD83E-A39D-4DDC-8287-168BB67F39D1}"/>
            </a:ext>
          </a:extLst>
        </xdr:cNvPr>
        <xdr:cNvSpPr txBox="1">
          <a:spLocks noChangeArrowheads="1"/>
        </xdr:cNvSpPr>
      </xdr:nvSpPr>
      <xdr:spPr bwMode="auto">
        <a:xfrm>
          <a:off x="1800225" y="185737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93</xdr:row>
      <xdr:rowOff>171450</xdr:rowOff>
    </xdr:to>
    <xdr:sp macro="" textlink="">
      <xdr:nvSpPr>
        <xdr:cNvPr id="352" name="Text Box 9">
          <a:extLst>
            <a:ext uri="{FF2B5EF4-FFF2-40B4-BE49-F238E27FC236}">
              <a16:creationId xmlns:a16="http://schemas.microsoft.com/office/drawing/2014/main" id="{0C5FF2C0-1634-43A0-B7E3-57A5819E7C02}"/>
            </a:ext>
          </a:extLst>
        </xdr:cNvPr>
        <xdr:cNvSpPr txBox="1">
          <a:spLocks noChangeArrowheads="1"/>
        </xdr:cNvSpPr>
      </xdr:nvSpPr>
      <xdr:spPr bwMode="auto">
        <a:xfrm>
          <a:off x="1800225" y="185737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93</xdr:row>
      <xdr:rowOff>171450</xdr:rowOff>
    </xdr:to>
    <xdr:sp macro="" textlink="">
      <xdr:nvSpPr>
        <xdr:cNvPr id="353" name="Text Box 8">
          <a:extLst>
            <a:ext uri="{FF2B5EF4-FFF2-40B4-BE49-F238E27FC236}">
              <a16:creationId xmlns:a16="http://schemas.microsoft.com/office/drawing/2014/main" id="{99E99D67-B0A7-4A60-8176-E87C9BE3E2EA}"/>
            </a:ext>
          </a:extLst>
        </xdr:cNvPr>
        <xdr:cNvSpPr txBox="1">
          <a:spLocks noChangeArrowheads="1"/>
        </xdr:cNvSpPr>
      </xdr:nvSpPr>
      <xdr:spPr bwMode="auto">
        <a:xfrm>
          <a:off x="1800225" y="185737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93</xdr:row>
      <xdr:rowOff>171450</xdr:rowOff>
    </xdr:to>
    <xdr:sp macro="" textlink="">
      <xdr:nvSpPr>
        <xdr:cNvPr id="354" name="Text Box 9">
          <a:extLst>
            <a:ext uri="{FF2B5EF4-FFF2-40B4-BE49-F238E27FC236}">
              <a16:creationId xmlns:a16="http://schemas.microsoft.com/office/drawing/2014/main" id="{82A52575-820A-4BDB-BA10-919544938285}"/>
            </a:ext>
          </a:extLst>
        </xdr:cNvPr>
        <xdr:cNvSpPr txBox="1">
          <a:spLocks noChangeArrowheads="1"/>
        </xdr:cNvSpPr>
      </xdr:nvSpPr>
      <xdr:spPr bwMode="auto">
        <a:xfrm>
          <a:off x="1800225" y="185737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1409700</xdr:colOff>
      <xdr:row>93</xdr:row>
      <xdr:rowOff>257175</xdr:rowOff>
    </xdr:to>
    <xdr:sp macro="" textlink="">
      <xdr:nvSpPr>
        <xdr:cNvPr id="355" name="Text Box 8">
          <a:extLst>
            <a:ext uri="{FF2B5EF4-FFF2-40B4-BE49-F238E27FC236}">
              <a16:creationId xmlns:a16="http://schemas.microsoft.com/office/drawing/2014/main" id="{17C10432-B8EC-4E5E-98B3-78D5198AB41D}"/>
            </a:ext>
          </a:extLst>
        </xdr:cNvPr>
        <xdr:cNvSpPr txBox="1">
          <a:spLocks noChangeArrowheads="1"/>
        </xdr:cNvSpPr>
      </xdr:nvSpPr>
      <xdr:spPr bwMode="auto">
        <a:xfrm>
          <a:off x="1800225" y="185737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1409700</xdr:colOff>
      <xdr:row>93</xdr:row>
      <xdr:rowOff>257175</xdr:rowOff>
    </xdr:to>
    <xdr:sp macro="" textlink="">
      <xdr:nvSpPr>
        <xdr:cNvPr id="356" name="Text Box 9">
          <a:extLst>
            <a:ext uri="{FF2B5EF4-FFF2-40B4-BE49-F238E27FC236}">
              <a16:creationId xmlns:a16="http://schemas.microsoft.com/office/drawing/2014/main" id="{E3F7CEEA-2A5E-41FF-A6BD-EA10B3D3006B}"/>
            </a:ext>
          </a:extLst>
        </xdr:cNvPr>
        <xdr:cNvSpPr txBox="1">
          <a:spLocks noChangeArrowheads="1"/>
        </xdr:cNvSpPr>
      </xdr:nvSpPr>
      <xdr:spPr bwMode="auto">
        <a:xfrm>
          <a:off x="1800225" y="185737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1409700</xdr:colOff>
      <xdr:row>93</xdr:row>
      <xdr:rowOff>257175</xdr:rowOff>
    </xdr:to>
    <xdr:sp macro="" textlink="">
      <xdr:nvSpPr>
        <xdr:cNvPr id="357" name="Text Box 8">
          <a:extLst>
            <a:ext uri="{FF2B5EF4-FFF2-40B4-BE49-F238E27FC236}">
              <a16:creationId xmlns:a16="http://schemas.microsoft.com/office/drawing/2014/main" id="{E9142631-7C60-435C-BF00-916A890E39F7}"/>
            </a:ext>
          </a:extLst>
        </xdr:cNvPr>
        <xdr:cNvSpPr txBox="1">
          <a:spLocks noChangeArrowheads="1"/>
        </xdr:cNvSpPr>
      </xdr:nvSpPr>
      <xdr:spPr bwMode="auto">
        <a:xfrm>
          <a:off x="1800225" y="185737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1409700</xdr:colOff>
      <xdr:row>93</xdr:row>
      <xdr:rowOff>257175</xdr:rowOff>
    </xdr:to>
    <xdr:sp macro="" textlink="">
      <xdr:nvSpPr>
        <xdr:cNvPr id="358" name="Text Box 9">
          <a:extLst>
            <a:ext uri="{FF2B5EF4-FFF2-40B4-BE49-F238E27FC236}">
              <a16:creationId xmlns:a16="http://schemas.microsoft.com/office/drawing/2014/main" id="{C7F08B33-A10B-47DF-B003-4011CFCC2481}"/>
            </a:ext>
          </a:extLst>
        </xdr:cNvPr>
        <xdr:cNvSpPr txBox="1">
          <a:spLocks noChangeArrowheads="1"/>
        </xdr:cNvSpPr>
      </xdr:nvSpPr>
      <xdr:spPr bwMode="auto">
        <a:xfrm>
          <a:off x="1800225" y="185737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1409700</xdr:colOff>
      <xdr:row>93</xdr:row>
      <xdr:rowOff>247650</xdr:rowOff>
    </xdr:to>
    <xdr:sp macro="" textlink="">
      <xdr:nvSpPr>
        <xdr:cNvPr id="359" name="Text Box 8">
          <a:extLst>
            <a:ext uri="{FF2B5EF4-FFF2-40B4-BE49-F238E27FC236}">
              <a16:creationId xmlns:a16="http://schemas.microsoft.com/office/drawing/2014/main" id="{6B4A24EE-29B1-48AA-8FA6-016C419ECD37}"/>
            </a:ext>
          </a:extLst>
        </xdr:cNvPr>
        <xdr:cNvSpPr txBox="1">
          <a:spLocks noChangeArrowheads="1"/>
        </xdr:cNvSpPr>
      </xdr:nvSpPr>
      <xdr:spPr bwMode="auto">
        <a:xfrm>
          <a:off x="1800225" y="1857375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1409700</xdr:colOff>
      <xdr:row>93</xdr:row>
      <xdr:rowOff>247650</xdr:rowOff>
    </xdr:to>
    <xdr:sp macro="" textlink="">
      <xdr:nvSpPr>
        <xdr:cNvPr id="360" name="Text Box 9">
          <a:extLst>
            <a:ext uri="{FF2B5EF4-FFF2-40B4-BE49-F238E27FC236}">
              <a16:creationId xmlns:a16="http://schemas.microsoft.com/office/drawing/2014/main" id="{1257D90E-CA2A-426C-A2D8-BD28EA7665B7}"/>
            </a:ext>
          </a:extLst>
        </xdr:cNvPr>
        <xdr:cNvSpPr txBox="1">
          <a:spLocks noChangeArrowheads="1"/>
        </xdr:cNvSpPr>
      </xdr:nvSpPr>
      <xdr:spPr bwMode="auto">
        <a:xfrm>
          <a:off x="1800225" y="1857375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1409700</xdr:colOff>
      <xdr:row>93</xdr:row>
      <xdr:rowOff>257175</xdr:rowOff>
    </xdr:to>
    <xdr:sp macro="" textlink="">
      <xdr:nvSpPr>
        <xdr:cNvPr id="361" name="Text Box 8">
          <a:extLst>
            <a:ext uri="{FF2B5EF4-FFF2-40B4-BE49-F238E27FC236}">
              <a16:creationId xmlns:a16="http://schemas.microsoft.com/office/drawing/2014/main" id="{33F488E3-FD16-4819-B9A3-3655DB9467FB}"/>
            </a:ext>
          </a:extLst>
        </xdr:cNvPr>
        <xdr:cNvSpPr txBox="1">
          <a:spLocks noChangeArrowheads="1"/>
        </xdr:cNvSpPr>
      </xdr:nvSpPr>
      <xdr:spPr bwMode="auto">
        <a:xfrm>
          <a:off x="1800225" y="185737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1409700</xdr:colOff>
      <xdr:row>93</xdr:row>
      <xdr:rowOff>257175</xdr:rowOff>
    </xdr:to>
    <xdr:sp macro="" textlink="">
      <xdr:nvSpPr>
        <xdr:cNvPr id="362" name="Text Box 9">
          <a:extLst>
            <a:ext uri="{FF2B5EF4-FFF2-40B4-BE49-F238E27FC236}">
              <a16:creationId xmlns:a16="http://schemas.microsoft.com/office/drawing/2014/main" id="{EDBDA5CC-8B85-469F-B148-1830CF10CC88}"/>
            </a:ext>
          </a:extLst>
        </xdr:cNvPr>
        <xdr:cNvSpPr txBox="1">
          <a:spLocks noChangeArrowheads="1"/>
        </xdr:cNvSpPr>
      </xdr:nvSpPr>
      <xdr:spPr bwMode="auto">
        <a:xfrm>
          <a:off x="1800225" y="185737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1409700</xdr:colOff>
      <xdr:row>93</xdr:row>
      <xdr:rowOff>247650</xdr:rowOff>
    </xdr:to>
    <xdr:sp macro="" textlink="">
      <xdr:nvSpPr>
        <xdr:cNvPr id="363" name="Text Box 8">
          <a:extLst>
            <a:ext uri="{FF2B5EF4-FFF2-40B4-BE49-F238E27FC236}">
              <a16:creationId xmlns:a16="http://schemas.microsoft.com/office/drawing/2014/main" id="{C962CA5B-4592-455E-8BE1-C3D651A7CD13}"/>
            </a:ext>
          </a:extLst>
        </xdr:cNvPr>
        <xdr:cNvSpPr txBox="1">
          <a:spLocks noChangeArrowheads="1"/>
        </xdr:cNvSpPr>
      </xdr:nvSpPr>
      <xdr:spPr bwMode="auto">
        <a:xfrm>
          <a:off x="1800225" y="1857375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1409700</xdr:colOff>
      <xdr:row>93</xdr:row>
      <xdr:rowOff>247650</xdr:rowOff>
    </xdr:to>
    <xdr:sp macro="" textlink="">
      <xdr:nvSpPr>
        <xdr:cNvPr id="364" name="Text Box 9">
          <a:extLst>
            <a:ext uri="{FF2B5EF4-FFF2-40B4-BE49-F238E27FC236}">
              <a16:creationId xmlns:a16="http://schemas.microsoft.com/office/drawing/2014/main" id="{6389A81A-9A6F-471A-B208-BC9451160FC7}"/>
            </a:ext>
          </a:extLst>
        </xdr:cNvPr>
        <xdr:cNvSpPr txBox="1">
          <a:spLocks noChangeArrowheads="1"/>
        </xdr:cNvSpPr>
      </xdr:nvSpPr>
      <xdr:spPr bwMode="auto">
        <a:xfrm>
          <a:off x="1800225" y="1857375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1409700</xdr:colOff>
      <xdr:row>93</xdr:row>
      <xdr:rowOff>238125</xdr:rowOff>
    </xdr:to>
    <xdr:sp macro="" textlink="">
      <xdr:nvSpPr>
        <xdr:cNvPr id="365" name="Text Box 8">
          <a:extLst>
            <a:ext uri="{FF2B5EF4-FFF2-40B4-BE49-F238E27FC236}">
              <a16:creationId xmlns:a16="http://schemas.microsoft.com/office/drawing/2014/main" id="{65118CEE-DB53-4839-816B-C6D5E3DF2F9F}"/>
            </a:ext>
          </a:extLst>
        </xdr:cNvPr>
        <xdr:cNvSpPr txBox="1">
          <a:spLocks noChangeArrowheads="1"/>
        </xdr:cNvSpPr>
      </xdr:nvSpPr>
      <xdr:spPr bwMode="auto">
        <a:xfrm>
          <a:off x="1800225" y="185737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1409700</xdr:colOff>
      <xdr:row>93</xdr:row>
      <xdr:rowOff>238125</xdr:rowOff>
    </xdr:to>
    <xdr:sp macro="" textlink="">
      <xdr:nvSpPr>
        <xdr:cNvPr id="366" name="Text Box 9">
          <a:extLst>
            <a:ext uri="{FF2B5EF4-FFF2-40B4-BE49-F238E27FC236}">
              <a16:creationId xmlns:a16="http://schemas.microsoft.com/office/drawing/2014/main" id="{1F355ABC-3872-489D-9A02-EF4C7BC3197B}"/>
            </a:ext>
          </a:extLst>
        </xdr:cNvPr>
        <xdr:cNvSpPr txBox="1">
          <a:spLocks noChangeArrowheads="1"/>
        </xdr:cNvSpPr>
      </xdr:nvSpPr>
      <xdr:spPr bwMode="auto">
        <a:xfrm>
          <a:off x="1800225" y="185737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1409700</xdr:colOff>
      <xdr:row>93</xdr:row>
      <xdr:rowOff>228600</xdr:rowOff>
    </xdr:to>
    <xdr:sp macro="" textlink="">
      <xdr:nvSpPr>
        <xdr:cNvPr id="367" name="Text Box 8">
          <a:extLst>
            <a:ext uri="{FF2B5EF4-FFF2-40B4-BE49-F238E27FC236}">
              <a16:creationId xmlns:a16="http://schemas.microsoft.com/office/drawing/2014/main" id="{76E4B5DF-6F2B-4F79-9C05-C6C15A55109B}"/>
            </a:ext>
          </a:extLst>
        </xdr:cNvPr>
        <xdr:cNvSpPr txBox="1">
          <a:spLocks noChangeArrowheads="1"/>
        </xdr:cNvSpPr>
      </xdr:nvSpPr>
      <xdr:spPr bwMode="auto">
        <a:xfrm>
          <a:off x="1800225" y="185737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1409700</xdr:colOff>
      <xdr:row>93</xdr:row>
      <xdr:rowOff>228600</xdr:rowOff>
    </xdr:to>
    <xdr:sp macro="" textlink="">
      <xdr:nvSpPr>
        <xdr:cNvPr id="368" name="Text Box 9">
          <a:extLst>
            <a:ext uri="{FF2B5EF4-FFF2-40B4-BE49-F238E27FC236}">
              <a16:creationId xmlns:a16="http://schemas.microsoft.com/office/drawing/2014/main" id="{ECB70197-FA73-4ED1-B865-FEB0B2FB12CD}"/>
            </a:ext>
          </a:extLst>
        </xdr:cNvPr>
        <xdr:cNvSpPr txBox="1">
          <a:spLocks noChangeArrowheads="1"/>
        </xdr:cNvSpPr>
      </xdr:nvSpPr>
      <xdr:spPr bwMode="auto">
        <a:xfrm>
          <a:off x="1800225" y="185737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1409700</xdr:colOff>
      <xdr:row>93</xdr:row>
      <xdr:rowOff>285750</xdr:rowOff>
    </xdr:to>
    <xdr:sp macro="" textlink="">
      <xdr:nvSpPr>
        <xdr:cNvPr id="369" name="Text Box 8">
          <a:extLst>
            <a:ext uri="{FF2B5EF4-FFF2-40B4-BE49-F238E27FC236}">
              <a16:creationId xmlns:a16="http://schemas.microsoft.com/office/drawing/2014/main" id="{D25A1E49-0A68-4399-B12F-DD3795C7C4BF}"/>
            </a:ext>
          </a:extLst>
        </xdr:cNvPr>
        <xdr:cNvSpPr txBox="1">
          <a:spLocks noChangeArrowheads="1"/>
        </xdr:cNvSpPr>
      </xdr:nvSpPr>
      <xdr:spPr bwMode="auto">
        <a:xfrm>
          <a:off x="1800225" y="18573750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1409700</xdr:colOff>
      <xdr:row>93</xdr:row>
      <xdr:rowOff>285750</xdr:rowOff>
    </xdr:to>
    <xdr:sp macro="" textlink="">
      <xdr:nvSpPr>
        <xdr:cNvPr id="370" name="Text Box 9">
          <a:extLst>
            <a:ext uri="{FF2B5EF4-FFF2-40B4-BE49-F238E27FC236}">
              <a16:creationId xmlns:a16="http://schemas.microsoft.com/office/drawing/2014/main" id="{E0FB52F0-D574-44D9-8813-A39904D6827C}"/>
            </a:ext>
          </a:extLst>
        </xdr:cNvPr>
        <xdr:cNvSpPr txBox="1">
          <a:spLocks noChangeArrowheads="1"/>
        </xdr:cNvSpPr>
      </xdr:nvSpPr>
      <xdr:spPr bwMode="auto">
        <a:xfrm>
          <a:off x="1800225" y="18573750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1409700</xdr:colOff>
      <xdr:row>93</xdr:row>
      <xdr:rowOff>276225</xdr:rowOff>
    </xdr:to>
    <xdr:sp macro="" textlink="">
      <xdr:nvSpPr>
        <xdr:cNvPr id="371" name="Text Box 8">
          <a:extLst>
            <a:ext uri="{FF2B5EF4-FFF2-40B4-BE49-F238E27FC236}">
              <a16:creationId xmlns:a16="http://schemas.microsoft.com/office/drawing/2014/main" id="{B0725DCC-3617-4258-BB78-D2944D7F179B}"/>
            </a:ext>
          </a:extLst>
        </xdr:cNvPr>
        <xdr:cNvSpPr txBox="1">
          <a:spLocks noChangeArrowheads="1"/>
        </xdr:cNvSpPr>
      </xdr:nvSpPr>
      <xdr:spPr bwMode="auto">
        <a:xfrm>
          <a:off x="1800225" y="18573750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1409700</xdr:colOff>
      <xdr:row>93</xdr:row>
      <xdr:rowOff>276225</xdr:rowOff>
    </xdr:to>
    <xdr:sp macro="" textlink="">
      <xdr:nvSpPr>
        <xdr:cNvPr id="372" name="Text Box 9">
          <a:extLst>
            <a:ext uri="{FF2B5EF4-FFF2-40B4-BE49-F238E27FC236}">
              <a16:creationId xmlns:a16="http://schemas.microsoft.com/office/drawing/2014/main" id="{7195A01B-9BB0-43EF-89C1-7CF490A0E48B}"/>
            </a:ext>
          </a:extLst>
        </xdr:cNvPr>
        <xdr:cNvSpPr txBox="1">
          <a:spLocks noChangeArrowheads="1"/>
        </xdr:cNvSpPr>
      </xdr:nvSpPr>
      <xdr:spPr bwMode="auto">
        <a:xfrm>
          <a:off x="1800225" y="18573750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1409700</xdr:colOff>
      <xdr:row>93</xdr:row>
      <xdr:rowOff>247650</xdr:rowOff>
    </xdr:to>
    <xdr:sp macro="" textlink="">
      <xdr:nvSpPr>
        <xdr:cNvPr id="373" name="Text Box 8">
          <a:extLst>
            <a:ext uri="{FF2B5EF4-FFF2-40B4-BE49-F238E27FC236}">
              <a16:creationId xmlns:a16="http://schemas.microsoft.com/office/drawing/2014/main" id="{808B530A-2BD7-49A5-82F7-5093E16063B1}"/>
            </a:ext>
          </a:extLst>
        </xdr:cNvPr>
        <xdr:cNvSpPr txBox="1">
          <a:spLocks noChangeArrowheads="1"/>
        </xdr:cNvSpPr>
      </xdr:nvSpPr>
      <xdr:spPr bwMode="auto">
        <a:xfrm>
          <a:off x="1800225" y="1857375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1409700</xdr:colOff>
      <xdr:row>93</xdr:row>
      <xdr:rowOff>247650</xdr:rowOff>
    </xdr:to>
    <xdr:sp macro="" textlink="">
      <xdr:nvSpPr>
        <xdr:cNvPr id="374" name="Text Box 9">
          <a:extLst>
            <a:ext uri="{FF2B5EF4-FFF2-40B4-BE49-F238E27FC236}">
              <a16:creationId xmlns:a16="http://schemas.microsoft.com/office/drawing/2014/main" id="{5262FF90-F6E3-4CCE-8EA7-C05DA3E71E19}"/>
            </a:ext>
          </a:extLst>
        </xdr:cNvPr>
        <xdr:cNvSpPr txBox="1">
          <a:spLocks noChangeArrowheads="1"/>
        </xdr:cNvSpPr>
      </xdr:nvSpPr>
      <xdr:spPr bwMode="auto">
        <a:xfrm>
          <a:off x="1800225" y="1857375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1409700</xdr:colOff>
      <xdr:row>93</xdr:row>
      <xdr:rowOff>238125</xdr:rowOff>
    </xdr:to>
    <xdr:sp macro="" textlink="">
      <xdr:nvSpPr>
        <xdr:cNvPr id="375" name="Text Box 8">
          <a:extLst>
            <a:ext uri="{FF2B5EF4-FFF2-40B4-BE49-F238E27FC236}">
              <a16:creationId xmlns:a16="http://schemas.microsoft.com/office/drawing/2014/main" id="{9346D9C1-3961-4182-A187-4AC20F7BBACB}"/>
            </a:ext>
          </a:extLst>
        </xdr:cNvPr>
        <xdr:cNvSpPr txBox="1">
          <a:spLocks noChangeArrowheads="1"/>
        </xdr:cNvSpPr>
      </xdr:nvSpPr>
      <xdr:spPr bwMode="auto">
        <a:xfrm>
          <a:off x="1800225" y="185737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1409700</xdr:colOff>
      <xdr:row>93</xdr:row>
      <xdr:rowOff>238125</xdr:rowOff>
    </xdr:to>
    <xdr:sp macro="" textlink="">
      <xdr:nvSpPr>
        <xdr:cNvPr id="376" name="Text Box 9">
          <a:extLst>
            <a:ext uri="{FF2B5EF4-FFF2-40B4-BE49-F238E27FC236}">
              <a16:creationId xmlns:a16="http://schemas.microsoft.com/office/drawing/2014/main" id="{981CE121-288E-44C3-A553-FBEA7AE88E13}"/>
            </a:ext>
          </a:extLst>
        </xdr:cNvPr>
        <xdr:cNvSpPr txBox="1">
          <a:spLocks noChangeArrowheads="1"/>
        </xdr:cNvSpPr>
      </xdr:nvSpPr>
      <xdr:spPr bwMode="auto">
        <a:xfrm>
          <a:off x="1800225" y="185737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1409700</xdr:colOff>
      <xdr:row>93</xdr:row>
      <xdr:rowOff>228600</xdr:rowOff>
    </xdr:to>
    <xdr:sp macro="" textlink="">
      <xdr:nvSpPr>
        <xdr:cNvPr id="377" name="Text Box 8">
          <a:extLst>
            <a:ext uri="{FF2B5EF4-FFF2-40B4-BE49-F238E27FC236}">
              <a16:creationId xmlns:a16="http://schemas.microsoft.com/office/drawing/2014/main" id="{A26CCE7C-A812-433A-8F95-BA7698F4A612}"/>
            </a:ext>
          </a:extLst>
        </xdr:cNvPr>
        <xdr:cNvSpPr txBox="1">
          <a:spLocks noChangeArrowheads="1"/>
        </xdr:cNvSpPr>
      </xdr:nvSpPr>
      <xdr:spPr bwMode="auto">
        <a:xfrm>
          <a:off x="1800225" y="185737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1409700</xdr:colOff>
      <xdr:row>93</xdr:row>
      <xdr:rowOff>228600</xdr:rowOff>
    </xdr:to>
    <xdr:sp macro="" textlink="">
      <xdr:nvSpPr>
        <xdr:cNvPr id="378" name="Text Box 9">
          <a:extLst>
            <a:ext uri="{FF2B5EF4-FFF2-40B4-BE49-F238E27FC236}">
              <a16:creationId xmlns:a16="http://schemas.microsoft.com/office/drawing/2014/main" id="{BADD73E4-0169-4391-8C72-85502B16AEAC}"/>
            </a:ext>
          </a:extLst>
        </xdr:cNvPr>
        <xdr:cNvSpPr txBox="1">
          <a:spLocks noChangeArrowheads="1"/>
        </xdr:cNvSpPr>
      </xdr:nvSpPr>
      <xdr:spPr bwMode="auto">
        <a:xfrm>
          <a:off x="1800225" y="185737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1409700</xdr:colOff>
      <xdr:row>93</xdr:row>
      <xdr:rowOff>219075</xdr:rowOff>
    </xdr:to>
    <xdr:sp macro="" textlink="">
      <xdr:nvSpPr>
        <xdr:cNvPr id="379" name="Text Box 8">
          <a:extLst>
            <a:ext uri="{FF2B5EF4-FFF2-40B4-BE49-F238E27FC236}">
              <a16:creationId xmlns:a16="http://schemas.microsoft.com/office/drawing/2014/main" id="{8F8F85F2-791A-4ECA-B2AA-AA175BAC1514}"/>
            </a:ext>
          </a:extLst>
        </xdr:cNvPr>
        <xdr:cNvSpPr txBox="1">
          <a:spLocks noChangeArrowheads="1"/>
        </xdr:cNvSpPr>
      </xdr:nvSpPr>
      <xdr:spPr bwMode="auto">
        <a:xfrm>
          <a:off x="1800225" y="1857375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93</xdr:row>
      <xdr:rowOff>171450</xdr:rowOff>
    </xdr:to>
    <xdr:sp macro="" textlink="">
      <xdr:nvSpPr>
        <xdr:cNvPr id="380" name="Text Box 8">
          <a:extLst>
            <a:ext uri="{FF2B5EF4-FFF2-40B4-BE49-F238E27FC236}">
              <a16:creationId xmlns:a16="http://schemas.microsoft.com/office/drawing/2014/main" id="{F168EFEA-5C58-4786-9854-2E78AC6F3BA9}"/>
            </a:ext>
          </a:extLst>
        </xdr:cNvPr>
        <xdr:cNvSpPr txBox="1">
          <a:spLocks noChangeArrowheads="1"/>
        </xdr:cNvSpPr>
      </xdr:nvSpPr>
      <xdr:spPr bwMode="auto">
        <a:xfrm>
          <a:off x="1800225" y="185737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93</xdr:row>
      <xdr:rowOff>171450</xdr:rowOff>
    </xdr:to>
    <xdr:sp macro="" textlink="">
      <xdr:nvSpPr>
        <xdr:cNvPr id="381" name="Text Box 9">
          <a:extLst>
            <a:ext uri="{FF2B5EF4-FFF2-40B4-BE49-F238E27FC236}">
              <a16:creationId xmlns:a16="http://schemas.microsoft.com/office/drawing/2014/main" id="{FA48EDA0-EA56-4C94-ABC9-D01439AF4CEF}"/>
            </a:ext>
          </a:extLst>
        </xdr:cNvPr>
        <xdr:cNvSpPr txBox="1">
          <a:spLocks noChangeArrowheads="1"/>
        </xdr:cNvSpPr>
      </xdr:nvSpPr>
      <xdr:spPr bwMode="auto">
        <a:xfrm>
          <a:off x="1800225" y="185737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93</xdr:row>
      <xdr:rowOff>171450</xdr:rowOff>
    </xdr:to>
    <xdr:sp macro="" textlink="">
      <xdr:nvSpPr>
        <xdr:cNvPr id="382" name="Text Box 8">
          <a:extLst>
            <a:ext uri="{FF2B5EF4-FFF2-40B4-BE49-F238E27FC236}">
              <a16:creationId xmlns:a16="http://schemas.microsoft.com/office/drawing/2014/main" id="{D35EE919-2676-430F-BFCC-C590BD04366C}"/>
            </a:ext>
          </a:extLst>
        </xdr:cNvPr>
        <xdr:cNvSpPr txBox="1">
          <a:spLocks noChangeArrowheads="1"/>
        </xdr:cNvSpPr>
      </xdr:nvSpPr>
      <xdr:spPr bwMode="auto">
        <a:xfrm>
          <a:off x="1800225" y="185737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93</xdr:row>
      <xdr:rowOff>171450</xdr:rowOff>
    </xdr:to>
    <xdr:sp macro="" textlink="">
      <xdr:nvSpPr>
        <xdr:cNvPr id="383" name="Text Box 9">
          <a:extLst>
            <a:ext uri="{FF2B5EF4-FFF2-40B4-BE49-F238E27FC236}">
              <a16:creationId xmlns:a16="http://schemas.microsoft.com/office/drawing/2014/main" id="{441EAC71-9079-48C7-B9B0-3A86F3EDA349}"/>
            </a:ext>
          </a:extLst>
        </xdr:cNvPr>
        <xdr:cNvSpPr txBox="1">
          <a:spLocks noChangeArrowheads="1"/>
        </xdr:cNvSpPr>
      </xdr:nvSpPr>
      <xdr:spPr bwMode="auto">
        <a:xfrm>
          <a:off x="1800225" y="185737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93</xdr:row>
      <xdr:rowOff>171450</xdr:rowOff>
    </xdr:to>
    <xdr:sp macro="" textlink="">
      <xdr:nvSpPr>
        <xdr:cNvPr id="384" name="Text Box 8">
          <a:extLst>
            <a:ext uri="{FF2B5EF4-FFF2-40B4-BE49-F238E27FC236}">
              <a16:creationId xmlns:a16="http://schemas.microsoft.com/office/drawing/2014/main" id="{E74D76D7-29D9-4640-B942-149258A0BC29}"/>
            </a:ext>
          </a:extLst>
        </xdr:cNvPr>
        <xdr:cNvSpPr txBox="1">
          <a:spLocks noChangeArrowheads="1"/>
        </xdr:cNvSpPr>
      </xdr:nvSpPr>
      <xdr:spPr bwMode="auto">
        <a:xfrm>
          <a:off x="1800225" y="185737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93</xdr:row>
      <xdr:rowOff>171450</xdr:rowOff>
    </xdr:to>
    <xdr:sp macro="" textlink="">
      <xdr:nvSpPr>
        <xdr:cNvPr id="385" name="Text Box 9">
          <a:extLst>
            <a:ext uri="{FF2B5EF4-FFF2-40B4-BE49-F238E27FC236}">
              <a16:creationId xmlns:a16="http://schemas.microsoft.com/office/drawing/2014/main" id="{A58D97E3-B5B4-4A76-A928-E8FD790908BF}"/>
            </a:ext>
          </a:extLst>
        </xdr:cNvPr>
        <xdr:cNvSpPr txBox="1">
          <a:spLocks noChangeArrowheads="1"/>
        </xdr:cNvSpPr>
      </xdr:nvSpPr>
      <xdr:spPr bwMode="auto">
        <a:xfrm>
          <a:off x="1800225" y="185737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93</xdr:row>
      <xdr:rowOff>171450</xdr:rowOff>
    </xdr:to>
    <xdr:sp macro="" textlink="">
      <xdr:nvSpPr>
        <xdr:cNvPr id="386" name="Text Box 8">
          <a:extLst>
            <a:ext uri="{FF2B5EF4-FFF2-40B4-BE49-F238E27FC236}">
              <a16:creationId xmlns:a16="http://schemas.microsoft.com/office/drawing/2014/main" id="{13BA017D-3E8B-466B-B2D6-3E8AD394064E}"/>
            </a:ext>
          </a:extLst>
        </xdr:cNvPr>
        <xdr:cNvSpPr txBox="1">
          <a:spLocks noChangeArrowheads="1"/>
        </xdr:cNvSpPr>
      </xdr:nvSpPr>
      <xdr:spPr bwMode="auto">
        <a:xfrm>
          <a:off x="1800225" y="185737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93</xdr:row>
      <xdr:rowOff>171450</xdr:rowOff>
    </xdr:to>
    <xdr:sp macro="" textlink="">
      <xdr:nvSpPr>
        <xdr:cNvPr id="387" name="Text Box 9">
          <a:extLst>
            <a:ext uri="{FF2B5EF4-FFF2-40B4-BE49-F238E27FC236}">
              <a16:creationId xmlns:a16="http://schemas.microsoft.com/office/drawing/2014/main" id="{C6ACA5A6-4603-4BD5-9B56-83C52E7EB50A}"/>
            </a:ext>
          </a:extLst>
        </xdr:cNvPr>
        <xdr:cNvSpPr txBox="1">
          <a:spLocks noChangeArrowheads="1"/>
        </xdr:cNvSpPr>
      </xdr:nvSpPr>
      <xdr:spPr bwMode="auto">
        <a:xfrm>
          <a:off x="1800225" y="185737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ntrolproyecto\FORTUNA%20(E)\backup\DATOS\Zona4-B\Monte%20Plata\Ac.%20Las%20Guazumas%20Parte%20A-ING.%20INOCENCIO%20GUZMAN%20PEREZ\CUB0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CLAUDIA\Mis%20documentos\TRABAJO%20CLAUDIA\Garibaldy%20Bautista%20(actualizaciones)\analisis%20el%20pino%20junumuc&#250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backup%20costos%2003\RECLAMACIONES%202005\ZONA%20II\Documents%20and%20Settings\CLAUDIA\Mis%20documentos\TRABAJO%20CLAUDIA\Garibaldy%20Bautista%20(actualizaciones)\analisis%20el%20pino%20junumuc&#250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BRIAN\D\My%20Documents\Documentos%20En%20Uso\Resort%20Bahia%20Estela%20Caribe\My%20Documents\Brian's%20Documents\RESIDENCIAL%20APARTAMENTOS\ROMANA%20DEL%20OESTE\Plaza%20Columbus\WINPROJ\Cespedes\Fiesta\Fiesta%20Area%20de%20Espectaculos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microsoft.com/office/2006/relationships/xlExternalLinkPath/xlStartup" Target="PROYECTO%20PUCMM/BASE%20DATOS%20PARA%20ANALISIS/BASE%20DATOS2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Documents%20and%20Settings\FRED\Mis%20documentos\ARCHIVOS%20PERSONALES\FRED\FRANCISCO\PRESUPUESTO%20MELLIZAS_2_NIVELES_2.xls" TargetMode="External"/></Relationships>
</file>

<file path=xl/externalLinks/_rels/externalLink15.xml.rels><?xml version="1.0" encoding="UTF-8" standalone="yes"?>
<Relationships xmlns="http://schemas.openxmlformats.org/package/2006/relationships"><Relationship Id="rId2" Type="http://schemas.microsoft.com/office/2019/04/relationships/externalLinkLongPath" Target="file:///\\Elvita\c\Documents%20and%20Settings\JOEL\Mis%20documentos\Documents%20and%20Settings\Joel%20Francisco\Mis%20documentos\Documents%20and%20Settings\CLAUDIA\Mis%20documentos\TRABAJO%20CLAUDIA\analisis%20seopc\Copia%20de%20Analisis%20PARA%20PRESUPUESTO%20OBRAS%20PUBLICA%20df%20enero%202004.xls?22A946DD" TargetMode="External"/><Relationship Id="rId1" Type="http://schemas.openxmlformats.org/officeDocument/2006/relationships/externalLinkPath" Target="file:///\\22A946DD\Copia%20de%20Analisis%20PARA%20PRESUPUESTO%20OBRAS%20PUBLICA%20df%20enero%202004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an\c\Mis%20Documentos\Mis%20archivos%20recibidos\VillaVinicioCastillo(1)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BRIAN\D\My%20Documents\Documentos%20En%20Uso\Escuelas%20Publicas\Escuelas%20Armenteros%20Tony%20Hernandez\LOLIN%20NAVE%20PTA%20CANA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PROYECTO%20TERMINACION%20SOFTBALL%20COJPD\CUBICACION\TRABAJOS\Transfer\Costos\Proyectos\Galerias\presup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MIS%20DOCUMENTOS/PROYECTO%20TERMINACION%20SOFTBALL%20COJPD/PRESUPUESTO%20MODIFICADO/PRESUPUESTO_FEDOSA_14NOV200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LAS%20GUARANAS%20FINAL2\Documents%20and%20Settings\dell2\Escritorio\Mis%20documentos\presupuestos%202006\85-06%20Reh.%20y%20Ampl.%20Ac.%20Imbert%20(2da.%20alternativa)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napagobdo-my.sharepoint.com/JOHANNY%20MERCEDES/yrma%20-%20teresaPRES.%20223-13ACUEDUCTO%20MULTIPLE%20%20DUVEAUX-EL%20LIMON,%20SAN%20CRISTOBA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AN\C\BASE%20DATOS%20PARA%20ANALISIS\BASE%20DATOS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napagobdo-my.sharepoint.com/CARPETA%20MEYVER%20PUJOLS/CASETAS%20DE%20CLORO/PROYECTO/IMBERT_PEAD_21abr06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.158\pc%20elvita\Documents%20and%20Settings\Costos_01\Desktop\LOMA%20CABRRERA\MOD.%20223-09%20TRABAJOS%20faltantes%20AC.%20LOMA%20DE%20CABRERA.xls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microsoft.com/office/2019/04/relationships/externalLinkLongPath" Target="file:///\\Elvita\c\Documents%20and%20Settings\JOEL\Mis%20documentos\Documents%20and%20Settings\Joel%20Francisco\Mis%20documentos\Documents%20and%20Settings\CLAUDIA\Mis%20documentos\TRABAJO%20CLAUDIA\Garibaldy%20Bautista%20(actualizaciones)\analisis%20el%20pino%20junumuc&#250;.xls?1E846D7E" TargetMode="External"/><Relationship Id="rId1" Type="http://schemas.openxmlformats.org/officeDocument/2006/relationships/externalLinkPath" Target="file:///\\1E846D7E\analisis%20el%20pino%20junumuc&#250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CLAUDIA\Mis%20documentos\TRABAJO%20CLAUDIA\analisis%20seopc\Copia%20de%20Analisis%20PARA%20PRESUPUESTO%20OBRAS%20PUBLICA%20df%20enero%202004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01\Mis%20Documentos%20(Costos)\ADDENDAS%20ABRIL%202004\143-04%20%20ADDENDA%20NO.%201%20AC.%20%20EL%20LIMON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PROYECTO%20TERMINACION%20SOFTBALL%20COJPD\CUBICACION\CUBICACION-NUEVA-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"/>
      <sheetName val="CUB02"/>
      <sheetName val="Módulo1"/>
    </sheetNames>
    <sheetDataSet>
      <sheetData sheetId="0"/>
      <sheetData sheetId="1">
        <row r="1">
          <cell r="U1" t="str">
            <v>/OFHYQQ~</v>
          </cell>
          <cell r="W1" t="str">
            <v>/OFHYQQ~</v>
          </cell>
        </row>
        <row r="2">
          <cell r="U2" t="str">
            <v>/PBA15..N96~</v>
          </cell>
          <cell r="W2" t="str">
            <v>/PBA15..N96~</v>
          </cell>
        </row>
        <row r="3">
          <cell r="U3" t="str">
            <v>HTA1..N14~</v>
          </cell>
          <cell r="W3" t="str">
            <v>HTA1..N14~</v>
          </cell>
        </row>
        <row r="4">
          <cell r="U4" t="str">
            <v>LH{ESC}FECHA DE IMP.@|PAG. -#-~Q</v>
          </cell>
          <cell r="W4" t="str">
            <v>LH{ESC}FECHA DE IMP.@|PAG. -#-~Q</v>
          </cell>
        </row>
        <row r="5">
          <cell r="U5" t="str">
            <v>AA</v>
          </cell>
          <cell r="W5" t="str">
            <v>AA</v>
          </cell>
        </row>
        <row r="6">
          <cell r="S6" t="str">
            <v>{goto}G15~</v>
          </cell>
          <cell r="U6" t="str">
            <v>C2~</v>
          </cell>
          <cell r="W6" t="str">
            <v>C1~</v>
          </cell>
        </row>
        <row r="7">
          <cell r="U7" t="str">
            <v>S</v>
          </cell>
          <cell r="W7" t="str">
            <v>S</v>
          </cell>
        </row>
        <row r="8">
          <cell r="U8" t="str">
            <v>Q</v>
          </cell>
          <cell r="W8" t="str">
            <v>Q</v>
          </cell>
        </row>
        <row r="11">
          <cell r="U11" t="str">
            <v>/PBA98..N132~</v>
          </cell>
          <cell r="W11" t="str">
            <v>/PBA98..N132~</v>
          </cell>
        </row>
        <row r="12">
          <cell r="U12" t="str">
            <v>HTA1..M11~</v>
          </cell>
          <cell r="W12" t="str">
            <v>HTA1..M11~</v>
          </cell>
        </row>
        <row r="13">
          <cell r="U13" t="str">
            <v>LH{ESC}FECHA DE IMP.@|PAG. -5-~Q</v>
          </cell>
          <cell r="W13" t="str">
            <v>LH{ESC}FECHA DE IMP.@|PAG. -5-~Q</v>
          </cell>
        </row>
        <row r="14">
          <cell r="U14" t="str">
            <v>AA</v>
          </cell>
          <cell r="W14" t="str">
            <v>AF</v>
          </cell>
        </row>
        <row r="15">
          <cell r="U15" t="str">
            <v>C2~</v>
          </cell>
          <cell r="W15" t="str">
            <v>AA</v>
          </cell>
        </row>
        <row r="16">
          <cell r="U16" t="str">
            <v>S</v>
          </cell>
          <cell r="W16" t="str">
            <v>C1~</v>
          </cell>
        </row>
        <row r="17">
          <cell r="U17" t="str">
            <v>Q</v>
          </cell>
          <cell r="W17" t="str">
            <v>S</v>
          </cell>
        </row>
        <row r="18">
          <cell r="W18" t="str">
            <v>AF</v>
          </cell>
        </row>
        <row r="244">
          <cell r="W244" t="str">
            <v>Q</v>
          </cell>
        </row>
        <row r="378">
          <cell r="S378" t="str">
            <v>ING. LEANDRO JIMENEZ</v>
          </cell>
          <cell r="U378" t="str">
            <v>ARQ. ESTHER REYES</v>
          </cell>
        </row>
        <row r="379">
          <cell r="S379" t="str">
            <v>ING. MANUEL FELIZ</v>
          </cell>
          <cell r="U379" t="str">
            <v>ING. JOSELINE ACOSTA</v>
          </cell>
        </row>
        <row r="380">
          <cell r="S380" t="str">
            <v>ING. PEDRO MENDOZA REGALADO</v>
          </cell>
          <cell r="U380" t="str">
            <v>ING. EMILIANO MARTINEZ</v>
          </cell>
        </row>
        <row r="381">
          <cell r="S381" t="str">
            <v>ING. IGNACIO SORIANO III-B</v>
          </cell>
          <cell r="U381" t="str">
            <v>AUX. ING. YDELKY AMARANTE</v>
          </cell>
        </row>
        <row r="382">
          <cell r="S382" t="str">
            <v>ING. JUAN RAMON CRUZ</v>
          </cell>
          <cell r="U382" t="str">
            <v>ING. AMELIA SILVERIO</v>
          </cell>
        </row>
        <row r="383">
          <cell r="S383" t="str">
            <v>ING. JESUS DANIEL</v>
          </cell>
          <cell r="U383" t="str">
            <v>ING. MINERVA CABRERA</v>
          </cell>
        </row>
        <row r="384">
          <cell r="S384" t="str">
            <v>ING. LUIS RAMIREZ</v>
          </cell>
          <cell r="U384" t="str">
            <v>ARQ. IRIS CUETO</v>
          </cell>
        </row>
        <row r="385">
          <cell r="S385" t="str">
            <v>ING. GUILLERMO JIMENEZ</v>
          </cell>
          <cell r="U385" t="str">
            <v>ING. ZAIDA MAURICIO</v>
          </cell>
        </row>
        <row r="386">
          <cell r="S386" t="str">
            <v>ING. RAMON CRUZ</v>
          </cell>
          <cell r="U386" t="str">
            <v>ING. FELIX PEREZ</v>
          </cell>
        </row>
        <row r="387">
          <cell r="S387" t="str">
            <v>ING. PEDRO  MARTE</v>
          </cell>
          <cell r="U387" t="str">
            <v>ING. MARCOS PANIAGUA</v>
          </cell>
        </row>
        <row r="388">
          <cell r="S388" t="str">
            <v>ING. ROMAN RAMIREZ</v>
          </cell>
          <cell r="U388" t="str">
            <v>ING. DARWIN MEDOS</v>
          </cell>
        </row>
        <row r="389">
          <cell r="S389" t="str">
            <v>ING. VIRGILIO SANTANA</v>
          </cell>
          <cell r="U389" t="str">
            <v>ING. VILMA ALVAREZ</v>
          </cell>
        </row>
        <row r="390">
          <cell r="S390" t="str">
            <v>ING.  FEDERICO TERRERO</v>
          </cell>
          <cell r="U390" t="str">
            <v>ING. WENDYS NOVAS</v>
          </cell>
        </row>
        <row r="391">
          <cell r="S391" t="str">
            <v>ING. CIRIACO LOPEZ</v>
          </cell>
          <cell r="U391" t="str">
            <v>ING. KATHERYS CRUZ</v>
          </cell>
        </row>
      </sheetData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presupuesto"/>
      <sheetName val="analisis basicos"/>
      <sheetName val="ANALISIS "/>
      <sheetName val="COLOCACION DE TUBERIA"/>
      <sheetName val="C.D.C., C.Op. y C.G."/>
      <sheetName val="Malla Ciclónica y Muros Blo "/>
      <sheetName val="Hoja1"/>
      <sheetName val="Hoja2"/>
      <sheetName val="Hoja3"/>
      <sheetName val="RECLAMACION 3"/>
      <sheetName val="via"/>
      <sheetName val="GONZALO"/>
      <sheetName val="MATERIALES LISTADO"/>
      <sheetName val="Insumos"/>
      <sheetName val="Análisis"/>
      <sheetName val="INS"/>
    </sheetNames>
    <sheetDataSet>
      <sheetData sheetId="0" refreshError="1">
        <row r="9">
          <cell r="C9">
            <v>1525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</sheetNames>
    <sheetDataSet>
      <sheetData sheetId="0">
        <row r="9">
          <cell r="C9">
            <v>1525</v>
          </cell>
        </row>
      </sheetData>
      <sheetData sheetId="1"/>
      <sheetData sheetId="2"/>
      <sheetData sheetId="3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EJERCICIO"/>
      <sheetName val="MACHOTE"/>
      <sheetName val="Mov. tierra"/>
      <sheetName val="H.A."/>
      <sheetName val="Cuantia de Acero"/>
      <sheetName val="Muros y Term"/>
      <sheetName val="Ventanas"/>
      <sheetName val="techos"/>
      <sheetName val="pis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TAS"/>
      <sheetName val="TERMINACION DE SUPERFICIE"/>
      <sheetName val="ANALISIS"/>
      <sheetName val="Pisos marmol y Ceram.laticrete"/>
      <sheetName val="ANALISIS DE COSTOS"/>
      <sheetName val="REVESTIMIENTOS"/>
      <sheetName val="techos"/>
      <sheetName val="Sheet1"/>
      <sheetName val="PISO VIBRAZO GRIS"/>
      <sheetName val="GROUTING"/>
      <sheetName val="MORTEROS"/>
      <sheetName val="PISOS"/>
      <sheetName val="REFERENCIAS"/>
      <sheetName val="LISTADO INSUMOS DEL 2000"/>
      <sheetName val="HORMIGON ARMADO, ZAPATA"/>
      <sheetName val="PINTURA"/>
      <sheetName val="TECHO2"/>
      <sheetName val="ADOQUINES"/>
      <sheetName val="Presupuesto @ 1-10-02"/>
      <sheetName val="Mediciones @ 10-9-02"/>
      <sheetName val="Cotizaciones"/>
      <sheetName val="M.O. Plomería (2)"/>
      <sheetName val="Piezas Plomería (2)"/>
      <sheetName val="Mediciones"/>
      <sheetName val="Análisis Complementarios"/>
      <sheetName val="Bloques"/>
      <sheetName val="Otros"/>
      <sheetName val="Pisos &amp; Revestimientos"/>
      <sheetName val="Vigas"/>
      <sheetName val="Cuantía Acero"/>
      <sheetName val="Cotización Acero"/>
      <sheetName val="Cotizaciones Diversas"/>
      <sheetName val="M.O. Plomería"/>
      <sheetName val="Piezas Plomería"/>
      <sheetName val="Insumos"/>
      <sheetName val="M.O."/>
      <sheetName val="Ponderación"/>
      <sheetName val="Hoja Resumen"/>
      <sheetName val="Apto. #1202"/>
      <sheetName val="Apto. #1203"/>
      <sheetName val="Pisos Terraza Penthou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9">
          <cell r="I29">
            <v>277.11900900900901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"/>
      <sheetName val="SALARIOS"/>
      <sheetName val="M.O."/>
      <sheetName val="HORM. Y MORTEROS."/>
      <sheetName val="ANALISIS FRED"/>
      <sheetName val="ANALISIS"/>
      <sheetName val="Ana.MELLIZAS"/>
      <sheetName val="PRES_BNP"/>
      <sheetName val="PRES_1erNivel"/>
      <sheetName val="PRES_2doNivel"/>
      <sheetName val="Pres_InstSanit."/>
      <sheetName val="Pres_InstElect."/>
      <sheetName val="RESUMEN"/>
      <sheetName val="LISTADO INSUMOS DEL 2000"/>
      <sheetName val="COSTO INDIRECTO"/>
      <sheetName val="OPERADORES EQUIPOS"/>
      <sheetName val="Listado Equipos a utilizar"/>
      <sheetName val="Insumos"/>
      <sheetName val="Analisis Unit. "/>
      <sheetName val="Cargas Sociales"/>
      <sheetName val="EQUIPOS"/>
    </sheetNames>
    <sheetDataSet>
      <sheetData sheetId="0" refreshError="1">
        <row r="767">
          <cell r="D767">
            <v>20</v>
          </cell>
        </row>
        <row r="770">
          <cell r="D770">
            <v>45.14</v>
          </cell>
        </row>
      </sheetData>
      <sheetData sheetId="1" refreshError="1">
        <row r="10">
          <cell r="C10">
            <v>350</v>
          </cell>
        </row>
      </sheetData>
      <sheetData sheetId="2" refreshError="1"/>
      <sheetData sheetId="3" refreshError="1">
        <row r="212">
          <cell r="H212">
            <v>2563.4295469815961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RECLAMACION 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Villa"/>
      <sheetName val="Terraza"/>
      <sheetName val="Marquesina"/>
      <sheetName val="Gazebo"/>
      <sheetName val="Piscina &amp; Jacuzzi"/>
      <sheetName val="Insumos"/>
      <sheetName val="Cotizaciones"/>
      <sheetName val="M.O."/>
      <sheetName val="ATC"/>
      <sheetName val="Mediciones 1er Nivel"/>
      <sheetName val="Mediciones 2do Nivel"/>
      <sheetName val="Mediciones Terraza"/>
      <sheetName val="Mediciones Marquesinas"/>
      <sheetName val="Mediciones Gazebo"/>
      <sheetName val="Mediciones Piscina"/>
      <sheetName val="Albañilería"/>
      <sheetName val="Bloques"/>
      <sheetName val="Columnas"/>
      <sheetName val="Losas"/>
      <sheetName val="Materiales &amp; Tranporte"/>
      <sheetName val="Muros"/>
      <sheetName val="Otros"/>
      <sheetName val="Pisos &amp; Revestimientos"/>
      <sheetName val="Vigas"/>
      <sheetName val="Zapatas"/>
      <sheetName val="Cuantía Acero"/>
      <sheetName val="Cotización Acero"/>
      <sheetName val="IS Villa"/>
      <sheetName val="IS Gazebo"/>
      <sheetName val="I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ALUZINC"/>
      <sheetName val="ANALISIS ACERO"/>
      <sheetName val="propuesta"/>
      <sheetName val="peso"/>
      <sheetName val="Insumos"/>
    </sheetNames>
    <sheetDataSet>
      <sheetData sheetId="0" refreshError="1"/>
      <sheetData sheetId="1" refreshError="1"/>
      <sheetData sheetId="2" refreshError="1"/>
      <sheetData sheetId="3"/>
      <sheetData sheetId="4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PBlanco"/>
      <sheetName val="Sheet2"/>
      <sheetName val="POriginal"/>
      <sheetName val="PActualizado"/>
      <sheetName val="Comparación"/>
      <sheetName val="Gastos Generales"/>
      <sheetName val="Cub. 01"/>
      <sheetName val="Adicional"/>
      <sheetName val="Analisis Costo"/>
      <sheetName val="FCC-005 ANDAMIOS"/>
      <sheetName val="FCC-002 ACERO"/>
      <sheetName val="FCC-004 CALZOS"/>
      <sheetName val="med.mov.de tierras"/>
      <sheetName val="Materiales"/>
      <sheetName val="Trabajos Generales"/>
      <sheetName val="ANALPRECIO"/>
      <sheetName val="Labor FD1"/>
      <sheetName val="Meses"/>
      <sheetName val="MO"/>
      <sheetName val="Salarios"/>
      <sheetName val="Gastos_Generales"/>
      <sheetName val="Cub__01"/>
      <sheetName val="Analisis_Costo"/>
      <sheetName val="Senalizacion"/>
      <sheetName val="PRESUPUESTO"/>
      <sheetName val="peso"/>
      <sheetName val="Sheet1"/>
      <sheetName val="Sheet3"/>
      <sheetName val="presup."/>
      <sheetName val="Materiales y Precios"/>
    </sheetNames>
    <sheetDataSet>
      <sheetData sheetId="0" refreshError="1">
        <row r="4">
          <cell r="A4" t="str">
            <v>Id.</v>
          </cell>
          <cell r="B4" t="str">
            <v>Descripción</v>
          </cell>
          <cell r="C4" t="str">
            <v>Ud</v>
          </cell>
          <cell r="D4" t="str">
            <v>Factor</v>
          </cell>
          <cell r="E4" t="str">
            <v>Precio Base</v>
          </cell>
          <cell r="F4" t="str">
            <v>Precio</v>
          </cell>
        </row>
        <row r="5">
          <cell r="A5" t="str">
            <v>AC</v>
          </cell>
          <cell r="B5" t="str">
            <v>ACEROS Y ALAMBRE DULCE</v>
          </cell>
          <cell r="D5" t="str">
            <v/>
          </cell>
          <cell r="F5" t="str">
            <v/>
          </cell>
        </row>
        <row r="6">
          <cell r="A6" t="str">
            <v>AC01.001</v>
          </cell>
          <cell r="B6" t="str">
            <v>Acero de 1/4" grado 40</v>
          </cell>
          <cell r="C6" t="str">
            <v>qq</v>
          </cell>
          <cell r="D6">
            <v>1</v>
          </cell>
          <cell r="E6">
            <v>145</v>
          </cell>
          <cell r="F6">
            <v>145</v>
          </cell>
        </row>
        <row r="7">
          <cell r="A7" t="str">
            <v>AC01.002</v>
          </cell>
          <cell r="B7" t="str">
            <v>Acero grado 40</v>
          </cell>
          <cell r="C7" t="str">
            <v>qq</v>
          </cell>
          <cell r="D7">
            <v>1</v>
          </cell>
          <cell r="E7">
            <v>270</v>
          </cell>
          <cell r="F7">
            <v>270</v>
          </cell>
        </row>
        <row r="8">
          <cell r="A8" t="str">
            <v>AC01.003</v>
          </cell>
          <cell r="B8" t="str">
            <v>Mallas Electrosoldadas</v>
          </cell>
          <cell r="C8" t="str">
            <v>qq</v>
          </cell>
          <cell r="D8">
            <v>1</v>
          </cell>
          <cell r="E8">
            <v>428</v>
          </cell>
          <cell r="F8">
            <v>428</v>
          </cell>
        </row>
        <row r="9">
          <cell r="A9" t="str">
            <v>AC01.008</v>
          </cell>
          <cell r="B9" t="str">
            <v>Alambre dulce(precio por compra de quintales)</v>
          </cell>
          <cell r="C9" t="str">
            <v>lb</v>
          </cell>
          <cell r="D9">
            <v>1</v>
          </cell>
          <cell r="E9">
            <v>6</v>
          </cell>
          <cell r="F9">
            <v>6</v>
          </cell>
        </row>
        <row r="10">
          <cell r="A10" t="str">
            <v>AC01.009</v>
          </cell>
          <cell r="B10" t="str">
            <v>Coloc acero normal</v>
          </cell>
          <cell r="C10" t="str">
            <v>qq</v>
          </cell>
          <cell r="D10">
            <v>1</v>
          </cell>
          <cell r="E10">
            <v>45</v>
          </cell>
          <cell r="F10">
            <v>45</v>
          </cell>
        </row>
        <row r="11">
          <cell r="A11" t="str">
            <v>AC01.010</v>
          </cell>
          <cell r="B11" t="str">
            <v>Coloc acero en malla.</v>
          </cell>
          <cell r="C11" t="str">
            <v>qq</v>
          </cell>
          <cell r="D11">
            <v>1</v>
          </cell>
          <cell r="E11">
            <v>89</v>
          </cell>
          <cell r="F11">
            <v>89</v>
          </cell>
        </row>
        <row r="12">
          <cell r="A12" t="str">
            <v>AC01.011</v>
          </cell>
          <cell r="B12" t="str">
            <v>Coloc acero dinteles y vigas amarre</v>
          </cell>
          <cell r="C12" t="str">
            <v>m</v>
          </cell>
          <cell r="D12">
            <v>1</v>
          </cell>
          <cell r="E12">
            <v>24</v>
          </cell>
          <cell r="F12">
            <v>24</v>
          </cell>
        </row>
        <row r="13">
          <cell r="A13" t="str">
            <v>AC01.012</v>
          </cell>
          <cell r="B13" t="str">
            <v>Coloc acero de 1/4" en piso o losa</v>
          </cell>
          <cell r="C13" t="str">
            <v>qq</v>
          </cell>
          <cell r="D13">
            <v>1</v>
          </cell>
          <cell r="E13">
            <v>77</v>
          </cell>
          <cell r="F13">
            <v>77</v>
          </cell>
        </row>
        <row r="14">
          <cell r="A14" t="str">
            <v>AC01.013</v>
          </cell>
          <cell r="B14" t="str">
            <v>Coloc acero en rampas de escaleras</v>
          </cell>
          <cell r="C14" t="str">
            <v>u</v>
          </cell>
          <cell r="D14">
            <v>1</v>
          </cell>
          <cell r="E14">
            <v>175</v>
          </cell>
          <cell r="F14">
            <v>175</v>
          </cell>
        </row>
        <row r="15">
          <cell r="A15" t="str">
            <v>AC01.014</v>
          </cell>
          <cell r="B15" t="str">
            <v>Subir acero por planta</v>
          </cell>
          <cell r="C15" t="str">
            <v>qq</v>
          </cell>
          <cell r="D15">
            <v>1</v>
          </cell>
          <cell r="E15">
            <v>3.2</v>
          </cell>
          <cell r="F15">
            <v>3.2</v>
          </cell>
        </row>
        <row r="16">
          <cell r="A16" t="str">
            <v>AG</v>
          </cell>
          <cell r="B16" t="str">
            <v>AGREGADOS</v>
          </cell>
          <cell r="D16" t="str">
            <v/>
          </cell>
          <cell r="F16" t="str">
            <v/>
          </cell>
        </row>
        <row r="17">
          <cell r="A17" t="str">
            <v>AG01.001</v>
          </cell>
          <cell r="B17" t="str">
            <v>Arena triturada y lavada especial para hormigones</v>
          </cell>
          <cell r="C17" t="str">
            <v>m3</v>
          </cell>
          <cell r="D17">
            <v>1.08</v>
          </cell>
          <cell r="E17">
            <v>160</v>
          </cell>
          <cell r="F17">
            <v>172.8</v>
          </cell>
        </row>
        <row r="18">
          <cell r="A18" t="str">
            <v>AG01.002</v>
          </cell>
          <cell r="B18" t="str">
            <v>Arena gruesa lavada</v>
          </cell>
          <cell r="C18" t="str">
            <v>m3</v>
          </cell>
          <cell r="D18">
            <v>1.08</v>
          </cell>
          <cell r="E18">
            <v>160</v>
          </cell>
          <cell r="F18">
            <v>172.8</v>
          </cell>
        </row>
        <row r="19">
          <cell r="A19" t="str">
            <v>AG01.003</v>
          </cell>
          <cell r="B19" t="str">
            <v>Arena fina de Manoguayabo para empañetes</v>
          </cell>
          <cell r="C19" t="str">
            <v>m3</v>
          </cell>
          <cell r="D19">
            <v>1</v>
          </cell>
          <cell r="E19">
            <v>205</v>
          </cell>
          <cell r="F19">
            <v>205</v>
          </cell>
        </row>
        <row r="20">
          <cell r="A20" t="str">
            <v>AG01.004</v>
          </cell>
          <cell r="B20" t="str">
            <v>Arena itabo, de mina</v>
          </cell>
          <cell r="C20" t="str">
            <v>m3</v>
          </cell>
          <cell r="D20">
            <v>1.08</v>
          </cell>
          <cell r="E20">
            <v>115</v>
          </cell>
          <cell r="F20">
            <v>124.2</v>
          </cell>
        </row>
        <row r="21">
          <cell r="A21" t="str">
            <v>AG02.001</v>
          </cell>
          <cell r="B21" t="str">
            <v>Caliche</v>
          </cell>
          <cell r="C21" t="str">
            <v>m3</v>
          </cell>
          <cell r="D21">
            <v>1.08</v>
          </cell>
          <cell r="E21">
            <v>83.33</v>
          </cell>
          <cell r="F21">
            <v>90</v>
          </cell>
        </row>
        <row r="22">
          <cell r="A22" t="str">
            <v>AG03.001</v>
          </cell>
          <cell r="B22" t="str">
            <v>Grava 3/4" - 3/8" triturada</v>
          </cell>
          <cell r="C22" t="str">
            <v>m3</v>
          </cell>
          <cell r="D22">
            <v>1.08</v>
          </cell>
          <cell r="E22">
            <v>160</v>
          </cell>
          <cell r="F22">
            <v>172.8</v>
          </cell>
        </row>
        <row r="23">
          <cell r="A23" t="str">
            <v>AG03.002</v>
          </cell>
          <cell r="B23" t="str">
            <v>Cascajo de mina</v>
          </cell>
          <cell r="C23" t="str">
            <v>m3</v>
          </cell>
          <cell r="D23">
            <v>1</v>
          </cell>
          <cell r="E23">
            <v>108</v>
          </cell>
          <cell r="F23">
            <v>108</v>
          </cell>
        </row>
        <row r="24">
          <cell r="A24" t="str">
            <v>AG03.003</v>
          </cell>
          <cell r="B24" t="str">
            <v>Material para relleno</v>
          </cell>
          <cell r="C24" t="str">
            <v>m3E</v>
          </cell>
          <cell r="D24">
            <v>1</v>
          </cell>
          <cell r="E24">
            <v>192.94</v>
          </cell>
          <cell r="F24">
            <v>192.94</v>
          </cell>
        </row>
        <row r="25">
          <cell r="A25" t="str">
            <v>AG99.001</v>
          </cell>
          <cell r="B25" t="str">
            <v>Bote de materiales</v>
          </cell>
          <cell r="C25" t="str">
            <v>m3</v>
          </cell>
          <cell r="D25">
            <v>1</v>
          </cell>
          <cell r="E25">
            <v>80</v>
          </cell>
          <cell r="F25">
            <v>80</v>
          </cell>
        </row>
        <row r="27">
          <cell r="A27" t="str">
            <v>MT</v>
          </cell>
          <cell r="B27" t="str">
            <v>MOVIMIENTO DE TIERRA</v>
          </cell>
        </row>
        <row r="28">
          <cell r="A28" t="str">
            <v>MT01.001</v>
          </cell>
          <cell r="B28" t="str">
            <v>Carguío</v>
          </cell>
          <cell r="C28" t="str">
            <v>m3E</v>
          </cell>
          <cell r="D28">
            <v>1</v>
          </cell>
          <cell r="E28">
            <v>20</v>
          </cell>
          <cell r="F28">
            <v>20</v>
          </cell>
        </row>
        <row r="29">
          <cell r="A29" t="str">
            <v>MT01.002</v>
          </cell>
          <cell r="B29" t="str">
            <v>Arranque</v>
          </cell>
          <cell r="C29" t="str">
            <v>m3E</v>
          </cell>
          <cell r="D29">
            <v>1</v>
          </cell>
          <cell r="E29">
            <v>4</v>
          </cell>
          <cell r="F29">
            <v>4</v>
          </cell>
        </row>
        <row r="30">
          <cell r="A30" t="str">
            <v>MT01.003</v>
          </cell>
          <cell r="B30" t="str">
            <v>Acarreo Adicional en Ciudad</v>
          </cell>
          <cell r="C30" t="str">
            <v>m3E-Km</v>
          </cell>
          <cell r="D30">
            <v>1</v>
          </cell>
          <cell r="E30">
            <v>3</v>
          </cell>
          <cell r="F30">
            <v>3</v>
          </cell>
        </row>
        <row r="38">
          <cell r="A38" t="str">
            <v>EQ</v>
          </cell>
          <cell r="B38" t="str">
            <v>COSTO HORARIO DE MAQUINARIA</v>
          </cell>
        </row>
        <row r="39">
          <cell r="A39" t="str">
            <v>EQ01.</v>
          </cell>
          <cell r="B39" t="str">
            <v>EQUIPOS PROPIOS</v>
          </cell>
        </row>
        <row r="40">
          <cell r="A40" t="str">
            <v>EQ01.001</v>
          </cell>
          <cell r="B40" t="str">
            <v>Retroexcavadora</v>
          </cell>
          <cell r="C40" t="str">
            <v>hr</v>
          </cell>
          <cell r="D40">
            <v>1</v>
          </cell>
          <cell r="E40">
            <v>1200</v>
          </cell>
          <cell r="F40">
            <v>1200</v>
          </cell>
        </row>
        <row r="41">
          <cell r="A41" t="str">
            <v>EQ01.002</v>
          </cell>
          <cell r="B41" t="str">
            <v>Compresor</v>
          </cell>
          <cell r="C41" t="str">
            <v>hr</v>
          </cell>
          <cell r="D41">
            <v>1</v>
          </cell>
          <cell r="E41">
            <v>1200</v>
          </cell>
          <cell r="F41">
            <v>1200</v>
          </cell>
        </row>
        <row r="42">
          <cell r="A42" t="str">
            <v>EQ02.001</v>
          </cell>
          <cell r="B42" t="str">
            <v>Ligadora de 2 fundas</v>
          </cell>
          <cell r="C42" t="str">
            <v>hr</v>
          </cell>
          <cell r="D42">
            <v>1</v>
          </cell>
          <cell r="E42">
            <v>108.58</v>
          </cell>
          <cell r="F42">
            <v>108.58</v>
          </cell>
        </row>
        <row r="43">
          <cell r="A43" t="str">
            <v>EQ02.002</v>
          </cell>
          <cell r="B43" t="str">
            <v>Winche</v>
          </cell>
          <cell r="C43" t="str">
            <v>hr</v>
          </cell>
          <cell r="D43">
            <v>1</v>
          </cell>
          <cell r="E43">
            <v>86.79</v>
          </cell>
          <cell r="F43">
            <v>86.79</v>
          </cell>
        </row>
        <row r="44">
          <cell r="A44" t="str">
            <v>EQ03.001</v>
          </cell>
          <cell r="B44" t="str">
            <v>Compactador de Mano (12"x12")</v>
          </cell>
          <cell r="C44" t="str">
            <v>hr</v>
          </cell>
          <cell r="D44">
            <v>1</v>
          </cell>
          <cell r="E44">
            <v>112.5</v>
          </cell>
          <cell r="F44">
            <v>112.5</v>
          </cell>
        </row>
        <row r="49">
          <cell r="A49" t="str">
            <v>JD</v>
          </cell>
          <cell r="B49" t="str">
            <v>JORNALES DIARIOS</v>
          </cell>
        </row>
        <row r="50">
          <cell r="A50" t="str">
            <v>JD01.001</v>
          </cell>
          <cell r="B50" t="str">
            <v>Jornal diario TECNICO NO CALIFICADO O PEON (TNC)</v>
          </cell>
          <cell r="C50" t="str">
            <v>Día</v>
          </cell>
          <cell r="D50">
            <v>1</v>
          </cell>
          <cell r="E50">
            <v>125</v>
          </cell>
          <cell r="F50">
            <v>125</v>
          </cell>
        </row>
        <row r="51">
          <cell r="A51" t="str">
            <v>JD01.002</v>
          </cell>
          <cell r="B51" t="str">
            <v>Jornal diario TECNICO CALIFICADO (TC)</v>
          </cell>
          <cell r="C51" t="str">
            <v>Día</v>
          </cell>
          <cell r="D51">
            <v>1</v>
          </cell>
          <cell r="E51">
            <v>135</v>
          </cell>
          <cell r="F51">
            <v>135</v>
          </cell>
        </row>
        <row r="52">
          <cell r="A52" t="str">
            <v>JD01.003</v>
          </cell>
          <cell r="B52" t="str">
            <v>Jornal diario AYUDANTE (AY)</v>
          </cell>
          <cell r="C52" t="str">
            <v>Día</v>
          </cell>
          <cell r="D52">
            <v>1</v>
          </cell>
          <cell r="E52">
            <v>150</v>
          </cell>
          <cell r="F52">
            <v>150</v>
          </cell>
        </row>
        <row r="53">
          <cell r="A53" t="str">
            <v>JD01.004</v>
          </cell>
          <cell r="B53" t="str">
            <v>Jornal diario Operario de TERCERA CATEGORIA (OP3)</v>
          </cell>
          <cell r="C53" t="str">
            <v>Día</v>
          </cell>
          <cell r="D53">
            <v>1</v>
          </cell>
          <cell r="E53">
            <v>175</v>
          </cell>
          <cell r="F53">
            <v>175</v>
          </cell>
        </row>
        <row r="54">
          <cell r="A54" t="str">
            <v>JD01.005</v>
          </cell>
          <cell r="B54" t="str">
            <v>Jornal diario Operario de SEGUNDA CATEGORIA (OP2)</v>
          </cell>
          <cell r="C54" t="str">
            <v>Día</v>
          </cell>
          <cell r="D54">
            <v>1</v>
          </cell>
          <cell r="E54">
            <v>250</v>
          </cell>
          <cell r="F54">
            <v>250</v>
          </cell>
        </row>
        <row r="55">
          <cell r="A55" t="str">
            <v>JD01.006</v>
          </cell>
          <cell r="B55" t="str">
            <v>Jornal diario Operario de PRIMERA CATEGORIA (OP1)</v>
          </cell>
          <cell r="C55" t="str">
            <v>Día</v>
          </cell>
          <cell r="D55">
            <v>1</v>
          </cell>
          <cell r="E55">
            <v>300</v>
          </cell>
          <cell r="F55">
            <v>300</v>
          </cell>
        </row>
        <row r="56">
          <cell r="A56" t="str">
            <v>JD01.007</v>
          </cell>
          <cell r="B56" t="str">
            <v>Jornal diario MAESTRO</v>
          </cell>
          <cell r="C56" t="str">
            <v>Día</v>
          </cell>
          <cell r="D56">
            <v>1</v>
          </cell>
          <cell r="E56">
            <v>350</v>
          </cell>
          <cell r="F56">
            <v>350</v>
          </cell>
        </row>
        <row r="57">
          <cell r="A57" t="str">
            <v>JD01.008</v>
          </cell>
          <cell r="B57" t="str">
            <v>Brigada de Topografía</v>
          </cell>
          <cell r="C57" t="str">
            <v>Día</v>
          </cell>
          <cell r="D57">
            <v>1</v>
          </cell>
          <cell r="E57">
            <v>1000</v>
          </cell>
          <cell r="F57">
            <v>1000</v>
          </cell>
        </row>
        <row r="68">
          <cell r="A68" t="str">
            <v>AL</v>
          </cell>
          <cell r="B68" t="str">
            <v>ALFARERIA</v>
          </cell>
          <cell r="D68" t="str">
            <v/>
          </cell>
          <cell r="F68" t="str">
            <v/>
          </cell>
        </row>
        <row r="69">
          <cell r="A69" t="str">
            <v>AL01.001</v>
          </cell>
          <cell r="B69" t="str">
            <v>Ladrillos macisos 2" x 4" x 8"</v>
          </cell>
          <cell r="C69" t="str">
            <v>u</v>
          </cell>
          <cell r="D69">
            <v>1</v>
          </cell>
          <cell r="E69">
            <v>4</v>
          </cell>
          <cell r="F69">
            <v>4</v>
          </cell>
        </row>
        <row r="70">
          <cell r="A70" t="str">
            <v>AL01.002</v>
          </cell>
          <cell r="B70" t="str">
            <v>Ladrillos biscochos 2" x 2" x 8"</v>
          </cell>
          <cell r="C70" t="str">
            <v>u</v>
          </cell>
          <cell r="D70">
            <v>1</v>
          </cell>
          <cell r="E70">
            <v>3.3</v>
          </cell>
          <cell r="F70">
            <v>3.3</v>
          </cell>
        </row>
        <row r="71">
          <cell r="A71" t="str">
            <v>AL01.003</v>
          </cell>
          <cell r="B71" t="str">
            <v>Losas de barro tipo Feria grande</v>
          </cell>
          <cell r="C71" t="str">
            <v>u</v>
          </cell>
          <cell r="D71">
            <v>1</v>
          </cell>
          <cell r="E71">
            <v>3.1</v>
          </cell>
          <cell r="F71">
            <v>3.1</v>
          </cell>
        </row>
        <row r="72">
          <cell r="A72" t="str">
            <v>AL01.004</v>
          </cell>
          <cell r="B72" t="str">
            <v>Losa de barro tipo feria pequeña</v>
          </cell>
          <cell r="C72" t="str">
            <v>u</v>
          </cell>
          <cell r="D72">
            <v>1</v>
          </cell>
          <cell r="E72">
            <v>1.3</v>
          </cell>
          <cell r="F72">
            <v>1.3</v>
          </cell>
        </row>
        <row r="73">
          <cell r="A73" t="str">
            <v>AL01.005</v>
          </cell>
          <cell r="B73" t="str">
            <v>Losa de barro exagonal grande</v>
          </cell>
          <cell r="C73" t="str">
            <v>u</v>
          </cell>
          <cell r="D73">
            <v>1</v>
          </cell>
          <cell r="E73">
            <v>3.5</v>
          </cell>
          <cell r="F73">
            <v>3.5</v>
          </cell>
        </row>
        <row r="74">
          <cell r="A74" t="str">
            <v>AL01.006</v>
          </cell>
          <cell r="B74" t="str">
            <v>Losa de barro exagonal  pequeña.</v>
          </cell>
          <cell r="C74" t="str">
            <v>u</v>
          </cell>
          <cell r="D74">
            <v>1</v>
          </cell>
          <cell r="E74">
            <v>1.6</v>
          </cell>
          <cell r="F74">
            <v>1.6</v>
          </cell>
        </row>
        <row r="75">
          <cell r="A75" t="str">
            <v>AL01.007</v>
          </cell>
          <cell r="B75" t="str">
            <v>Losa de barro de 8" x 8"</v>
          </cell>
          <cell r="C75" t="str">
            <v>u</v>
          </cell>
          <cell r="D75">
            <v>1</v>
          </cell>
          <cell r="E75">
            <v>3.5</v>
          </cell>
          <cell r="F75">
            <v>3.5</v>
          </cell>
        </row>
        <row r="76">
          <cell r="A76" t="str">
            <v>AL01.008</v>
          </cell>
          <cell r="B76" t="str">
            <v>Zócalos de barro de 10 1/2" x 3"</v>
          </cell>
          <cell r="C76" t="str">
            <v>u</v>
          </cell>
          <cell r="D76">
            <v>1</v>
          </cell>
          <cell r="E76">
            <v>3</v>
          </cell>
          <cell r="F76">
            <v>3</v>
          </cell>
        </row>
        <row r="77">
          <cell r="A77" t="str">
            <v>AL01.009</v>
          </cell>
          <cell r="B77" t="str">
            <v>Calados corrientes de barro en 6" x 6" x 6"</v>
          </cell>
          <cell r="C77" t="str">
            <v>u</v>
          </cell>
          <cell r="D77">
            <v>1</v>
          </cell>
          <cell r="E77">
            <v>3.74</v>
          </cell>
          <cell r="F77">
            <v>3.74</v>
          </cell>
        </row>
        <row r="78">
          <cell r="A78" t="str">
            <v>AL01.010</v>
          </cell>
          <cell r="B78" t="str">
            <v>Calados corrientes de barro en 8" x 8" x 6"</v>
          </cell>
          <cell r="C78" t="str">
            <v>u</v>
          </cell>
          <cell r="D78">
            <v>1</v>
          </cell>
          <cell r="E78">
            <v>5.0199999999999996</v>
          </cell>
          <cell r="F78">
            <v>5.0199999999999996</v>
          </cell>
        </row>
        <row r="79">
          <cell r="A79" t="str">
            <v>AL01.011</v>
          </cell>
          <cell r="B79" t="str">
            <v>Tejas de 14"</v>
          </cell>
          <cell r="C79" t="str">
            <v>u</v>
          </cell>
          <cell r="D79">
            <v>1</v>
          </cell>
          <cell r="E79">
            <v>4.2</v>
          </cell>
          <cell r="F79">
            <v>4.2</v>
          </cell>
        </row>
        <row r="80">
          <cell r="A80" t="str">
            <v>AL01.012</v>
          </cell>
          <cell r="B80" t="str">
            <v>Caballete de 1', para tejas "Floridianas"</v>
          </cell>
          <cell r="C80" t="str">
            <v>u</v>
          </cell>
          <cell r="D80">
            <v>1</v>
          </cell>
          <cell r="E80">
            <v>13.2</v>
          </cell>
          <cell r="F80">
            <v>13.2</v>
          </cell>
        </row>
        <row r="81">
          <cell r="A81" t="str">
            <v>BF</v>
          </cell>
          <cell r="B81" t="str">
            <v>BAÑO, FREGADERO Y CALENTADOR</v>
          </cell>
          <cell r="D81" t="str">
            <v/>
          </cell>
          <cell r="F81" t="str">
            <v/>
          </cell>
        </row>
        <row r="82">
          <cell r="A82" t="str">
            <v>BF01.</v>
          </cell>
          <cell r="B82" t="str">
            <v>Baños</v>
          </cell>
          <cell r="D82" t="str">
            <v/>
          </cell>
          <cell r="F82" t="str">
            <v/>
          </cell>
        </row>
        <row r="83">
          <cell r="A83" t="str">
            <v>BF01.001</v>
          </cell>
          <cell r="B83" t="str">
            <v>Juego baño, 3 pzas. Color, sin Accesorios</v>
          </cell>
          <cell r="C83" t="str">
            <v>jgo</v>
          </cell>
          <cell r="D83">
            <v>1</v>
          </cell>
          <cell r="E83">
            <v>4840</v>
          </cell>
          <cell r="F83">
            <v>4840</v>
          </cell>
        </row>
        <row r="84">
          <cell r="A84" t="str">
            <v>BF01.002</v>
          </cell>
          <cell r="B84" t="str">
            <v>Juego baño 3 pzas. Blanco, sin Accesorios</v>
          </cell>
          <cell r="C84" t="str">
            <v>jgo</v>
          </cell>
          <cell r="D84">
            <v>1</v>
          </cell>
          <cell r="E84">
            <v>4610</v>
          </cell>
          <cell r="F84">
            <v>4610</v>
          </cell>
        </row>
        <row r="85">
          <cell r="A85" t="str">
            <v>BF01.003</v>
          </cell>
          <cell r="B85" t="str">
            <v>Inodoro Color, corriente, "Isabela", con tapa, sin accesorios</v>
          </cell>
          <cell r="C85" t="str">
            <v>u</v>
          </cell>
          <cell r="D85">
            <v>1</v>
          </cell>
          <cell r="E85">
            <v>1365</v>
          </cell>
          <cell r="F85">
            <v>1365</v>
          </cell>
        </row>
        <row r="86">
          <cell r="A86" t="str">
            <v>BF01.004</v>
          </cell>
          <cell r="B86" t="str">
            <v>Inodoro Blanco, con tapa, "Simplex",sin accesorios</v>
          </cell>
          <cell r="C86" t="str">
            <v>u</v>
          </cell>
          <cell r="D86">
            <v>1</v>
          </cell>
          <cell r="E86">
            <v>1065</v>
          </cell>
          <cell r="F86">
            <v>1065</v>
          </cell>
        </row>
        <row r="87">
          <cell r="A87" t="str">
            <v>BF01.005</v>
          </cell>
          <cell r="B87" t="str">
            <v>Inodoro Blanco sin tapa, "Simplex", sin accesorios</v>
          </cell>
          <cell r="C87" t="str">
            <v>u</v>
          </cell>
          <cell r="D87">
            <v>1</v>
          </cell>
          <cell r="E87">
            <v>975</v>
          </cell>
          <cell r="F87">
            <v>975</v>
          </cell>
        </row>
        <row r="88">
          <cell r="A88" t="str">
            <v>BF01.006</v>
          </cell>
          <cell r="B88" t="str">
            <v>Inodoro Color, Alargado, con tapa, "Royal",sin accesorios</v>
          </cell>
          <cell r="C88" t="str">
            <v>u</v>
          </cell>
          <cell r="D88">
            <v>1</v>
          </cell>
          <cell r="E88">
            <v>1975</v>
          </cell>
          <cell r="F88">
            <v>1975</v>
          </cell>
        </row>
        <row r="89">
          <cell r="A89" t="str">
            <v>BF01.007</v>
          </cell>
          <cell r="B89" t="str">
            <v>Inodoro Blanco, Alargado, con tapa, "Royal",sin accesorios</v>
          </cell>
          <cell r="C89" t="str">
            <v>u</v>
          </cell>
          <cell r="D89">
            <v>1</v>
          </cell>
          <cell r="E89">
            <v>1800</v>
          </cell>
          <cell r="F89">
            <v>1800</v>
          </cell>
        </row>
        <row r="90">
          <cell r="A90" t="str">
            <v>BF01.008</v>
          </cell>
          <cell r="B90" t="str">
            <v>Inodoro Fluxometro Blanco, "Royal", sin válvula</v>
          </cell>
          <cell r="C90" t="str">
            <v>u</v>
          </cell>
          <cell r="D90">
            <v>1</v>
          </cell>
          <cell r="E90">
            <v>985</v>
          </cell>
          <cell r="F90">
            <v>985</v>
          </cell>
        </row>
        <row r="91">
          <cell r="A91" t="str">
            <v>BF01.009</v>
          </cell>
          <cell r="B91" t="str">
            <v>Lavamanos Color, 19"x17","Isabela", sin mezcladora y sin accesorios</v>
          </cell>
          <cell r="C91" t="str">
            <v>u</v>
          </cell>
          <cell r="D91">
            <v>1</v>
          </cell>
          <cell r="E91">
            <v>440</v>
          </cell>
          <cell r="F91">
            <v>440</v>
          </cell>
        </row>
        <row r="92">
          <cell r="A92" t="str">
            <v>BF01.010</v>
          </cell>
          <cell r="B92" t="str">
            <v>Lavamanos Blanco, 19"x17","Isabela", sin mezcladora y sin accesorios</v>
          </cell>
          <cell r="C92" t="str">
            <v>u</v>
          </cell>
          <cell r="D92">
            <v>1</v>
          </cell>
          <cell r="E92">
            <v>385</v>
          </cell>
          <cell r="F92">
            <v>385</v>
          </cell>
        </row>
        <row r="93">
          <cell r="A93" t="str">
            <v>BF01.011</v>
          </cell>
          <cell r="B93" t="str">
            <v>Lavamanos ovalado "SAONA" a COLOR, sin mezcladora  y sin accesorios</v>
          </cell>
          <cell r="C93" t="str">
            <v>u</v>
          </cell>
          <cell r="D93">
            <v>1</v>
          </cell>
          <cell r="E93">
            <v>695</v>
          </cell>
          <cell r="F93">
            <v>695</v>
          </cell>
        </row>
        <row r="94">
          <cell r="A94" t="str">
            <v>BF01.012</v>
          </cell>
          <cell r="B94" t="str">
            <v>Lavamanos ovalado, "Saona" a BLANCO, sin mezcladora y Accesorios.</v>
          </cell>
          <cell r="C94" t="str">
            <v>u</v>
          </cell>
          <cell r="D94">
            <v>1</v>
          </cell>
          <cell r="E94">
            <v>625</v>
          </cell>
          <cell r="F94">
            <v>625</v>
          </cell>
        </row>
        <row r="95">
          <cell r="A95" t="str">
            <v>BF01.013</v>
          </cell>
          <cell r="B95" t="str">
            <v>Orinal pequeño, Blanco, sin la llave</v>
          </cell>
          <cell r="C95" t="str">
            <v>u</v>
          </cell>
          <cell r="D95">
            <v>1</v>
          </cell>
          <cell r="E95">
            <v>630</v>
          </cell>
          <cell r="F95">
            <v>630</v>
          </cell>
        </row>
        <row r="96">
          <cell r="A96" t="str">
            <v>BF01.014</v>
          </cell>
          <cell r="B96" t="str">
            <v>Orinal 1/2 falda, Blanco, sin llave y sin válvula</v>
          </cell>
          <cell r="C96" t="str">
            <v>u</v>
          </cell>
          <cell r="D96">
            <v>1</v>
          </cell>
          <cell r="E96">
            <v>2645</v>
          </cell>
          <cell r="F96">
            <v>2645</v>
          </cell>
        </row>
        <row r="97">
          <cell r="A97" t="str">
            <v>BF01.015</v>
          </cell>
          <cell r="B97" t="str">
            <v>Orinal falda entera, Blanco, sin llave y sin válvula</v>
          </cell>
          <cell r="C97" t="str">
            <v>u</v>
          </cell>
          <cell r="D97">
            <v>1</v>
          </cell>
          <cell r="E97">
            <v>5625</v>
          </cell>
          <cell r="F97">
            <v>5625</v>
          </cell>
        </row>
        <row r="98">
          <cell r="A98" t="str">
            <v>BF01.016</v>
          </cell>
          <cell r="B98" t="str">
            <v>Bidet a Color "Royal", sin mezcladora y sin accesorios</v>
          </cell>
          <cell r="C98" t="str">
            <v>u</v>
          </cell>
          <cell r="D98">
            <v>1</v>
          </cell>
          <cell r="E98">
            <v>825</v>
          </cell>
          <cell r="F98">
            <v>825</v>
          </cell>
        </row>
        <row r="99">
          <cell r="A99" t="str">
            <v>BF01.017</v>
          </cell>
          <cell r="B99" t="str">
            <v>Bidet Blanco "Royal", sin mezcladora y sin accesorios</v>
          </cell>
          <cell r="C99" t="str">
            <v>u</v>
          </cell>
          <cell r="D99">
            <v>1</v>
          </cell>
          <cell r="E99">
            <v>740</v>
          </cell>
          <cell r="F99">
            <v>740</v>
          </cell>
        </row>
        <row r="100">
          <cell r="A100" t="str">
            <v>BF01.018</v>
          </cell>
          <cell r="B100" t="str">
            <v>Bañera a Color, Hierro Fundido, sin mezcladora y sin ducha</v>
          </cell>
          <cell r="C100" t="str">
            <v>u</v>
          </cell>
          <cell r="D100">
            <v>1</v>
          </cell>
          <cell r="E100">
            <v>5825</v>
          </cell>
          <cell r="F100">
            <v>5825</v>
          </cell>
        </row>
        <row r="101">
          <cell r="A101" t="str">
            <v>BF01.019</v>
          </cell>
          <cell r="B101" t="str">
            <v>Bañera Blanca, Hierro Fundido, sin mezcladora y sin ducha</v>
          </cell>
          <cell r="C101" t="str">
            <v>u</v>
          </cell>
          <cell r="D101">
            <v>1</v>
          </cell>
          <cell r="E101">
            <v>4695</v>
          </cell>
          <cell r="F101">
            <v>4695</v>
          </cell>
        </row>
        <row r="102">
          <cell r="A102" t="str">
            <v>BF01.020</v>
          </cell>
          <cell r="B102" t="str">
            <v>Bañera a Color, liviana, sin mezcladora y sin ducha</v>
          </cell>
          <cell r="C102" t="str">
            <v>u</v>
          </cell>
          <cell r="D102">
            <v>1</v>
          </cell>
          <cell r="E102">
            <v>2425</v>
          </cell>
          <cell r="F102">
            <v>2425</v>
          </cell>
        </row>
        <row r="103">
          <cell r="A103" t="str">
            <v>BF01.021</v>
          </cell>
          <cell r="B103" t="str">
            <v>Bañera a Blanca, liviana, sin mezcladora y sin ducha</v>
          </cell>
          <cell r="C103" t="str">
            <v>u</v>
          </cell>
          <cell r="D103">
            <v>1</v>
          </cell>
          <cell r="E103">
            <v>2425</v>
          </cell>
          <cell r="F103">
            <v>2425</v>
          </cell>
        </row>
        <row r="104">
          <cell r="A104" t="str">
            <v>BF02.</v>
          </cell>
          <cell r="B104" t="str">
            <v>Fregadero</v>
          </cell>
          <cell r="D104" t="str">
            <v/>
          </cell>
          <cell r="F104" t="str">
            <v/>
          </cell>
        </row>
        <row r="105">
          <cell r="A105" t="str">
            <v>BF02.001</v>
          </cell>
          <cell r="B105" t="str">
            <v>Fregadero/Bar acero inox.,20"x 21", sin mezcladora y sin accesorios</v>
          </cell>
          <cell r="C105" t="str">
            <v>u</v>
          </cell>
          <cell r="D105">
            <v>1</v>
          </cell>
          <cell r="E105">
            <v>450</v>
          </cell>
          <cell r="F105">
            <v>350</v>
          </cell>
        </row>
        <row r="106">
          <cell r="A106" t="str">
            <v>BF02.002</v>
          </cell>
          <cell r="B106" t="str">
            <v>Fregadero Sencillo acero inox.,25"x22, sin mezcladora y sin accesorios</v>
          </cell>
          <cell r="C106" t="str">
            <v>u</v>
          </cell>
          <cell r="D106">
            <v>1</v>
          </cell>
          <cell r="E106">
            <v>500</v>
          </cell>
          <cell r="F106">
            <v>400</v>
          </cell>
        </row>
        <row r="107">
          <cell r="A107" t="str">
            <v>BF02.003</v>
          </cell>
          <cell r="B107" t="str">
            <v>Fregadero Doble acero inox.,33"x22",sin mezcladora y sin accesorios</v>
          </cell>
          <cell r="C107" t="str">
            <v>u</v>
          </cell>
          <cell r="D107">
            <v>1</v>
          </cell>
          <cell r="E107">
            <v>750</v>
          </cell>
          <cell r="F107">
            <v>775</v>
          </cell>
        </row>
        <row r="108">
          <cell r="A108" t="str">
            <v>BF03.</v>
          </cell>
          <cell r="B108" t="str">
            <v>Calentador</v>
          </cell>
          <cell r="D108" t="str">
            <v/>
          </cell>
          <cell r="F108" t="str">
            <v/>
          </cell>
        </row>
        <row r="109">
          <cell r="A109" t="str">
            <v>BF03.001</v>
          </cell>
          <cell r="B109" t="str">
            <v>Calentador eléctrico de 20 galones (criollo)</v>
          </cell>
          <cell r="C109" t="str">
            <v>u</v>
          </cell>
          <cell r="D109">
            <v>1</v>
          </cell>
          <cell r="E109">
            <v>1675</v>
          </cell>
          <cell r="F109">
            <v>1675</v>
          </cell>
        </row>
        <row r="110">
          <cell r="A110" t="str">
            <v>BF03.002</v>
          </cell>
          <cell r="B110" t="str">
            <v>Calentador eléctrico de 30 galones (criollo)</v>
          </cell>
          <cell r="C110" t="str">
            <v>u</v>
          </cell>
          <cell r="D110">
            <v>1</v>
          </cell>
          <cell r="E110">
            <v>2095</v>
          </cell>
          <cell r="F110">
            <v>2095</v>
          </cell>
        </row>
        <row r="111">
          <cell r="A111" t="str">
            <v>BF03.003</v>
          </cell>
          <cell r="B111" t="str">
            <v>Calentador eléctrico de 40 galones (criollo)</v>
          </cell>
          <cell r="C111" t="str">
            <v>u</v>
          </cell>
          <cell r="D111">
            <v>1</v>
          </cell>
          <cell r="E111">
            <v>2825</v>
          </cell>
          <cell r="F111">
            <v>2825</v>
          </cell>
        </row>
        <row r="112">
          <cell r="A112" t="str">
            <v>BF03.004</v>
          </cell>
          <cell r="B112" t="str">
            <v>Calentador eléctrico de 60 galones (criollo)</v>
          </cell>
          <cell r="C112" t="str">
            <v>u</v>
          </cell>
          <cell r="D112">
            <v>1</v>
          </cell>
          <cell r="E112">
            <v>4325</v>
          </cell>
          <cell r="F112">
            <v>4325</v>
          </cell>
        </row>
        <row r="113">
          <cell r="A113" t="str">
            <v>BF03.005</v>
          </cell>
          <cell r="B113" t="str">
            <v>Calentador eléctrico de 20 galones (USA)</v>
          </cell>
          <cell r="C113" t="str">
            <v>u</v>
          </cell>
          <cell r="D113">
            <v>1</v>
          </cell>
          <cell r="E113">
            <v>4125</v>
          </cell>
          <cell r="F113">
            <v>4125</v>
          </cell>
        </row>
        <row r="114">
          <cell r="A114" t="str">
            <v>BF03.006</v>
          </cell>
          <cell r="B114" t="str">
            <v>Calentador eléctrico de 30 galones (USA)</v>
          </cell>
          <cell r="C114" t="str">
            <v>u</v>
          </cell>
          <cell r="D114">
            <v>1</v>
          </cell>
          <cell r="E114">
            <v>4325</v>
          </cell>
          <cell r="F114">
            <v>4325</v>
          </cell>
        </row>
        <row r="115">
          <cell r="A115" t="str">
            <v>BF03.007</v>
          </cell>
          <cell r="B115" t="str">
            <v>Calentador eléctrico de 40 galones (USA)</v>
          </cell>
          <cell r="C115" t="str">
            <v>u</v>
          </cell>
          <cell r="D115">
            <v>1</v>
          </cell>
          <cell r="E115">
            <v>4550</v>
          </cell>
          <cell r="F115">
            <v>4550</v>
          </cell>
        </row>
        <row r="116">
          <cell r="A116" t="str">
            <v>BF03.008</v>
          </cell>
          <cell r="B116" t="str">
            <v>Calentador eléctrico de 50 galones (USA)</v>
          </cell>
          <cell r="C116" t="str">
            <v>u</v>
          </cell>
          <cell r="D116">
            <v>1</v>
          </cell>
          <cell r="E116">
            <v>4825</v>
          </cell>
          <cell r="F116">
            <v>4825</v>
          </cell>
        </row>
        <row r="117">
          <cell r="A117" t="str">
            <v>BF04.</v>
          </cell>
          <cell r="B117" t="str">
            <v>Accesorios</v>
          </cell>
          <cell r="D117" t="str">
            <v/>
          </cell>
          <cell r="F117" t="str">
            <v/>
          </cell>
        </row>
        <row r="118">
          <cell r="A118" t="str">
            <v>BF04.001</v>
          </cell>
          <cell r="B118" t="str">
            <v>Botiquín corriente, cromado, 1 puerta, luz</v>
          </cell>
          <cell r="C118" t="str">
            <v>u</v>
          </cell>
          <cell r="D118">
            <v>1</v>
          </cell>
          <cell r="E118">
            <v>850</v>
          </cell>
          <cell r="F118">
            <v>850</v>
          </cell>
        </row>
        <row r="119">
          <cell r="A119" t="str">
            <v>BF04.002</v>
          </cell>
          <cell r="B119" t="str">
            <v>Botiquín corriente, cromado, 2 puertas, luz</v>
          </cell>
          <cell r="C119" t="str">
            <v>u</v>
          </cell>
          <cell r="D119">
            <v>1</v>
          </cell>
          <cell r="E119">
            <v>995</v>
          </cell>
          <cell r="F119">
            <v>995</v>
          </cell>
        </row>
        <row r="120">
          <cell r="A120" t="str">
            <v>BF04.003</v>
          </cell>
          <cell r="B120" t="str">
            <v>Botiquín cromado, 3 puertas, 3 luces</v>
          </cell>
          <cell r="C120" t="str">
            <v>u</v>
          </cell>
          <cell r="D120">
            <v>1</v>
          </cell>
          <cell r="E120">
            <v>1875</v>
          </cell>
          <cell r="F120">
            <v>1875</v>
          </cell>
        </row>
        <row r="121">
          <cell r="A121" t="str">
            <v>BF04.004</v>
          </cell>
          <cell r="B121" t="str">
            <v>Botiquín cromado, 3 puertas, 2 luces, 3 cajones</v>
          </cell>
          <cell r="C121" t="str">
            <v>u</v>
          </cell>
          <cell r="D121">
            <v>1</v>
          </cell>
          <cell r="E121">
            <v>2375</v>
          </cell>
          <cell r="F121">
            <v>2375</v>
          </cell>
        </row>
        <row r="122">
          <cell r="A122" t="str">
            <v>BF04.005</v>
          </cell>
          <cell r="B122" t="str">
            <v>Botiquín madera americana, 16"x27", 1 puerta</v>
          </cell>
          <cell r="C122" t="str">
            <v>u</v>
          </cell>
          <cell r="D122">
            <v>1</v>
          </cell>
          <cell r="E122">
            <v>1500</v>
          </cell>
          <cell r="F122">
            <v>1500</v>
          </cell>
        </row>
        <row r="123">
          <cell r="A123" t="str">
            <v>BF04.006</v>
          </cell>
          <cell r="B123" t="str">
            <v>Botiquín madera americana, 36"x30",3 puertas</v>
          </cell>
          <cell r="C123" t="str">
            <v>u</v>
          </cell>
          <cell r="D123">
            <v>1</v>
          </cell>
          <cell r="E123">
            <v>2850</v>
          </cell>
          <cell r="F123">
            <v>2850</v>
          </cell>
        </row>
        <row r="124">
          <cell r="A124" t="str">
            <v>BF04.007</v>
          </cell>
          <cell r="B124" t="str">
            <v>Ducha completa, cromada</v>
          </cell>
          <cell r="C124" t="str">
            <v>u</v>
          </cell>
          <cell r="D124">
            <v>1</v>
          </cell>
          <cell r="E124">
            <v>22</v>
          </cell>
          <cell r="F124">
            <v>22</v>
          </cell>
        </row>
        <row r="125">
          <cell r="A125" t="str">
            <v>BF04.008</v>
          </cell>
          <cell r="B125" t="str">
            <v>Llave angular de 3/8", "Taiwan"</v>
          </cell>
          <cell r="C125" t="str">
            <v>u</v>
          </cell>
          <cell r="D125">
            <v>1</v>
          </cell>
          <cell r="E125">
            <v>18</v>
          </cell>
          <cell r="F125">
            <v>18</v>
          </cell>
        </row>
        <row r="126">
          <cell r="A126" t="str">
            <v>BF04.009</v>
          </cell>
          <cell r="B126" t="str">
            <v>Llave de chorro de 1/2", "Nibco"</v>
          </cell>
          <cell r="C126" t="str">
            <v>u</v>
          </cell>
          <cell r="D126">
            <v>1</v>
          </cell>
          <cell r="E126">
            <v>45</v>
          </cell>
          <cell r="F126">
            <v>45</v>
          </cell>
        </row>
        <row r="127">
          <cell r="A127" t="str">
            <v>BF04.010</v>
          </cell>
          <cell r="B127" t="str">
            <v xml:space="preserve">Llave sencilla cromada, para lavamanos pequeño </v>
          </cell>
          <cell r="C127" t="str">
            <v>u</v>
          </cell>
          <cell r="D127">
            <v>1</v>
          </cell>
          <cell r="E127">
            <v>36</v>
          </cell>
          <cell r="F127">
            <v>36</v>
          </cell>
        </row>
        <row r="128">
          <cell r="A128" t="str">
            <v>BF04.011</v>
          </cell>
          <cell r="B128" t="str">
            <v>Llave cromada, para orinal pequeño</v>
          </cell>
          <cell r="C128" t="str">
            <v>u</v>
          </cell>
          <cell r="D128">
            <v>1</v>
          </cell>
          <cell r="E128">
            <v>85</v>
          </cell>
          <cell r="F128">
            <v>85</v>
          </cell>
        </row>
        <row r="129">
          <cell r="A129" t="str">
            <v>BF04.012</v>
          </cell>
          <cell r="B129" t="str">
            <v>Llave de empotrar de 1/2", cromada</v>
          </cell>
          <cell r="C129" t="str">
            <v>u</v>
          </cell>
          <cell r="D129">
            <v>1</v>
          </cell>
          <cell r="E129">
            <v>91</v>
          </cell>
          <cell r="F129">
            <v>91</v>
          </cell>
        </row>
        <row r="130">
          <cell r="A130" t="str">
            <v>BF04.013</v>
          </cell>
          <cell r="B130" t="str">
            <v>Válvula 3/4" para orinal flúxometro</v>
          </cell>
          <cell r="C130" t="str">
            <v>u</v>
          </cell>
          <cell r="D130">
            <v>1</v>
          </cell>
          <cell r="E130">
            <v>1025</v>
          </cell>
          <cell r="F130">
            <v>1025</v>
          </cell>
        </row>
        <row r="131">
          <cell r="A131" t="str">
            <v>BF04.014</v>
          </cell>
          <cell r="B131" t="str">
            <v>Válvula 1" par orinal flúxometro</v>
          </cell>
          <cell r="C131" t="str">
            <v>u</v>
          </cell>
          <cell r="D131">
            <v>1</v>
          </cell>
          <cell r="E131">
            <v>1065</v>
          </cell>
          <cell r="F131">
            <v>1065</v>
          </cell>
        </row>
        <row r="132">
          <cell r="A132" t="str">
            <v>BF04.015</v>
          </cell>
          <cell r="B132" t="str">
            <v>Tubo flexible con tuerca para lavamanos</v>
          </cell>
          <cell r="C132" t="str">
            <v>u</v>
          </cell>
          <cell r="D132">
            <v>1</v>
          </cell>
          <cell r="E132">
            <v>25</v>
          </cell>
          <cell r="F132">
            <v>25</v>
          </cell>
        </row>
        <row r="133">
          <cell r="A133" t="str">
            <v>BF04.016</v>
          </cell>
          <cell r="B133" t="str">
            <v>Tubo flexible con tuerca para inodoros</v>
          </cell>
          <cell r="C133" t="str">
            <v>u</v>
          </cell>
          <cell r="D133">
            <v>1</v>
          </cell>
          <cell r="E133">
            <v>25</v>
          </cell>
          <cell r="F133">
            <v>25</v>
          </cell>
        </row>
        <row r="134">
          <cell r="A134" t="str">
            <v>BF04.018</v>
          </cell>
          <cell r="B134" t="str">
            <v>Niple 3/8" x 2 1/2", cromado</v>
          </cell>
          <cell r="C134" t="str">
            <v>u</v>
          </cell>
          <cell r="D134">
            <v>1</v>
          </cell>
          <cell r="E134">
            <v>9</v>
          </cell>
          <cell r="F134">
            <v>9</v>
          </cell>
        </row>
        <row r="135">
          <cell r="A135" t="str">
            <v>BF04.019</v>
          </cell>
          <cell r="B135" t="str">
            <v>Junta de Cera</v>
          </cell>
          <cell r="C135" t="str">
            <v>u</v>
          </cell>
          <cell r="D135">
            <v>1</v>
          </cell>
          <cell r="E135">
            <v>8.5</v>
          </cell>
          <cell r="F135">
            <v>8.5</v>
          </cell>
        </row>
        <row r="136">
          <cell r="A136" t="str">
            <v>BF04.020</v>
          </cell>
          <cell r="B136" t="str">
            <v>Arandela Plástica de 3" ó 4", para inodoros</v>
          </cell>
          <cell r="C136" t="str">
            <v>u</v>
          </cell>
          <cell r="D136">
            <v>1</v>
          </cell>
          <cell r="E136">
            <v>28</v>
          </cell>
          <cell r="F136">
            <v>28</v>
          </cell>
        </row>
        <row r="137">
          <cell r="A137" t="str">
            <v>BF04.021</v>
          </cell>
          <cell r="B137" t="str">
            <v>Tornillos para fijar arandela (Juego)</v>
          </cell>
          <cell r="C137" t="str">
            <v>u</v>
          </cell>
          <cell r="D137">
            <v>1</v>
          </cell>
          <cell r="E137">
            <v>2.25</v>
          </cell>
          <cell r="F137">
            <v>2.25</v>
          </cell>
        </row>
        <row r="138">
          <cell r="A138" t="str">
            <v>BF04.022</v>
          </cell>
          <cell r="B138" t="str">
            <v>Palometas fijar lavamanos, en aluminio</v>
          </cell>
          <cell r="C138" t="str">
            <v>par</v>
          </cell>
          <cell r="D138">
            <v>1</v>
          </cell>
          <cell r="E138">
            <v>9</v>
          </cell>
          <cell r="F138">
            <v>9</v>
          </cell>
        </row>
        <row r="139">
          <cell r="A139" t="str">
            <v>BF04.023</v>
          </cell>
          <cell r="B139" t="str">
            <v>Mezcladora para bañera, con desagüe, "PRICE PFISTER USA"</v>
          </cell>
          <cell r="C139" t="str">
            <v>u</v>
          </cell>
          <cell r="D139">
            <v>1</v>
          </cell>
          <cell r="E139">
            <v>975</v>
          </cell>
          <cell r="F139">
            <v>975</v>
          </cell>
        </row>
        <row r="140">
          <cell r="A140" t="str">
            <v>BF04.024</v>
          </cell>
          <cell r="B140" t="str">
            <v>Mezcladora para bidet , "PRICE PFISTER USA", con boquilla</v>
          </cell>
          <cell r="C140" t="str">
            <v>u</v>
          </cell>
          <cell r="D140">
            <v>1</v>
          </cell>
          <cell r="E140">
            <v>1750</v>
          </cell>
          <cell r="F140">
            <v>1750</v>
          </cell>
        </row>
        <row r="141">
          <cell r="A141" t="str">
            <v>BF04.025</v>
          </cell>
          <cell r="B141" t="str">
            <v>Mezcladora para lavamanos "PRICE PFISTER USA" con boquilla</v>
          </cell>
          <cell r="C141" t="str">
            <v>u</v>
          </cell>
          <cell r="D141">
            <v>1</v>
          </cell>
          <cell r="E141">
            <v>675</v>
          </cell>
          <cell r="F141">
            <v>675</v>
          </cell>
        </row>
        <row r="142">
          <cell r="A142" t="str">
            <v>BF04.026</v>
          </cell>
          <cell r="B142" t="str">
            <v>Mezcladora para fregadero "PRICE PFISTER USA", con manguera</v>
          </cell>
          <cell r="C142" t="str">
            <v>u</v>
          </cell>
          <cell r="D142">
            <v>1</v>
          </cell>
          <cell r="E142">
            <v>725</v>
          </cell>
          <cell r="F142">
            <v>725</v>
          </cell>
        </row>
        <row r="143">
          <cell r="A143" t="str">
            <v>BF04.027</v>
          </cell>
          <cell r="B143" t="str">
            <v>Boquilla para lavamanos, automática, cromada, "Sayco"</v>
          </cell>
          <cell r="C143" t="str">
            <v>u</v>
          </cell>
          <cell r="D143">
            <v>1</v>
          </cell>
          <cell r="E143">
            <v>100</v>
          </cell>
          <cell r="F143">
            <v>100</v>
          </cell>
        </row>
        <row r="144">
          <cell r="A144" t="str">
            <v>BF04.028</v>
          </cell>
          <cell r="B144" t="str">
            <v>Boquilla para lavamanos, PVC</v>
          </cell>
          <cell r="C144" t="str">
            <v>u</v>
          </cell>
          <cell r="D144">
            <v>1</v>
          </cell>
          <cell r="E144">
            <v>16</v>
          </cell>
          <cell r="F144">
            <v>16</v>
          </cell>
        </row>
        <row r="145">
          <cell r="A145" t="str">
            <v>BF04.029</v>
          </cell>
          <cell r="B145" t="str">
            <v>Boquilla para fregadero, cromada (c/u)</v>
          </cell>
          <cell r="C145" t="str">
            <v>u</v>
          </cell>
          <cell r="D145">
            <v>1</v>
          </cell>
          <cell r="E145">
            <v>39</v>
          </cell>
          <cell r="F145">
            <v>39</v>
          </cell>
        </row>
        <row r="146">
          <cell r="A146" t="str">
            <v>BF04.030</v>
          </cell>
          <cell r="B146" t="str">
            <v>Boquilla para lavadero, cromada, con tapón</v>
          </cell>
          <cell r="C146" t="str">
            <v>u</v>
          </cell>
          <cell r="D146">
            <v>1</v>
          </cell>
          <cell r="E146">
            <v>22</v>
          </cell>
          <cell r="F146">
            <v>22</v>
          </cell>
        </row>
        <row r="147">
          <cell r="A147" t="str">
            <v>BF04.031</v>
          </cell>
          <cell r="B147" t="str">
            <v>Boquilla para lavadero, PVC, con tapón</v>
          </cell>
          <cell r="C147" t="str">
            <v>u</v>
          </cell>
          <cell r="D147">
            <v>1</v>
          </cell>
          <cell r="E147">
            <v>15.5</v>
          </cell>
          <cell r="F147">
            <v>15.5</v>
          </cell>
        </row>
        <row r="148">
          <cell r="A148" t="str">
            <v>BF04.032</v>
          </cell>
          <cell r="B148" t="str">
            <v>Rejilla 3"x1 1/2",cromada, para piso</v>
          </cell>
          <cell r="C148" t="str">
            <v>u</v>
          </cell>
          <cell r="D148">
            <v>1</v>
          </cell>
          <cell r="E148">
            <v>16.5</v>
          </cell>
          <cell r="F148">
            <v>16.5</v>
          </cell>
        </row>
        <row r="149">
          <cell r="A149" t="str">
            <v>BF04.033</v>
          </cell>
          <cell r="B149" t="str">
            <v>Rejilla 4",aluminio para piso</v>
          </cell>
          <cell r="C149" t="str">
            <v>u</v>
          </cell>
          <cell r="D149">
            <v>1</v>
          </cell>
          <cell r="E149">
            <v>8</v>
          </cell>
          <cell r="F149">
            <v>8</v>
          </cell>
        </row>
        <row r="150">
          <cell r="A150" t="str">
            <v>BF04.034</v>
          </cell>
          <cell r="B150" t="str">
            <v>Sifón lavamanos, 1 1/4", cromado, completo "Nibco"</v>
          </cell>
          <cell r="C150" t="str">
            <v>u</v>
          </cell>
          <cell r="D150">
            <v>1</v>
          </cell>
          <cell r="E150">
            <v>200</v>
          </cell>
          <cell r="F150">
            <v>200</v>
          </cell>
        </row>
        <row r="151">
          <cell r="A151" t="str">
            <v>BF04.035</v>
          </cell>
          <cell r="B151" t="str">
            <v>Sifón lavamanos 1 1/4", PVC</v>
          </cell>
          <cell r="C151" t="str">
            <v>u</v>
          </cell>
          <cell r="D151">
            <v>1</v>
          </cell>
          <cell r="E151">
            <v>25</v>
          </cell>
          <cell r="F151">
            <v>25</v>
          </cell>
        </row>
        <row r="152">
          <cell r="A152" t="str">
            <v>BF04.036</v>
          </cell>
          <cell r="B152" t="str">
            <v>Sifón fregadero 1 1/2", PVC</v>
          </cell>
          <cell r="C152" t="str">
            <v>u</v>
          </cell>
          <cell r="D152">
            <v>1</v>
          </cell>
          <cell r="E152">
            <v>17</v>
          </cell>
          <cell r="F152">
            <v>17</v>
          </cell>
        </row>
        <row r="153">
          <cell r="A153" t="str">
            <v>BF04.037</v>
          </cell>
          <cell r="B153" t="str">
            <v>Desagüe para bañera, PVC</v>
          </cell>
          <cell r="C153" t="str">
            <v>u</v>
          </cell>
          <cell r="D153">
            <v>1</v>
          </cell>
          <cell r="E153">
            <v>175</v>
          </cell>
          <cell r="F153">
            <v>175</v>
          </cell>
        </row>
        <row r="154">
          <cell r="A154" t="str">
            <v>BF04.038</v>
          </cell>
          <cell r="B154" t="str">
            <v>Desagüe doble para fegadero, PVC</v>
          </cell>
          <cell r="C154" t="str">
            <v>u</v>
          </cell>
          <cell r="D154">
            <v>1</v>
          </cell>
          <cell r="E154">
            <v>32</v>
          </cell>
          <cell r="F154">
            <v>32</v>
          </cell>
        </row>
        <row r="155">
          <cell r="A155" t="str">
            <v>BF04.039</v>
          </cell>
          <cell r="B155" t="str">
            <v>Cola extensión lavamanos 1 1/4" x 8", cromada</v>
          </cell>
          <cell r="C155" t="str">
            <v>u</v>
          </cell>
          <cell r="D155">
            <v>1</v>
          </cell>
          <cell r="E155">
            <v>23</v>
          </cell>
          <cell r="F155">
            <v>23</v>
          </cell>
        </row>
        <row r="156">
          <cell r="A156" t="str">
            <v>BF04.040</v>
          </cell>
          <cell r="B156" t="str">
            <v>Cola extensión lavamanos 1 1/2" x 8", cromada</v>
          </cell>
          <cell r="C156" t="str">
            <v>u</v>
          </cell>
          <cell r="D156">
            <v>1</v>
          </cell>
          <cell r="E156">
            <v>25</v>
          </cell>
          <cell r="F156">
            <v>25</v>
          </cell>
        </row>
        <row r="157">
          <cell r="A157" t="str">
            <v>BF04.041</v>
          </cell>
          <cell r="B157" t="str">
            <v>Cola extensión lavamanos 1 1/2" x 8", PVC</v>
          </cell>
          <cell r="C157" t="str">
            <v>u</v>
          </cell>
          <cell r="D157">
            <v>1</v>
          </cell>
          <cell r="E157">
            <v>10.5</v>
          </cell>
          <cell r="F157">
            <v>10.5</v>
          </cell>
        </row>
        <row r="158">
          <cell r="A158" t="str">
            <v>BF04.042</v>
          </cell>
          <cell r="B158" t="str">
            <v>Cubrefalta de 3/8", cromado</v>
          </cell>
          <cell r="C158" t="str">
            <v>u</v>
          </cell>
          <cell r="D158">
            <v>1</v>
          </cell>
          <cell r="E158">
            <v>1.5</v>
          </cell>
          <cell r="F158">
            <v>1.5</v>
          </cell>
        </row>
        <row r="159">
          <cell r="A159" t="str">
            <v>BF04.043</v>
          </cell>
          <cell r="B159" t="str">
            <v>Cubrefalta de 1/2", cromado</v>
          </cell>
          <cell r="C159" t="str">
            <v>u</v>
          </cell>
          <cell r="D159">
            <v>1</v>
          </cell>
          <cell r="E159">
            <v>2.5</v>
          </cell>
          <cell r="F159">
            <v>2.5</v>
          </cell>
        </row>
        <row r="160">
          <cell r="A160" t="str">
            <v>BF04.044</v>
          </cell>
          <cell r="B160" t="str">
            <v>Cubrefalta de 3/4", cromado</v>
          </cell>
          <cell r="C160" t="str">
            <v>u</v>
          </cell>
          <cell r="D160">
            <v>1</v>
          </cell>
          <cell r="E160">
            <v>1.75</v>
          </cell>
          <cell r="F160">
            <v>1.75</v>
          </cell>
        </row>
        <row r="161">
          <cell r="A161" t="str">
            <v>BF04.045</v>
          </cell>
          <cell r="B161" t="str">
            <v>Cepillera cromada corriente</v>
          </cell>
          <cell r="C161" t="str">
            <v>u</v>
          </cell>
          <cell r="D161">
            <v>1</v>
          </cell>
          <cell r="E161">
            <v>18.75</v>
          </cell>
          <cell r="F161">
            <v>18.75</v>
          </cell>
        </row>
        <row r="162">
          <cell r="A162" t="str">
            <v>BF04.046</v>
          </cell>
          <cell r="B162" t="str">
            <v>Gancho cromado doble, corriente</v>
          </cell>
          <cell r="C162" t="str">
            <v>u</v>
          </cell>
          <cell r="D162">
            <v>1</v>
          </cell>
          <cell r="E162">
            <v>12.8</v>
          </cell>
          <cell r="F162">
            <v>12.8</v>
          </cell>
        </row>
        <row r="163">
          <cell r="A163" t="str">
            <v>BF04.047</v>
          </cell>
          <cell r="B163" t="str">
            <v>Jabonera para bañera, con agarradera, cromada, corriente</v>
          </cell>
          <cell r="C163" t="str">
            <v>u</v>
          </cell>
          <cell r="D163">
            <v>1</v>
          </cell>
          <cell r="E163">
            <v>85</v>
          </cell>
          <cell r="F163">
            <v>85</v>
          </cell>
        </row>
        <row r="164">
          <cell r="A164" t="str">
            <v>BF04.048</v>
          </cell>
          <cell r="B164" t="str">
            <v>Jabonera para bañera, sin agarradera, cromada, corriente</v>
          </cell>
          <cell r="C164" t="str">
            <v>u</v>
          </cell>
          <cell r="D164">
            <v>1</v>
          </cell>
          <cell r="E164">
            <v>80</v>
          </cell>
          <cell r="F164">
            <v>80</v>
          </cell>
        </row>
        <row r="165">
          <cell r="A165" t="str">
            <v>BF04.049</v>
          </cell>
          <cell r="B165" t="str">
            <v>Jabonera líquida, cromada, corriente</v>
          </cell>
          <cell r="C165" t="str">
            <v>u</v>
          </cell>
          <cell r="D165">
            <v>1</v>
          </cell>
          <cell r="E165">
            <v>100</v>
          </cell>
          <cell r="F165">
            <v>100</v>
          </cell>
        </row>
        <row r="166">
          <cell r="A166" t="str">
            <v>BF04.050</v>
          </cell>
          <cell r="B166" t="str">
            <v>Papelera empotrada, cromada, corriente</v>
          </cell>
          <cell r="C166" t="str">
            <v>u</v>
          </cell>
          <cell r="D166">
            <v>1</v>
          </cell>
          <cell r="E166">
            <v>99</v>
          </cell>
          <cell r="F166">
            <v>99</v>
          </cell>
        </row>
        <row r="167">
          <cell r="A167" t="str">
            <v>BF04.051</v>
          </cell>
          <cell r="B167" t="str">
            <v>Toallero 24" cromado corriente</v>
          </cell>
          <cell r="C167" t="str">
            <v>u</v>
          </cell>
          <cell r="D167">
            <v>1</v>
          </cell>
          <cell r="E167">
            <v>51</v>
          </cell>
          <cell r="F167">
            <v>51</v>
          </cell>
        </row>
        <row r="168">
          <cell r="A168" t="str">
            <v>BF04.052</v>
          </cell>
          <cell r="B168" t="str">
            <v>Toallero 30" cromado corriente</v>
          </cell>
          <cell r="C168" t="str">
            <v>u</v>
          </cell>
          <cell r="D168">
            <v>1</v>
          </cell>
          <cell r="E168">
            <v>80</v>
          </cell>
          <cell r="F168">
            <v>80</v>
          </cell>
        </row>
        <row r="169">
          <cell r="A169" t="str">
            <v>BF04.053</v>
          </cell>
          <cell r="B169" t="str">
            <v>Toallero 24" acero inoxidable</v>
          </cell>
          <cell r="C169" t="str">
            <v>u</v>
          </cell>
          <cell r="D169">
            <v>1</v>
          </cell>
          <cell r="E169">
            <v>104</v>
          </cell>
          <cell r="F169">
            <v>104</v>
          </cell>
        </row>
        <row r="170">
          <cell r="A170" t="str">
            <v>BF04.054</v>
          </cell>
          <cell r="B170" t="str">
            <v>Toallero 30" acero inoxidable</v>
          </cell>
          <cell r="C170" t="str">
            <v>u</v>
          </cell>
          <cell r="D170">
            <v>1</v>
          </cell>
          <cell r="E170">
            <v>146</v>
          </cell>
          <cell r="F170">
            <v>146</v>
          </cell>
        </row>
        <row r="171">
          <cell r="A171" t="str">
            <v>BL</v>
          </cell>
          <cell r="B171" t="str">
            <v>BLOQUES</v>
          </cell>
          <cell r="D171" t="str">
            <v/>
          </cell>
          <cell r="F171" t="str">
            <v/>
          </cell>
        </row>
        <row r="172">
          <cell r="A172" t="str">
            <v>BL01.</v>
          </cell>
          <cell r="B172" t="str">
            <v>Bloques de Barro</v>
          </cell>
        </row>
        <row r="173">
          <cell r="A173" t="str">
            <v>BL01.001</v>
          </cell>
          <cell r="B173" t="str">
            <v>Bloques de Barro de 4"</v>
          </cell>
          <cell r="C173" t="str">
            <v>u</v>
          </cell>
          <cell r="D173">
            <v>1.08</v>
          </cell>
          <cell r="E173">
            <v>5.94</v>
          </cell>
          <cell r="F173">
            <v>6.42</v>
          </cell>
        </row>
        <row r="174">
          <cell r="A174" t="str">
            <v>BL01.002</v>
          </cell>
          <cell r="B174" t="str">
            <v>Bloques de Barro de 6"</v>
          </cell>
          <cell r="C174" t="str">
            <v>u</v>
          </cell>
          <cell r="D174">
            <v>1.08</v>
          </cell>
          <cell r="E174">
            <v>7.56</v>
          </cell>
          <cell r="F174">
            <v>8.16</v>
          </cell>
        </row>
        <row r="175">
          <cell r="A175" t="str">
            <v>BL01.003</v>
          </cell>
          <cell r="B175" t="str">
            <v>Bloques de Barro de 8"</v>
          </cell>
          <cell r="C175" t="str">
            <v>u</v>
          </cell>
          <cell r="D175">
            <v>1.08</v>
          </cell>
          <cell r="E175">
            <v>10</v>
          </cell>
          <cell r="F175">
            <v>10.8</v>
          </cell>
        </row>
        <row r="176">
          <cell r="A176" t="str">
            <v>BL01.004</v>
          </cell>
          <cell r="B176" t="str">
            <v>Bloques de Barro de 5" (forjados)</v>
          </cell>
          <cell r="C176" t="str">
            <v>u</v>
          </cell>
          <cell r="D176">
            <v>1.08</v>
          </cell>
          <cell r="E176">
            <v>7</v>
          </cell>
          <cell r="F176">
            <v>7.56</v>
          </cell>
        </row>
        <row r="177">
          <cell r="A177" t="str">
            <v>BL02.</v>
          </cell>
          <cell r="B177" t="str">
            <v>Bloques de Cemento</v>
          </cell>
          <cell r="D177" t="str">
            <v/>
          </cell>
          <cell r="F177" t="str">
            <v/>
          </cell>
        </row>
        <row r="178">
          <cell r="A178" t="str">
            <v>BL02.001</v>
          </cell>
          <cell r="B178" t="str">
            <v>Bloque de hormigón 4"</v>
          </cell>
          <cell r="C178" t="str">
            <v>u</v>
          </cell>
          <cell r="D178">
            <v>1.08</v>
          </cell>
          <cell r="E178">
            <v>4.8600000000000003</v>
          </cell>
          <cell r="F178">
            <v>5.25</v>
          </cell>
        </row>
        <row r="179">
          <cell r="A179" t="str">
            <v>BL02.002</v>
          </cell>
          <cell r="B179" t="str">
            <v>Bloque de hormigón 6"</v>
          </cell>
          <cell r="C179" t="str">
            <v>u</v>
          </cell>
          <cell r="D179">
            <v>1.08</v>
          </cell>
          <cell r="E179">
            <v>6.39</v>
          </cell>
          <cell r="F179">
            <v>6.9</v>
          </cell>
        </row>
        <row r="180">
          <cell r="A180" t="str">
            <v>BL02.003</v>
          </cell>
          <cell r="B180" t="str">
            <v>Bloque de hormigón 8"</v>
          </cell>
          <cell r="C180" t="str">
            <v>u</v>
          </cell>
          <cell r="D180">
            <v>1.08</v>
          </cell>
          <cell r="E180">
            <v>8.3699999999999992</v>
          </cell>
          <cell r="F180">
            <v>9.0399999999999991</v>
          </cell>
        </row>
        <row r="181">
          <cell r="A181" t="str">
            <v>BL02.004</v>
          </cell>
          <cell r="B181" t="str">
            <v>Bloque de hormigón 5" para verjas</v>
          </cell>
          <cell r="C181" t="str">
            <v>u</v>
          </cell>
          <cell r="D181">
            <v>1.08</v>
          </cell>
          <cell r="E181">
            <v>5.9</v>
          </cell>
          <cell r="F181">
            <v>6.37</v>
          </cell>
        </row>
        <row r="182">
          <cell r="A182" t="str">
            <v>BL02.005</v>
          </cell>
          <cell r="B182" t="str">
            <v>Bloque de hormigón 10"</v>
          </cell>
          <cell r="C182" t="str">
            <v>u</v>
          </cell>
          <cell r="D182">
            <v>1.08</v>
          </cell>
          <cell r="E182">
            <v>18.8</v>
          </cell>
          <cell r="F182">
            <v>20.3</v>
          </cell>
        </row>
        <row r="183">
          <cell r="A183" t="str">
            <v>BL02.006</v>
          </cell>
          <cell r="B183" t="str">
            <v>Bloque de hormigón 12"</v>
          </cell>
          <cell r="C183" t="str">
            <v>u</v>
          </cell>
          <cell r="D183">
            <v>1.08</v>
          </cell>
          <cell r="E183">
            <v>18.399999999999999</v>
          </cell>
          <cell r="F183">
            <v>19.87</v>
          </cell>
        </row>
        <row r="184">
          <cell r="A184" t="str">
            <v>BL02.007</v>
          </cell>
          <cell r="B184" t="str">
            <v>Bloque Rusticanales de 4", gris</v>
          </cell>
          <cell r="C184" t="str">
            <v>u</v>
          </cell>
          <cell r="D184">
            <v>1.08</v>
          </cell>
          <cell r="E184">
            <v>20.25</v>
          </cell>
          <cell r="F184">
            <v>21.87</v>
          </cell>
        </row>
        <row r="185">
          <cell r="A185" t="str">
            <v>BL02.008</v>
          </cell>
          <cell r="B185" t="str">
            <v>Bloque Rusticanales de 8", gris</v>
          </cell>
          <cell r="C185" t="str">
            <v>u</v>
          </cell>
          <cell r="D185">
            <v>1.08</v>
          </cell>
          <cell r="E185">
            <v>26.95</v>
          </cell>
          <cell r="F185">
            <v>29.11</v>
          </cell>
        </row>
        <row r="186">
          <cell r="A186" t="str">
            <v>BL02.009</v>
          </cell>
          <cell r="B186" t="str">
            <v>Bloque de 6"x8"x8", liso ( 1/2 bloque de 6")</v>
          </cell>
          <cell r="C186" t="str">
            <v>u</v>
          </cell>
          <cell r="D186">
            <v>1.08</v>
          </cell>
          <cell r="E186">
            <v>4.0999999999999996</v>
          </cell>
          <cell r="F186">
            <v>4.43</v>
          </cell>
        </row>
        <row r="187">
          <cell r="A187" t="str">
            <v>BL02.010</v>
          </cell>
          <cell r="B187" t="str">
            <v>Bloque de 8"x8"x8" , liso ( 1/2 bloque de 8")</v>
          </cell>
          <cell r="C187" t="str">
            <v>u</v>
          </cell>
          <cell r="D187">
            <v>1.08</v>
          </cell>
          <cell r="E187">
            <v>5.4</v>
          </cell>
          <cell r="F187">
            <v>5.83</v>
          </cell>
        </row>
        <row r="188">
          <cell r="A188" t="str">
            <v>BL02.011</v>
          </cell>
          <cell r="B188" t="str">
            <v>Bloque ornamental 8"x8"x16", gris (TICARUST)</v>
          </cell>
          <cell r="C188" t="str">
            <v>u</v>
          </cell>
          <cell r="D188">
            <v>1.08</v>
          </cell>
          <cell r="E188">
            <v>17.149999999999999</v>
          </cell>
          <cell r="F188">
            <v>18.52</v>
          </cell>
        </row>
        <row r="189">
          <cell r="A189" t="str">
            <v>BL02.012</v>
          </cell>
          <cell r="B189" t="str">
            <v>Bloque calado 6", tipo persiana</v>
          </cell>
          <cell r="C189" t="str">
            <v>u</v>
          </cell>
          <cell r="D189">
            <v>1.08</v>
          </cell>
          <cell r="E189">
            <v>8</v>
          </cell>
          <cell r="F189">
            <v>8.64</v>
          </cell>
        </row>
        <row r="190">
          <cell r="A190" t="str">
            <v>BL02.013</v>
          </cell>
          <cell r="B190" t="str">
            <v>Acarreo bloque de hormigón 4"</v>
          </cell>
          <cell r="C190" t="str">
            <v>u</v>
          </cell>
          <cell r="D190">
            <v>1.08</v>
          </cell>
          <cell r="E190">
            <v>0.52</v>
          </cell>
          <cell r="F190">
            <v>0.56000000000000005</v>
          </cell>
        </row>
        <row r="191">
          <cell r="A191" t="str">
            <v>BL02.014</v>
          </cell>
          <cell r="B191" t="str">
            <v>Acarreo bloque de hormigón 5", para verjas</v>
          </cell>
          <cell r="C191" t="str">
            <v>u</v>
          </cell>
          <cell r="D191">
            <v>1.08</v>
          </cell>
          <cell r="E191">
            <v>0.55000000000000004</v>
          </cell>
          <cell r="F191">
            <v>0.59</v>
          </cell>
        </row>
        <row r="192">
          <cell r="A192" t="str">
            <v>BL02.015</v>
          </cell>
          <cell r="B192" t="str">
            <v>Acarreo bloque de hormigón 6"</v>
          </cell>
          <cell r="C192" t="str">
            <v>u</v>
          </cell>
          <cell r="D192">
            <v>1.08</v>
          </cell>
          <cell r="E192">
            <v>0.56000000000000005</v>
          </cell>
          <cell r="F192">
            <v>0.6</v>
          </cell>
        </row>
        <row r="193">
          <cell r="A193" t="str">
            <v>BL02.016</v>
          </cell>
          <cell r="B193" t="str">
            <v>Acarreo bloque de hormigón 8"</v>
          </cell>
          <cell r="C193" t="str">
            <v>u</v>
          </cell>
          <cell r="D193">
            <v>1.08</v>
          </cell>
          <cell r="E193">
            <v>0.63</v>
          </cell>
          <cell r="F193">
            <v>0.68</v>
          </cell>
        </row>
        <row r="194">
          <cell r="A194" t="str">
            <v>BL02.017</v>
          </cell>
          <cell r="B194" t="str">
            <v>Acarreo bloque de hormigón 10"</v>
          </cell>
          <cell r="C194" t="str">
            <v>u</v>
          </cell>
          <cell r="D194">
            <v>1.08</v>
          </cell>
          <cell r="E194">
            <v>1</v>
          </cell>
          <cell r="F194">
            <v>1.08</v>
          </cell>
        </row>
        <row r="195">
          <cell r="A195" t="str">
            <v>BL02.018</v>
          </cell>
          <cell r="B195" t="str">
            <v>Acarreo bloque de hormigón 12"</v>
          </cell>
          <cell r="C195" t="str">
            <v>u</v>
          </cell>
          <cell r="D195">
            <v>1.08</v>
          </cell>
          <cell r="E195">
            <v>1.19</v>
          </cell>
          <cell r="F195">
            <v>1.29</v>
          </cell>
        </row>
        <row r="196">
          <cell r="A196" t="str">
            <v>BL02.019</v>
          </cell>
          <cell r="B196" t="str">
            <v>Acarreo Bloque Rusticanales de 4", gris</v>
          </cell>
          <cell r="C196" t="str">
            <v>u</v>
          </cell>
          <cell r="D196">
            <v>1.08</v>
          </cell>
          <cell r="E196">
            <v>0.56999999999999995</v>
          </cell>
          <cell r="F196">
            <v>0.62</v>
          </cell>
        </row>
        <row r="197">
          <cell r="A197" t="str">
            <v>BL02.020</v>
          </cell>
          <cell r="B197" t="str">
            <v>Acarreo Bloque Rusticanales de 8", gris</v>
          </cell>
          <cell r="C197" t="str">
            <v>u</v>
          </cell>
          <cell r="D197">
            <v>1.08</v>
          </cell>
          <cell r="E197">
            <v>0.78</v>
          </cell>
          <cell r="F197">
            <v>0.84</v>
          </cell>
        </row>
        <row r="198">
          <cell r="A198" t="str">
            <v>BL02.021</v>
          </cell>
          <cell r="B198" t="str">
            <v>Acarreo Bloque de 6"x8"x8", liso ( 1/2 Acarreo Bloque de 6")</v>
          </cell>
          <cell r="C198" t="str">
            <v>u</v>
          </cell>
          <cell r="D198">
            <v>1.08</v>
          </cell>
          <cell r="E198">
            <v>0.3</v>
          </cell>
          <cell r="F198">
            <v>0.32</v>
          </cell>
        </row>
        <row r="199">
          <cell r="A199" t="str">
            <v>BL02.022</v>
          </cell>
          <cell r="B199" t="str">
            <v>Acarreo Bloque de 8"x8"x8" , liso ( 1/2 Acarreo Bloque de 8")</v>
          </cell>
          <cell r="C199" t="str">
            <v>u</v>
          </cell>
          <cell r="D199">
            <v>1.08</v>
          </cell>
          <cell r="E199">
            <v>0.34</v>
          </cell>
          <cell r="F199">
            <v>0.37</v>
          </cell>
        </row>
        <row r="200">
          <cell r="A200" t="str">
            <v>BL02.023</v>
          </cell>
          <cell r="B200" t="str">
            <v>Acarreo Bloque ornamental 8"x8"x16", gris (TICARUST)</v>
          </cell>
          <cell r="C200" t="str">
            <v>u</v>
          </cell>
          <cell r="D200">
            <v>1.08</v>
          </cell>
          <cell r="E200">
            <v>0.53</v>
          </cell>
          <cell r="F200">
            <v>0.56999999999999995</v>
          </cell>
        </row>
        <row r="201">
          <cell r="A201" t="str">
            <v>BL02.024</v>
          </cell>
          <cell r="B201" t="str">
            <v>Acarreo Bloque calado 6", tipo persiana</v>
          </cell>
          <cell r="C201" t="str">
            <v>u</v>
          </cell>
          <cell r="D201">
            <v>1.08</v>
          </cell>
          <cell r="E201">
            <v>0.53</v>
          </cell>
          <cell r="F201">
            <v>0.56999999999999995</v>
          </cell>
        </row>
        <row r="202">
          <cell r="A202" t="str">
            <v>BL99.001</v>
          </cell>
          <cell r="B202" t="str">
            <v>Bloques de Cristal</v>
          </cell>
          <cell r="C202" t="str">
            <v>u</v>
          </cell>
          <cell r="D202">
            <v>1.08</v>
          </cell>
          <cell r="E202">
            <v>80</v>
          </cell>
          <cell r="F202">
            <v>86.4</v>
          </cell>
        </row>
        <row r="203">
          <cell r="A203" t="str">
            <v>BL99.011</v>
          </cell>
          <cell r="B203" t="str">
            <v>Acarreo de Bloques de Cristal</v>
          </cell>
          <cell r="C203" t="str">
            <v>u</v>
          </cell>
          <cell r="D203">
            <v>1.08</v>
          </cell>
          <cell r="E203">
            <v>4</v>
          </cell>
          <cell r="F203">
            <v>4.32</v>
          </cell>
        </row>
        <row r="204">
          <cell r="A204" t="str">
            <v>BO</v>
          </cell>
          <cell r="B204" t="str">
            <v>BOMBA DE AGUA PARA CISTERNAS</v>
          </cell>
          <cell r="D204" t="str">
            <v/>
          </cell>
          <cell r="F204" t="str">
            <v/>
          </cell>
        </row>
        <row r="205">
          <cell r="A205" t="str">
            <v>BO01.002</v>
          </cell>
          <cell r="B205" t="str">
            <v>Bomba de 3/4 H.P., sin tanque</v>
          </cell>
          <cell r="C205" t="str">
            <v>u</v>
          </cell>
          <cell r="D205">
            <v>1</v>
          </cell>
          <cell r="E205">
            <v>2500</v>
          </cell>
          <cell r="F205">
            <v>2500</v>
          </cell>
        </row>
        <row r="206">
          <cell r="A206" t="str">
            <v>BO01.008</v>
          </cell>
          <cell r="B206" t="str">
            <v>Tanque hidroneumático de 42 gls, criollo</v>
          </cell>
          <cell r="C206" t="str">
            <v>u</v>
          </cell>
          <cell r="D206">
            <v>1</v>
          </cell>
          <cell r="E206">
            <v>1000</v>
          </cell>
          <cell r="F206">
            <v>1000</v>
          </cell>
        </row>
        <row r="207">
          <cell r="A207" t="str">
            <v>CC</v>
          </cell>
          <cell r="B207" t="str">
            <v>CEMENTOS Y CALES</v>
          </cell>
          <cell r="D207" t="str">
            <v/>
          </cell>
          <cell r="F207" t="str">
            <v/>
          </cell>
        </row>
        <row r="208">
          <cell r="A208" t="str">
            <v>CC01.001</v>
          </cell>
          <cell r="B208" t="str">
            <v>Cal Pomier (50 lbs)</v>
          </cell>
          <cell r="C208" t="str">
            <v>fda</v>
          </cell>
          <cell r="D208">
            <v>1</v>
          </cell>
          <cell r="E208">
            <v>59</v>
          </cell>
          <cell r="F208">
            <v>59</v>
          </cell>
        </row>
        <row r="209">
          <cell r="A209" t="str">
            <v>CC01.002</v>
          </cell>
          <cell r="B209" t="str">
            <v>Cemento Blanco (90 lbs)</v>
          </cell>
          <cell r="C209" t="str">
            <v>fda</v>
          </cell>
          <cell r="D209">
            <v>1</v>
          </cell>
          <cell r="E209">
            <v>180</v>
          </cell>
          <cell r="F209">
            <v>180</v>
          </cell>
        </row>
        <row r="210">
          <cell r="A210" t="str">
            <v>CC01.003</v>
          </cell>
          <cell r="B210" t="str">
            <v>Cemento Gris ("Portland")</v>
          </cell>
          <cell r="C210" t="str">
            <v>fda</v>
          </cell>
          <cell r="D210">
            <v>1</v>
          </cell>
          <cell r="E210">
            <v>69</v>
          </cell>
          <cell r="F210">
            <v>69</v>
          </cell>
        </row>
        <row r="211">
          <cell r="A211" t="str">
            <v>CC02.001</v>
          </cell>
          <cell r="B211" t="str">
            <v>Cemento para Grouting Expansivo</v>
          </cell>
          <cell r="C211" t="str">
            <v>fda</v>
          </cell>
          <cell r="D211">
            <v>1</v>
          </cell>
          <cell r="E211">
            <v>500</v>
          </cell>
          <cell r="F211">
            <v>500</v>
          </cell>
        </row>
        <row r="212">
          <cell r="A212" t="str">
            <v>CC02.002</v>
          </cell>
          <cell r="B212" t="str">
            <v>Cemento para Grouting Portland</v>
          </cell>
          <cell r="C212" t="str">
            <v>fda</v>
          </cell>
          <cell r="D212">
            <v>1</v>
          </cell>
          <cell r="E212">
            <v>67</v>
          </cell>
          <cell r="F212">
            <v>67</v>
          </cell>
        </row>
        <row r="213">
          <cell r="A213" t="str">
            <v>CC02.003</v>
          </cell>
          <cell r="B213" t="str">
            <v>Supracure</v>
          </cell>
          <cell r="C213" t="str">
            <v>gl</v>
          </cell>
          <cell r="D213">
            <v>1</v>
          </cell>
          <cell r="E213">
            <v>97.2</v>
          </cell>
          <cell r="F213">
            <v>97.2</v>
          </cell>
        </row>
        <row r="214">
          <cell r="A214" t="str">
            <v>CC02.004</v>
          </cell>
          <cell r="B214" t="str">
            <v>Superplastificante</v>
          </cell>
          <cell r="C214" t="str">
            <v>gl</v>
          </cell>
          <cell r="D214">
            <v>1</v>
          </cell>
          <cell r="E214">
            <v>91.8</v>
          </cell>
          <cell r="F214">
            <v>91.8</v>
          </cell>
        </row>
        <row r="218">
          <cell r="A218" t="str">
            <v>CE</v>
          </cell>
          <cell r="B218" t="str">
            <v>CERAMICAS</v>
          </cell>
          <cell r="D218" t="str">
            <v/>
          </cell>
          <cell r="F218" t="str">
            <v/>
          </cell>
        </row>
        <row r="219">
          <cell r="A219" t="str">
            <v>CE01.001</v>
          </cell>
          <cell r="B219" t="str">
            <v>Cerámica Criolla 15x15, monocolor</v>
          </cell>
          <cell r="C219" t="str">
            <v>m2</v>
          </cell>
          <cell r="D219">
            <v>1</v>
          </cell>
          <cell r="E219">
            <v>175</v>
          </cell>
          <cell r="F219">
            <v>175</v>
          </cell>
        </row>
        <row r="220">
          <cell r="A220" t="str">
            <v>CE01.002</v>
          </cell>
          <cell r="B220" t="str">
            <v>Cerámica Criolla 15x15, blanca</v>
          </cell>
          <cell r="C220" t="str">
            <v>m2</v>
          </cell>
          <cell r="D220">
            <v>1</v>
          </cell>
          <cell r="E220">
            <v>175</v>
          </cell>
          <cell r="F220">
            <v>175</v>
          </cell>
        </row>
        <row r="221">
          <cell r="A221" t="str">
            <v>CE01.010</v>
          </cell>
          <cell r="B221" t="str">
            <v>Cerámica Importada (Carabela). Costo Medio</v>
          </cell>
          <cell r="C221" t="str">
            <v>m2</v>
          </cell>
          <cell r="D221">
            <v>1</v>
          </cell>
          <cell r="E221">
            <v>250</v>
          </cell>
          <cell r="F221">
            <v>250</v>
          </cell>
        </row>
        <row r="222">
          <cell r="A222" t="str">
            <v>CE01.011</v>
          </cell>
          <cell r="B222" t="str">
            <v>Corte de Chazos</v>
          </cell>
          <cell r="C222" t="str">
            <v>u</v>
          </cell>
          <cell r="D222">
            <v>1</v>
          </cell>
          <cell r="E222">
            <v>2.6</v>
          </cell>
          <cell r="F222">
            <v>2.6</v>
          </cell>
        </row>
        <row r="223">
          <cell r="A223" t="str">
            <v>CE01.012</v>
          </cell>
          <cell r="B223" t="str">
            <v>Estopa</v>
          </cell>
          <cell r="C223" t="str">
            <v>lb</v>
          </cell>
          <cell r="D223">
            <v>1</v>
          </cell>
          <cell r="E223">
            <v>12</v>
          </cell>
          <cell r="F223">
            <v>12</v>
          </cell>
        </row>
        <row r="224">
          <cell r="A224" t="str">
            <v>CE01.021</v>
          </cell>
          <cell r="B224" t="str">
            <v>Zócalos 8x30 Cerámica Importada (Carabela), Costo medio</v>
          </cell>
          <cell r="C224" t="str">
            <v>u</v>
          </cell>
          <cell r="D224">
            <v>1</v>
          </cell>
          <cell r="E224">
            <v>12</v>
          </cell>
          <cell r="F224">
            <v>12</v>
          </cell>
        </row>
        <row r="225">
          <cell r="A225" t="str">
            <v>CJ</v>
          </cell>
          <cell r="B225" t="str">
            <v>CERRAJERIA</v>
          </cell>
          <cell r="D225" t="str">
            <v/>
          </cell>
          <cell r="F225" t="str">
            <v/>
          </cell>
        </row>
        <row r="226">
          <cell r="A226" t="str">
            <v>CJ01.001</v>
          </cell>
          <cell r="B226" t="str">
            <v>Llavín corriente, doble puño con llave y seguro</v>
          </cell>
          <cell r="C226" t="str">
            <v>u</v>
          </cell>
          <cell r="D226">
            <v>1</v>
          </cell>
          <cell r="E226">
            <v>125</v>
          </cell>
          <cell r="F226">
            <v>125</v>
          </cell>
        </row>
        <row r="227">
          <cell r="A227" t="str">
            <v>CJ01.002</v>
          </cell>
          <cell r="B227" t="str">
            <v>Llavín de Calidad, doble puño con llave y seguro</v>
          </cell>
          <cell r="C227" t="str">
            <v>u</v>
          </cell>
          <cell r="D227">
            <v>1</v>
          </cell>
          <cell r="E227">
            <v>425</v>
          </cell>
          <cell r="F227">
            <v>425</v>
          </cell>
        </row>
        <row r="228">
          <cell r="A228" t="str">
            <v>CJ01.003</v>
          </cell>
          <cell r="B228" t="str">
            <v>Bisagras STANLEY 3 1/2" x 3 1/2" doradas</v>
          </cell>
          <cell r="C228" t="str">
            <v>par</v>
          </cell>
          <cell r="D228">
            <v>1</v>
          </cell>
          <cell r="E228">
            <v>44</v>
          </cell>
          <cell r="F228">
            <v>44</v>
          </cell>
        </row>
        <row r="229">
          <cell r="A229" t="str">
            <v>CJ01.004</v>
          </cell>
          <cell r="B229" t="str">
            <v>Bisagras VAIVEN de piso, americana</v>
          </cell>
          <cell r="C229" t="str">
            <v>ud</v>
          </cell>
          <cell r="D229">
            <v>1</v>
          </cell>
          <cell r="E229">
            <v>480</v>
          </cell>
          <cell r="F229">
            <v>480</v>
          </cell>
        </row>
        <row r="230">
          <cell r="A230" t="str">
            <v>CJ01.007</v>
          </cell>
          <cell r="B230" t="str">
            <v>Tornillos de 3" x 14</v>
          </cell>
          <cell r="C230" t="str">
            <v>u</v>
          </cell>
          <cell r="D230">
            <v>1</v>
          </cell>
          <cell r="E230">
            <v>1.95</v>
          </cell>
          <cell r="F230">
            <v>1.95</v>
          </cell>
        </row>
        <row r="231">
          <cell r="A231" t="str">
            <v>CJ01.008</v>
          </cell>
          <cell r="B231" t="str">
            <v>Tarugos plásticos de 3/8" x 2"</v>
          </cell>
          <cell r="C231" t="str">
            <v>u</v>
          </cell>
          <cell r="D231">
            <v>1</v>
          </cell>
          <cell r="E231">
            <v>0.6</v>
          </cell>
          <cell r="F231">
            <v>0.6</v>
          </cell>
        </row>
        <row r="232">
          <cell r="A232" t="str">
            <v>EB</v>
          </cell>
          <cell r="B232" t="str">
            <v>EBANISTERIA</v>
          </cell>
          <cell r="D232" t="str">
            <v/>
          </cell>
          <cell r="F232" t="str">
            <v/>
          </cell>
        </row>
        <row r="233">
          <cell r="A233" t="str">
            <v>EB01.001</v>
          </cell>
          <cell r="B233" t="str">
            <v>Marco de pino en 2" x 4"</v>
          </cell>
          <cell r="C233" t="str">
            <v>p</v>
          </cell>
          <cell r="D233">
            <v>1</v>
          </cell>
          <cell r="E233">
            <v>17.5</v>
          </cell>
          <cell r="F233">
            <v>17.5</v>
          </cell>
        </row>
        <row r="234">
          <cell r="A234" t="str">
            <v>EB01.002</v>
          </cell>
          <cell r="B234" t="str">
            <v>Marco de caoba en 2" x 4"</v>
          </cell>
          <cell r="C234" t="str">
            <v>p</v>
          </cell>
          <cell r="D234">
            <v>1</v>
          </cell>
          <cell r="E234">
            <v>62.5</v>
          </cell>
          <cell r="F234">
            <v>62.5</v>
          </cell>
        </row>
        <row r="235">
          <cell r="A235" t="str">
            <v>EB01.003</v>
          </cell>
          <cell r="B235" t="str">
            <v>Puerta en Plywood 3/16"</v>
          </cell>
          <cell r="C235" t="str">
            <v>p2</v>
          </cell>
          <cell r="D235">
            <v>1</v>
          </cell>
          <cell r="E235">
            <v>35</v>
          </cell>
          <cell r="F235">
            <v>35</v>
          </cell>
        </row>
        <row r="236">
          <cell r="A236" t="str">
            <v>EB01.004</v>
          </cell>
          <cell r="B236" t="str">
            <v>Puerta panelada en Pino</v>
          </cell>
          <cell r="C236" t="str">
            <v>p2</v>
          </cell>
          <cell r="D236">
            <v>1</v>
          </cell>
          <cell r="E236">
            <v>68</v>
          </cell>
          <cell r="F236">
            <v>68</v>
          </cell>
        </row>
        <row r="237">
          <cell r="A237" t="str">
            <v>EB01.005</v>
          </cell>
          <cell r="B237" t="str">
            <v>Puerta panelada en Caoba</v>
          </cell>
          <cell r="C237" t="str">
            <v>p2</v>
          </cell>
          <cell r="D237">
            <v>1</v>
          </cell>
          <cell r="E237">
            <v>180</v>
          </cell>
          <cell r="F237">
            <v>180</v>
          </cell>
        </row>
        <row r="238">
          <cell r="A238" t="str">
            <v>EB01.006</v>
          </cell>
          <cell r="B238" t="str">
            <v>Puerta panelada especial en Caoba (Para Puerta Principal)</v>
          </cell>
          <cell r="C238" t="str">
            <v>p3</v>
          </cell>
          <cell r="D238">
            <v>1</v>
          </cell>
          <cell r="E238">
            <v>250</v>
          </cell>
          <cell r="F238">
            <v>250</v>
          </cell>
        </row>
        <row r="239">
          <cell r="A239" t="str">
            <v>EB01.007</v>
          </cell>
          <cell r="B239" t="str">
            <v>Gabinete de piso en Pino</v>
          </cell>
          <cell r="C239" t="str">
            <v>p</v>
          </cell>
          <cell r="D239">
            <v>1</v>
          </cell>
          <cell r="E239">
            <v>650</v>
          </cell>
          <cell r="F239">
            <v>650</v>
          </cell>
        </row>
        <row r="240">
          <cell r="A240" t="str">
            <v>EB01.008</v>
          </cell>
          <cell r="B240" t="str">
            <v>Gabinete de pared en Pino</v>
          </cell>
          <cell r="C240" t="str">
            <v>p</v>
          </cell>
          <cell r="D240">
            <v>1</v>
          </cell>
          <cell r="E240">
            <v>550</v>
          </cell>
          <cell r="F240">
            <v>550</v>
          </cell>
        </row>
        <row r="241">
          <cell r="A241" t="str">
            <v>EB01.016</v>
          </cell>
          <cell r="B241" t="str">
            <v>Montura puertas (incluye marco y llavín)</v>
          </cell>
          <cell r="C241" t="str">
            <v>u</v>
          </cell>
          <cell r="D241">
            <v>1</v>
          </cell>
          <cell r="E241">
            <v>250</v>
          </cell>
          <cell r="F241">
            <v>250</v>
          </cell>
        </row>
        <row r="242">
          <cell r="A242" t="str">
            <v>EB01.017</v>
          </cell>
          <cell r="B242" t="str">
            <v>Aplicación laca todo costo (por puerta)</v>
          </cell>
          <cell r="C242" t="str">
            <v>u</v>
          </cell>
          <cell r="D242">
            <v>1</v>
          </cell>
          <cell r="E242">
            <v>500</v>
          </cell>
          <cell r="F242">
            <v>500</v>
          </cell>
        </row>
        <row r="243">
          <cell r="A243" t="str">
            <v>EB02.001</v>
          </cell>
          <cell r="B243" t="str">
            <v>Tope de Marmolite "Alpha"</v>
          </cell>
          <cell r="C243" t="str">
            <v>p2</v>
          </cell>
          <cell r="D243">
            <v>1</v>
          </cell>
          <cell r="E243">
            <v>85</v>
          </cell>
          <cell r="F243">
            <v>85</v>
          </cell>
        </row>
        <row r="244">
          <cell r="A244" t="str">
            <v>EB02.002</v>
          </cell>
          <cell r="B244" t="str">
            <v>Tope de Marmolite Natural.  Incluye Instalación.</v>
          </cell>
          <cell r="C244" t="str">
            <v>p2</v>
          </cell>
          <cell r="D244">
            <v>1</v>
          </cell>
          <cell r="E244">
            <v>85</v>
          </cell>
          <cell r="F244">
            <v>85</v>
          </cell>
        </row>
        <row r="245">
          <cell r="A245" t="str">
            <v>EB02.003</v>
          </cell>
          <cell r="B245" t="str">
            <v>Tope de Marmolite Color.  Incluye Instalación.</v>
          </cell>
          <cell r="C245" t="str">
            <v>p2</v>
          </cell>
          <cell r="D245">
            <v>1</v>
          </cell>
          <cell r="E245">
            <v>120</v>
          </cell>
          <cell r="F245">
            <v>120</v>
          </cell>
        </row>
        <row r="246">
          <cell r="A246" t="str">
            <v>EB02.004</v>
          </cell>
          <cell r="B246" t="str">
            <v>Tope de Marmolite - Granitop.  Incluye Instalación.</v>
          </cell>
          <cell r="C246" t="str">
            <v>p2</v>
          </cell>
          <cell r="D246">
            <v>1.08</v>
          </cell>
          <cell r="E246">
            <v>150</v>
          </cell>
          <cell r="F246">
            <v>162</v>
          </cell>
        </row>
        <row r="247">
          <cell r="A247" t="str">
            <v>EL</v>
          </cell>
          <cell r="B247" t="str">
            <v>ELECTRICIDAD</v>
          </cell>
          <cell r="D247" t="str">
            <v/>
          </cell>
          <cell r="F247" t="str">
            <v/>
          </cell>
        </row>
        <row r="248">
          <cell r="A248" t="str">
            <v>EL01.001</v>
          </cell>
          <cell r="B248" t="str">
            <v>Caja rectangular 2x4 de 1/2", americana</v>
          </cell>
          <cell r="C248" t="str">
            <v>u</v>
          </cell>
          <cell r="D248">
            <v>1</v>
          </cell>
          <cell r="E248">
            <v>7.95</v>
          </cell>
          <cell r="F248">
            <v>7.95</v>
          </cell>
        </row>
        <row r="249">
          <cell r="A249" t="str">
            <v>EL01.002</v>
          </cell>
          <cell r="B249" t="str">
            <v>Caja rectangular 2x4 de 3/4", americana</v>
          </cell>
          <cell r="C249" t="str">
            <v>u</v>
          </cell>
          <cell r="D249">
            <v>1</v>
          </cell>
          <cell r="E249">
            <v>8</v>
          </cell>
          <cell r="F249">
            <v>8</v>
          </cell>
        </row>
        <row r="250">
          <cell r="A250" t="str">
            <v>EL01.003</v>
          </cell>
          <cell r="B250" t="str">
            <v>Caja octagonal de 1/2", americana</v>
          </cell>
          <cell r="C250" t="str">
            <v>u</v>
          </cell>
          <cell r="D250">
            <v>1</v>
          </cell>
          <cell r="E250">
            <v>8.9499999999999993</v>
          </cell>
          <cell r="F250">
            <v>8.9499999999999993</v>
          </cell>
        </row>
        <row r="251">
          <cell r="A251" t="str">
            <v>EL01.004</v>
          </cell>
          <cell r="B251" t="str">
            <v>Caja octagonal de 3/4", americana</v>
          </cell>
          <cell r="C251" t="str">
            <v>u</v>
          </cell>
          <cell r="D251">
            <v>1</v>
          </cell>
          <cell r="E251">
            <v>8.9499999999999993</v>
          </cell>
          <cell r="F251">
            <v>8.9499999999999993</v>
          </cell>
        </row>
        <row r="252">
          <cell r="A252" t="str">
            <v>EL01.005</v>
          </cell>
          <cell r="B252" t="str">
            <v>Roseta porcelana americana</v>
          </cell>
          <cell r="C252" t="str">
            <v>u</v>
          </cell>
          <cell r="D252">
            <v>1</v>
          </cell>
          <cell r="E252">
            <v>18</v>
          </cell>
          <cell r="F252">
            <v>18</v>
          </cell>
        </row>
        <row r="253">
          <cell r="A253" t="str">
            <v>EL01.006</v>
          </cell>
          <cell r="B253" t="str">
            <v>Tubo 1/2" x 10', PVC</v>
          </cell>
          <cell r="C253" t="str">
            <v>u</v>
          </cell>
          <cell r="D253">
            <v>1</v>
          </cell>
          <cell r="E253">
            <v>6.95</v>
          </cell>
          <cell r="F253">
            <v>6.95</v>
          </cell>
        </row>
        <row r="254">
          <cell r="A254" t="str">
            <v>EL01.007</v>
          </cell>
          <cell r="B254" t="str">
            <v>Tubo 3/4" x 10', PVC</v>
          </cell>
          <cell r="C254" t="str">
            <v>u</v>
          </cell>
          <cell r="D254">
            <v>1</v>
          </cell>
          <cell r="E254">
            <v>10.95</v>
          </cell>
          <cell r="F254">
            <v>10.95</v>
          </cell>
        </row>
        <row r="255">
          <cell r="A255" t="str">
            <v>EL01.008</v>
          </cell>
          <cell r="B255" t="str">
            <v>Tubo 1" x 10', PVC</v>
          </cell>
          <cell r="C255" t="str">
            <v>u</v>
          </cell>
          <cell r="D255">
            <v>1</v>
          </cell>
          <cell r="E255">
            <v>17</v>
          </cell>
          <cell r="F255">
            <v>17</v>
          </cell>
        </row>
        <row r="256">
          <cell r="A256" t="str">
            <v>EL01.009</v>
          </cell>
          <cell r="B256" t="str">
            <v>Tubo 1 1/2" x 10', PVC</v>
          </cell>
          <cell r="C256" t="str">
            <v>u</v>
          </cell>
          <cell r="D256">
            <v>1</v>
          </cell>
          <cell r="E256">
            <v>20</v>
          </cell>
          <cell r="F256">
            <v>20</v>
          </cell>
        </row>
        <row r="257">
          <cell r="A257" t="str">
            <v>EL01.010</v>
          </cell>
          <cell r="B257" t="str">
            <v>Tubo 2" x 10', PVC</v>
          </cell>
          <cell r="C257" t="str">
            <v>u</v>
          </cell>
          <cell r="D257">
            <v>1</v>
          </cell>
          <cell r="E257">
            <v>23</v>
          </cell>
          <cell r="F257">
            <v>23</v>
          </cell>
        </row>
        <row r="258">
          <cell r="A258" t="str">
            <v>EL01.011</v>
          </cell>
          <cell r="B258" t="str">
            <v>Codo PVC Eléctrico de 1/2"</v>
          </cell>
          <cell r="C258" t="str">
            <v>u</v>
          </cell>
          <cell r="D258">
            <v>1</v>
          </cell>
          <cell r="E258">
            <v>6.95</v>
          </cell>
          <cell r="F258">
            <v>6.95</v>
          </cell>
        </row>
        <row r="259">
          <cell r="A259" t="str">
            <v>EL01.012</v>
          </cell>
          <cell r="B259" t="str">
            <v>Codo PVC Eléctrico de 3/4"</v>
          </cell>
          <cell r="C259" t="str">
            <v>u</v>
          </cell>
          <cell r="D259">
            <v>1</v>
          </cell>
          <cell r="E259">
            <v>10.95</v>
          </cell>
          <cell r="F259">
            <v>10.95</v>
          </cell>
        </row>
        <row r="260">
          <cell r="A260" t="str">
            <v>EL01.013</v>
          </cell>
          <cell r="B260" t="str">
            <v>Alambre Duplo # 18, St.</v>
          </cell>
          <cell r="C260" t="str">
            <v>p</v>
          </cell>
          <cell r="D260">
            <v>1</v>
          </cell>
          <cell r="E260">
            <v>0.86</v>
          </cell>
          <cell r="F260">
            <v>0.86</v>
          </cell>
        </row>
        <row r="261">
          <cell r="A261" t="str">
            <v>EL01.014</v>
          </cell>
          <cell r="B261" t="str">
            <v>Alambre THW # 14, St.</v>
          </cell>
          <cell r="C261" t="str">
            <v>p</v>
          </cell>
          <cell r="D261">
            <v>1</v>
          </cell>
          <cell r="E261">
            <v>0.69</v>
          </cell>
          <cell r="F261">
            <v>0.69</v>
          </cell>
        </row>
        <row r="262">
          <cell r="A262" t="str">
            <v>EL01.015</v>
          </cell>
          <cell r="B262" t="str">
            <v>Alambre THW # 12, St.</v>
          </cell>
          <cell r="C262" t="str">
            <v>p</v>
          </cell>
          <cell r="D262">
            <v>1</v>
          </cell>
          <cell r="E262">
            <v>0.93</v>
          </cell>
          <cell r="F262">
            <v>0.93</v>
          </cell>
        </row>
        <row r="263">
          <cell r="A263" t="str">
            <v>EL01.016</v>
          </cell>
          <cell r="B263" t="str">
            <v>Alambre THW # 10, St.</v>
          </cell>
          <cell r="C263" t="str">
            <v>p</v>
          </cell>
          <cell r="D263">
            <v>1</v>
          </cell>
          <cell r="E263">
            <v>1.5</v>
          </cell>
          <cell r="F263">
            <v>1.5</v>
          </cell>
        </row>
        <row r="264">
          <cell r="A264" t="str">
            <v>EL01.017</v>
          </cell>
          <cell r="B264" t="str">
            <v>Alambre THW # 8, St.</v>
          </cell>
          <cell r="C264" t="str">
            <v>p</v>
          </cell>
          <cell r="D264">
            <v>1</v>
          </cell>
          <cell r="E264">
            <v>2.77</v>
          </cell>
          <cell r="F264">
            <v>2.77</v>
          </cell>
        </row>
        <row r="265">
          <cell r="A265" t="str">
            <v>EL01.018</v>
          </cell>
          <cell r="B265" t="str">
            <v>Alambre THW # 6, St.</v>
          </cell>
          <cell r="C265" t="str">
            <v>p</v>
          </cell>
          <cell r="D265">
            <v>1</v>
          </cell>
          <cell r="E265">
            <v>3.99</v>
          </cell>
          <cell r="F265">
            <v>3.99</v>
          </cell>
        </row>
        <row r="266">
          <cell r="A266" t="str">
            <v>EL01.019</v>
          </cell>
          <cell r="B266" t="str">
            <v>Alambre THW # 4, St.</v>
          </cell>
          <cell r="C266" t="str">
            <v>p</v>
          </cell>
          <cell r="D266">
            <v>1</v>
          </cell>
          <cell r="E266">
            <v>6.3</v>
          </cell>
          <cell r="F266">
            <v>6.3</v>
          </cell>
        </row>
        <row r="267">
          <cell r="A267" t="str">
            <v>EL01.020</v>
          </cell>
          <cell r="B267" t="str">
            <v>Alambre THW # 2, St.</v>
          </cell>
          <cell r="C267" t="str">
            <v>p</v>
          </cell>
          <cell r="D267">
            <v>1</v>
          </cell>
          <cell r="E267">
            <v>9.25</v>
          </cell>
          <cell r="F267">
            <v>9.25</v>
          </cell>
        </row>
        <row r="268">
          <cell r="A268" t="str">
            <v>EL01.021</v>
          </cell>
          <cell r="B268" t="str">
            <v>Alambre THW # 1/0, St.</v>
          </cell>
          <cell r="C268" t="str">
            <v>p</v>
          </cell>
          <cell r="D268">
            <v>1</v>
          </cell>
          <cell r="E268">
            <v>17.739999999999998</v>
          </cell>
          <cell r="F268">
            <v>17.739999999999998</v>
          </cell>
        </row>
        <row r="269">
          <cell r="A269" t="str">
            <v>EL01.022</v>
          </cell>
          <cell r="B269" t="str">
            <v>Tape eléctrico</v>
          </cell>
          <cell r="C269" t="str">
            <v>p</v>
          </cell>
          <cell r="D269">
            <v>1</v>
          </cell>
          <cell r="E269">
            <v>46</v>
          </cell>
          <cell r="F269">
            <v>46</v>
          </cell>
        </row>
        <row r="270">
          <cell r="A270" t="str">
            <v>EL01.023</v>
          </cell>
          <cell r="B270" t="str">
            <v>Interruptor sencillo, luminex</v>
          </cell>
          <cell r="C270" t="str">
            <v>u</v>
          </cell>
          <cell r="D270">
            <v>1</v>
          </cell>
          <cell r="E270">
            <v>16.95</v>
          </cell>
          <cell r="F270">
            <v>16.95</v>
          </cell>
        </row>
        <row r="271">
          <cell r="A271" t="str">
            <v>EL01.024</v>
          </cell>
          <cell r="B271" t="str">
            <v>Interruptor doble, luminex</v>
          </cell>
          <cell r="C271" t="str">
            <v>u</v>
          </cell>
          <cell r="D271">
            <v>1</v>
          </cell>
          <cell r="E271">
            <v>28.95</v>
          </cell>
          <cell r="F271">
            <v>28.95</v>
          </cell>
        </row>
        <row r="272">
          <cell r="A272" t="str">
            <v>EL01.025</v>
          </cell>
          <cell r="B272" t="str">
            <v>Interruptor triple, LUMINEX</v>
          </cell>
          <cell r="C272" t="str">
            <v>u</v>
          </cell>
          <cell r="D272">
            <v>1</v>
          </cell>
          <cell r="E272">
            <v>42</v>
          </cell>
          <cell r="F272">
            <v>42</v>
          </cell>
        </row>
        <row r="273">
          <cell r="A273" t="str">
            <v>EL01.026</v>
          </cell>
          <cell r="B273" t="str">
            <v>Interruptor sencillo de tres vias, Luminex</v>
          </cell>
          <cell r="C273" t="str">
            <v>u</v>
          </cell>
          <cell r="D273">
            <v>1</v>
          </cell>
          <cell r="E273">
            <v>20.95</v>
          </cell>
          <cell r="F273">
            <v>20.95</v>
          </cell>
        </row>
        <row r="274">
          <cell r="A274" t="str">
            <v>EL01.027</v>
          </cell>
          <cell r="B274" t="str">
            <v>Interruptor sencillo de cuatro vias, Vimar</v>
          </cell>
          <cell r="C274" t="str">
            <v>u</v>
          </cell>
          <cell r="D274">
            <v>1</v>
          </cell>
          <cell r="E274">
            <v>62</v>
          </cell>
          <cell r="F274">
            <v>62</v>
          </cell>
        </row>
        <row r="275">
          <cell r="A275" t="str">
            <v>EL01.028</v>
          </cell>
          <cell r="B275" t="str">
            <v>Interruptor piloto americano, Levinton</v>
          </cell>
          <cell r="C275" t="str">
            <v>u</v>
          </cell>
          <cell r="D275">
            <v>1</v>
          </cell>
          <cell r="E275">
            <v>66</v>
          </cell>
          <cell r="F275">
            <v>66</v>
          </cell>
        </row>
        <row r="276">
          <cell r="A276" t="str">
            <v>EL01.029</v>
          </cell>
          <cell r="B276" t="str">
            <v>Tomacorriente doble 110 V.</v>
          </cell>
          <cell r="C276" t="str">
            <v>u</v>
          </cell>
          <cell r="D276">
            <v>1</v>
          </cell>
          <cell r="E276">
            <v>21.95</v>
          </cell>
          <cell r="F276">
            <v>21.95</v>
          </cell>
        </row>
        <row r="277">
          <cell r="A277" t="str">
            <v>EL01.030</v>
          </cell>
          <cell r="B277" t="str">
            <v>Tomacorriente sencillo 220 V.</v>
          </cell>
          <cell r="C277" t="str">
            <v>u</v>
          </cell>
          <cell r="D277">
            <v>1</v>
          </cell>
          <cell r="E277">
            <v>30</v>
          </cell>
          <cell r="F277">
            <v>30</v>
          </cell>
        </row>
        <row r="278">
          <cell r="A278" t="str">
            <v>EL01.031</v>
          </cell>
          <cell r="B278" t="str">
            <v>Boton timbre, Luminex</v>
          </cell>
          <cell r="C278" t="str">
            <v>u</v>
          </cell>
          <cell r="D278">
            <v>1</v>
          </cell>
          <cell r="E278">
            <v>18.95</v>
          </cell>
          <cell r="F278">
            <v>18.95</v>
          </cell>
        </row>
        <row r="279">
          <cell r="A279" t="str">
            <v>EL01.032</v>
          </cell>
          <cell r="B279" t="str">
            <v>Timbre</v>
          </cell>
          <cell r="C279" t="str">
            <v>u</v>
          </cell>
          <cell r="D279">
            <v>1</v>
          </cell>
          <cell r="E279">
            <v>99</v>
          </cell>
          <cell r="F279">
            <v>99</v>
          </cell>
        </row>
        <row r="280">
          <cell r="A280" t="str">
            <v>EL01.036</v>
          </cell>
          <cell r="B280" t="str">
            <v>Caja distribución 2 a 4 circuitos</v>
          </cell>
          <cell r="C280" t="str">
            <v>u</v>
          </cell>
          <cell r="D280">
            <v>1</v>
          </cell>
          <cell r="E280">
            <v>179</v>
          </cell>
          <cell r="F280">
            <v>179</v>
          </cell>
        </row>
        <row r="281">
          <cell r="A281" t="str">
            <v>EL01.037</v>
          </cell>
          <cell r="B281" t="str">
            <v>Caja distribución 4 a 8 circuitos</v>
          </cell>
          <cell r="C281" t="str">
            <v>u</v>
          </cell>
          <cell r="D281">
            <v>1</v>
          </cell>
          <cell r="E281">
            <v>204</v>
          </cell>
          <cell r="F281">
            <v>204</v>
          </cell>
        </row>
        <row r="282">
          <cell r="A282" t="str">
            <v>EL01.038</v>
          </cell>
          <cell r="B282" t="str">
            <v>Caja distribución 8 a 12 circuitos</v>
          </cell>
          <cell r="C282" t="str">
            <v>u</v>
          </cell>
          <cell r="D282">
            <v>1</v>
          </cell>
          <cell r="E282">
            <v>385</v>
          </cell>
          <cell r="F282">
            <v>385</v>
          </cell>
        </row>
        <row r="283">
          <cell r="A283" t="str">
            <v>EL01.039</v>
          </cell>
          <cell r="B283" t="str">
            <v>Caja distribución 8 a 16 circuitos</v>
          </cell>
          <cell r="C283" t="str">
            <v>u</v>
          </cell>
          <cell r="D283">
            <v>1</v>
          </cell>
          <cell r="E283">
            <v>460</v>
          </cell>
          <cell r="F283">
            <v>460</v>
          </cell>
        </row>
        <row r="284">
          <cell r="A284" t="str">
            <v>EL01.040</v>
          </cell>
          <cell r="B284" t="str">
            <v>Caja distribución 12 a 24 circuitos</v>
          </cell>
          <cell r="C284" t="str">
            <v>u</v>
          </cell>
          <cell r="D284">
            <v>1</v>
          </cell>
          <cell r="E284">
            <v>510</v>
          </cell>
          <cell r="F284">
            <v>510</v>
          </cell>
        </row>
        <row r="285">
          <cell r="A285" t="str">
            <v>EL01.040</v>
          </cell>
          <cell r="B285" t="str">
            <v>Breakers</v>
          </cell>
          <cell r="C285" t="str">
            <v>u</v>
          </cell>
          <cell r="D285">
            <v>1</v>
          </cell>
          <cell r="E285">
            <v>60</v>
          </cell>
          <cell r="F285">
            <v>60</v>
          </cell>
        </row>
        <row r="286">
          <cell r="A286" t="str">
            <v>EX</v>
          </cell>
          <cell r="B286" t="str">
            <v>EXCAVACIONES</v>
          </cell>
          <cell r="D286" t="str">
            <v/>
          </cell>
          <cell r="F286" t="str">
            <v/>
          </cell>
        </row>
        <row r="287">
          <cell r="A287" t="str">
            <v>EX01.001</v>
          </cell>
          <cell r="B287" t="str">
            <v>Exc. Roca con Compresor hasta 3.00 m. de profundidad</v>
          </cell>
          <cell r="C287" t="str">
            <v>m3</v>
          </cell>
          <cell r="D287">
            <v>1</v>
          </cell>
          <cell r="E287">
            <v>290</v>
          </cell>
          <cell r="F287">
            <v>290</v>
          </cell>
        </row>
        <row r="288">
          <cell r="A288" t="str">
            <v>EX01.002</v>
          </cell>
          <cell r="B288" t="str">
            <v>Exc. Roca con Compresor  3.01 - 5.00 m de profundidad</v>
          </cell>
          <cell r="C288" t="str">
            <v>m3</v>
          </cell>
          <cell r="D288">
            <v>1</v>
          </cell>
          <cell r="E288">
            <v>310</v>
          </cell>
          <cell r="F288">
            <v>310</v>
          </cell>
        </row>
        <row r="289">
          <cell r="A289" t="str">
            <v>EX01.003</v>
          </cell>
          <cell r="B289" t="str">
            <v>Exc. Roca con Compresor  5.01 - 7.00 m de profundidad</v>
          </cell>
          <cell r="C289" t="str">
            <v>m3</v>
          </cell>
          <cell r="D289">
            <v>1</v>
          </cell>
          <cell r="E289">
            <v>340</v>
          </cell>
          <cell r="F289">
            <v>340</v>
          </cell>
        </row>
        <row r="290">
          <cell r="A290" t="str">
            <v>EX01.004</v>
          </cell>
          <cell r="B290" t="str">
            <v>Exc. Roca Dura a Mano hasta 3 m profundidad</v>
          </cell>
          <cell r="C290" t="str">
            <v>m3</v>
          </cell>
          <cell r="D290">
            <v>1</v>
          </cell>
          <cell r="E290">
            <v>256</v>
          </cell>
          <cell r="F290">
            <v>256</v>
          </cell>
        </row>
        <row r="291">
          <cell r="A291" t="str">
            <v>EX01.005</v>
          </cell>
          <cell r="B291" t="str">
            <v>Exc. Roca Dura a Mano 3.01 - 5.00 m. de profundidad</v>
          </cell>
          <cell r="C291" t="str">
            <v>m3</v>
          </cell>
          <cell r="D291">
            <v>1</v>
          </cell>
          <cell r="E291">
            <v>271</v>
          </cell>
          <cell r="F291">
            <v>271</v>
          </cell>
        </row>
        <row r="292">
          <cell r="A292" t="str">
            <v>EX01.006</v>
          </cell>
          <cell r="B292" t="str">
            <v>Exc. Roca Dura a Mano 5.01 - 7.00 m. de profundidad</v>
          </cell>
          <cell r="C292" t="str">
            <v>m3</v>
          </cell>
          <cell r="D292">
            <v>1</v>
          </cell>
          <cell r="E292">
            <v>293</v>
          </cell>
          <cell r="F292">
            <v>293</v>
          </cell>
        </row>
        <row r="293">
          <cell r="A293" t="str">
            <v>EX01.007</v>
          </cell>
          <cell r="B293" t="str">
            <v>Exc. Roca Blanda a Mano hasta 3.00 m. de profundidad</v>
          </cell>
          <cell r="C293" t="str">
            <v>m3</v>
          </cell>
          <cell r="D293">
            <v>1</v>
          </cell>
          <cell r="E293">
            <v>204</v>
          </cell>
          <cell r="F293">
            <v>204</v>
          </cell>
        </row>
        <row r="294">
          <cell r="A294" t="str">
            <v>EX01.008</v>
          </cell>
          <cell r="B294" t="str">
            <v>Exc. Roca Blanda a Mano 3.01 - 5.00 m. de profundidad</v>
          </cell>
          <cell r="C294" t="str">
            <v>m3</v>
          </cell>
          <cell r="D294">
            <v>1</v>
          </cell>
          <cell r="E294">
            <v>217</v>
          </cell>
          <cell r="F294">
            <v>217</v>
          </cell>
        </row>
        <row r="295">
          <cell r="A295" t="str">
            <v>EX01.009</v>
          </cell>
          <cell r="B295" t="str">
            <v>Exc. Roca Blanda a Mano 5.01 - 7.00 m. de profundidad</v>
          </cell>
          <cell r="C295" t="str">
            <v>m3</v>
          </cell>
          <cell r="D295">
            <v>1</v>
          </cell>
          <cell r="E295">
            <v>235</v>
          </cell>
          <cell r="F295">
            <v>235</v>
          </cell>
        </row>
        <row r="296">
          <cell r="A296" t="str">
            <v>EX01.010</v>
          </cell>
          <cell r="B296" t="str">
            <v>Exc. Roca Tosca a Mano hasta 3.00 m. de profundidad</v>
          </cell>
          <cell r="C296" t="str">
            <v>m3</v>
          </cell>
          <cell r="D296">
            <v>1</v>
          </cell>
          <cell r="E296">
            <v>176</v>
          </cell>
          <cell r="F296">
            <v>176</v>
          </cell>
        </row>
        <row r="297">
          <cell r="A297" t="str">
            <v>EX01.011</v>
          </cell>
          <cell r="B297" t="str">
            <v>Exc. Roca Tosca a Mano 3.01 - 5.00 m. de profundidad</v>
          </cell>
          <cell r="C297" t="str">
            <v>m3</v>
          </cell>
          <cell r="D297">
            <v>1</v>
          </cell>
          <cell r="E297">
            <v>187</v>
          </cell>
          <cell r="F297">
            <v>187</v>
          </cell>
        </row>
        <row r="298">
          <cell r="A298" t="str">
            <v>EX01.012</v>
          </cell>
          <cell r="B298" t="str">
            <v>Exc. Roca Tosca a Mano 5.01 - 7.00 m. de profundidad</v>
          </cell>
          <cell r="C298" t="str">
            <v>m3</v>
          </cell>
          <cell r="D298">
            <v>1</v>
          </cell>
          <cell r="E298">
            <v>202</v>
          </cell>
          <cell r="F298">
            <v>202</v>
          </cell>
        </row>
        <row r="299">
          <cell r="A299" t="str">
            <v>EX02.001</v>
          </cell>
          <cell r="B299" t="str">
            <v>Exc. Caliche a Mano hasta 3.00 m. de profundidad</v>
          </cell>
          <cell r="C299" t="str">
            <v>m3</v>
          </cell>
          <cell r="D299">
            <v>1</v>
          </cell>
          <cell r="E299">
            <v>128</v>
          </cell>
          <cell r="F299">
            <v>128</v>
          </cell>
        </row>
        <row r="300">
          <cell r="A300" t="str">
            <v>EX02.002</v>
          </cell>
          <cell r="B300" t="str">
            <v>Exc. Caliche a Mano 3.01 - 5.00 m. de profundidad</v>
          </cell>
          <cell r="C300" t="str">
            <v>m3</v>
          </cell>
          <cell r="D300">
            <v>1</v>
          </cell>
          <cell r="E300">
            <v>140</v>
          </cell>
          <cell r="F300">
            <v>140</v>
          </cell>
        </row>
        <row r="301">
          <cell r="A301" t="str">
            <v>EX02.003</v>
          </cell>
          <cell r="B301" t="str">
            <v>Exc. Caliche a Mano 5.01 - 7.00 m. de profundidad</v>
          </cell>
          <cell r="C301" t="str">
            <v>m3</v>
          </cell>
          <cell r="D301">
            <v>1</v>
          </cell>
          <cell r="E301">
            <v>153</v>
          </cell>
          <cell r="F301">
            <v>153</v>
          </cell>
        </row>
        <row r="302">
          <cell r="A302" t="str">
            <v>EX03.001</v>
          </cell>
          <cell r="B302" t="str">
            <v>Exc. Tierra a Mano hasta 3.00 m. de profundidad</v>
          </cell>
          <cell r="C302" t="str">
            <v>m3</v>
          </cell>
          <cell r="D302">
            <v>1</v>
          </cell>
          <cell r="E302">
            <v>79</v>
          </cell>
          <cell r="F302">
            <v>79</v>
          </cell>
        </row>
        <row r="303">
          <cell r="A303" t="str">
            <v>EX03.002</v>
          </cell>
          <cell r="B303" t="str">
            <v>Exc. Tierra a Mano 3.01 - 5.00 m. de profundidad</v>
          </cell>
          <cell r="C303" t="str">
            <v>m3</v>
          </cell>
          <cell r="D303">
            <v>1</v>
          </cell>
          <cell r="E303">
            <v>88</v>
          </cell>
          <cell r="F303">
            <v>88</v>
          </cell>
        </row>
        <row r="304">
          <cell r="A304" t="str">
            <v>EX03.003</v>
          </cell>
          <cell r="B304" t="str">
            <v>Exc. Tierra a Mano 5.01 - 7.00 m. de profundidad</v>
          </cell>
          <cell r="C304" t="str">
            <v>m3</v>
          </cell>
          <cell r="D304">
            <v>1</v>
          </cell>
          <cell r="E304">
            <v>96</v>
          </cell>
          <cell r="F304">
            <v>96</v>
          </cell>
        </row>
        <row r="305">
          <cell r="A305" t="str">
            <v>HO</v>
          </cell>
          <cell r="B305" t="str">
            <v>HORMIGON</v>
          </cell>
          <cell r="D305" t="str">
            <v/>
          </cell>
          <cell r="F305" t="str">
            <v/>
          </cell>
        </row>
        <row r="306">
          <cell r="A306" t="str">
            <v>HO01.001</v>
          </cell>
          <cell r="B306" t="str">
            <v>Hormigón industrial 100 kg/cm2</v>
          </cell>
          <cell r="C306" t="str">
            <v>m3</v>
          </cell>
          <cell r="D306">
            <v>1.08</v>
          </cell>
          <cell r="E306">
            <v>970</v>
          </cell>
          <cell r="F306">
            <v>1047.5999999999999</v>
          </cell>
        </row>
        <row r="307">
          <cell r="A307" t="str">
            <v>HO01.002</v>
          </cell>
          <cell r="B307" t="str">
            <v>Hormigón industrial 140 kg/cm2</v>
          </cell>
          <cell r="C307" t="str">
            <v>m3</v>
          </cell>
          <cell r="D307">
            <v>1.08</v>
          </cell>
          <cell r="E307">
            <v>1020</v>
          </cell>
          <cell r="F307">
            <v>1101.5999999999999</v>
          </cell>
        </row>
        <row r="308">
          <cell r="A308" t="str">
            <v>HO01.003</v>
          </cell>
          <cell r="B308" t="str">
            <v>Hormigón industrial 160 kg/cm2</v>
          </cell>
          <cell r="C308" t="str">
            <v>m3</v>
          </cell>
          <cell r="D308">
            <v>1.08</v>
          </cell>
          <cell r="E308">
            <v>1045</v>
          </cell>
          <cell r="F308">
            <v>1128.5999999999999</v>
          </cell>
        </row>
        <row r="309">
          <cell r="A309" t="str">
            <v>HO01.004</v>
          </cell>
          <cell r="B309" t="str">
            <v>Hormigón industrial 180 kg/cm2</v>
          </cell>
          <cell r="C309" t="str">
            <v>m3</v>
          </cell>
          <cell r="D309">
            <v>1.08</v>
          </cell>
          <cell r="E309">
            <v>1090</v>
          </cell>
          <cell r="F309">
            <v>1177.2</v>
          </cell>
        </row>
        <row r="310">
          <cell r="A310" t="str">
            <v>HO01.005</v>
          </cell>
          <cell r="B310" t="str">
            <v>Hormigón industrial 210 kg/cm2</v>
          </cell>
          <cell r="C310" t="str">
            <v>m3</v>
          </cell>
          <cell r="D310">
            <v>1.08</v>
          </cell>
          <cell r="E310">
            <v>1140</v>
          </cell>
          <cell r="F310">
            <v>1231.2</v>
          </cell>
        </row>
        <row r="311">
          <cell r="A311" t="str">
            <v>HO01.006</v>
          </cell>
          <cell r="B311" t="str">
            <v>Hormigón industrial 240 kg/cm3</v>
          </cell>
          <cell r="C311" t="str">
            <v>m3</v>
          </cell>
          <cell r="D311">
            <v>1.08</v>
          </cell>
          <cell r="E311">
            <v>1195</v>
          </cell>
          <cell r="F311">
            <v>1290.5999999999999</v>
          </cell>
        </row>
        <row r="312">
          <cell r="A312" t="str">
            <v>HO01.007</v>
          </cell>
          <cell r="B312" t="str">
            <v>Hormigón industrial 250 kg/cm3</v>
          </cell>
          <cell r="C312" t="str">
            <v>m3</v>
          </cell>
          <cell r="D312">
            <v>1.08</v>
          </cell>
          <cell r="E312">
            <v>1230</v>
          </cell>
          <cell r="F312">
            <v>1328.4</v>
          </cell>
        </row>
        <row r="313">
          <cell r="A313" t="str">
            <v>HO01.008</v>
          </cell>
          <cell r="B313" t="str">
            <v>Hormigón industrial 260 kg/cm3</v>
          </cell>
          <cell r="C313" t="str">
            <v>m3</v>
          </cell>
          <cell r="D313">
            <v>1.08</v>
          </cell>
          <cell r="E313">
            <v>1255</v>
          </cell>
          <cell r="F313">
            <v>1355.4</v>
          </cell>
        </row>
        <row r="314">
          <cell r="A314" t="str">
            <v>HO01.009</v>
          </cell>
          <cell r="B314" t="str">
            <v>Hormigón industrial 280 kg/cm3</v>
          </cell>
          <cell r="C314" t="str">
            <v>m3</v>
          </cell>
          <cell r="D314">
            <v>1.08</v>
          </cell>
          <cell r="E314">
            <v>1310</v>
          </cell>
          <cell r="F314">
            <v>1414.8</v>
          </cell>
        </row>
        <row r="315">
          <cell r="A315" t="str">
            <v>HO01.010</v>
          </cell>
          <cell r="B315" t="str">
            <v>Hormigón industrial 300 kg/cm3</v>
          </cell>
          <cell r="C315" t="str">
            <v>m3</v>
          </cell>
          <cell r="D315">
            <v>1.08</v>
          </cell>
          <cell r="E315">
            <v>1365</v>
          </cell>
          <cell r="F315">
            <v>1474.2</v>
          </cell>
        </row>
        <row r="316">
          <cell r="A316" t="str">
            <v>HO01.011</v>
          </cell>
          <cell r="B316" t="str">
            <v>Hormigón industrial 315 kg/cm3</v>
          </cell>
          <cell r="C316" t="str">
            <v>m3</v>
          </cell>
          <cell r="D316">
            <v>1.08</v>
          </cell>
          <cell r="E316">
            <v>1415</v>
          </cell>
          <cell r="F316">
            <v>1528.2</v>
          </cell>
        </row>
        <row r="317">
          <cell r="A317" t="str">
            <v>HO01.012</v>
          </cell>
          <cell r="B317" t="str">
            <v>Hormigón industrial 350 kg/cm3</v>
          </cell>
          <cell r="C317" t="str">
            <v>m3</v>
          </cell>
          <cell r="D317">
            <v>1.08</v>
          </cell>
          <cell r="E317">
            <v>1510</v>
          </cell>
          <cell r="F317">
            <v>1630.8</v>
          </cell>
        </row>
        <row r="318">
          <cell r="A318" t="str">
            <v>HO01.013</v>
          </cell>
          <cell r="B318" t="str">
            <v>Hormigón industrial 400 kg/cm3</v>
          </cell>
          <cell r="C318" t="str">
            <v>m3</v>
          </cell>
          <cell r="D318">
            <v>1.08</v>
          </cell>
          <cell r="E318">
            <v>1605</v>
          </cell>
          <cell r="F318">
            <v>1733.4</v>
          </cell>
        </row>
        <row r="319">
          <cell r="A319" t="str">
            <v>HO02.001</v>
          </cell>
          <cell r="B319" t="str">
            <v>Instalación de Bomba</v>
          </cell>
          <cell r="C319" t="str">
            <v>vez</v>
          </cell>
          <cell r="D319">
            <v>1.08</v>
          </cell>
          <cell r="E319">
            <v>500</v>
          </cell>
          <cell r="F319">
            <v>540</v>
          </cell>
        </row>
        <row r="320">
          <cell r="A320" t="str">
            <v>HO02.002</v>
          </cell>
          <cell r="B320" t="str">
            <v>Bombeo Hormigón</v>
          </cell>
          <cell r="C320" t="str">
            <v>m3</v>
          </cell>
          <cell r="D320">
            <v>1.08</v>
          </cell>
          <cell r="E320">
            <v>90</v>
          </cell>
          <cell r="F320">
            <v>97.2</v>
          </cell>
        </row>
        <row r="321">
          <cell r="A321" t="str">
            <v>HO02.003</v>
          </cell>
          <cell r="B321" t="str">
            <v>Vaciado y ligado con ligadora</v>
          </cell>
          <cell r="C321" t="str">
            <v>m3</v>
          </cell>
          <cell r="D321">
            <v>1</v>
          </cell>
          <cell r="E321">
            <v>106.52</v>
          </cell>
          <cell r="F321">
            <v>106.52</v>
          </cell>
        </row>
        <row r="322">
          <cell r="A322" t="str">
            <v>HO02.004</v>
          </cell>
          <cell r="B322" t="str">
            <v>Vaciado y ligado a mano</v>
          </cell>
          <cell r="C322" t="str">
            <v>m3</v>
          </cell>
          <cell r="D322">
            <v>1</v>
          </cell>
          <cell r="E322">
            <v>188.27</v>
          </cell>
          <cell r="F322">
            <v>188.27</v>
          </cell>
        </row>
        <row r="323">
          <cell r="A323" t="str">
            <v>HO03.001</v>
          </cell>
          <cell r="B323" t="str">
            <v>Aditivo "PDA 25-R" (5 Gls)</v>
          </cell>
          <cell r="C323" t="str">
            <v>gl</v>
          </cell>
          <cell r="D323">
            <v>1</v>
          </cell>
          <cell r="E323">
            <v>108.61</v>
          </cell>
          <cell r="F323">
            <v>108.61</v>
          </cell>
        </row>
        <row r="324">
          <cell r="A324" t="str">
            <v>HO03.002</v>
          </cell>
          <cell r="B324" t="str">
            <v>Agua (camión de 2,000 - 2,500 gls)</v>
          </cell>
          <cell r="C324" t="str">
            <v>gl</v>
          </cell>
          <cell r="D324">
            <v>1</v>
          </cell>
          <cell r="E324">
            <v>0.1</v>
          </cell>
          <cell r="F324">
            <v>0.1</v>
          </cell>
        </row>
        <row r="325">
          <cell r="A325" t="str">
            <v>HO04.001</v>
          </cell>
          <cell r="B325" t="str">
            <v>Vibrado del Hormigón</v>
          </cell>
          <cell r="C325" t="str">
            <v>m3</v>
          </cell>
          <cell r="D325">
            <v>1</v>
          </cell>
          <cell r="E325">
            <v>0.9</v>
          </cell>
          <cell r="F325">
            <v>0.9</v>
          </cell>
        </row>
        <row r="326">
          <cell r="A326" t="str">
            <v>IM</v>
          </cell>
          <cell r="B326" t="str">
            <v>IMPERMEABILIZANTES</v>
          </cell>
          <cell r="D326" t="str">
            <v/>
          </cell>
          <cell r="F326" t="str">
            <v/>
          </cell>
        </row>
        <row r="327">
          <cell r="A327" t="str">
            <v>IM01.001</v>
          </cell>
          <cell r="B327" t="str">
            <v>Primaseal "TAVARES INDUSTRIALES"</v>
          </cell>
          <cell r="C327" t="str">
            <v>gl</v>
          </cell>
          <cell r="D327">
            <v>1.08</v>
          </cell>
          <cell r="E327">
            <v>40.299999999999997</v>
          </cell>
          <cell r="F327">
            <v>43.52</v>
          </cell>
        </row>
        <row r="328">
          <cell r="A328" t="str">
            <v>IM01.002</v>
          </cell>
          <cell r="B328" t="str">
            <v>Permaseal "TAVARES INDUSTRIALES"</v>
          </cell>
          <cell r="C328" t="str">
            <v>gl</v>
          </cell>
          <cell r="D328">
            <v>1.08</v>
          </cell>
          <cell r="E328">
            <v>113.39</v>
          </cell>
          <cell r="F328">
            <v>122.46</v>
          </cell>
        </row>
        <row r="329">
          <cell r="A329" t="str">
            <v>IM01.003</v>
          </cell>
          <cell r="B329" t="str">
            <v>ALM. , lata de 5 gl.</v>
          </cell>
          <cell r="C329" t="str">
            <v>lta</v>
          </cell>
          <cell r="D329">
            <v>1</v>
          </cell>
          <cell r="E329">
            <v>950</v>
          </cell>
          <cell r="F329">
            <v>950</v>
          </cell>
        </row>
        <row r="330">
          <cell r="A330" t="str">
            <v>IM01.004</v>
          </cell>
          <cell r="B330" t="str">
            <v>Silicool, lata de 5 gl. (Criollo)</v>
          </cell>
          <cell r="C330" t="str">
            <v>lta</v>
          </cell>
          <cell r="D330">
            <v>1</v>
          </cell>
          <cell r="E330">
            <v>875</v>
          </cell>
          <cell r="F330">
            <v>875</v>
          </cell>
        </row>
        <row r="331">
          <cell r="A331" t="str">
            <v>IM01.005</v>
          </cell>
          <cell r="B331" t="str">
            <v>Sellador  de techo criollo "Popular"</v>
          </cell>
          <cell r="C331" t="str">
            <v>gl</v>
          </cell>
          <cell r="D331">
            <v>1</v>
          </cell>
          <cell r="E331">
            <v>728</v>
          </cell>
          <cell r="F331">
            <v>728</v>
          </cell>
        </row>
        <row r="332">
          <cell r="A332" t="str">
            <v>IM01.006</v>
          </cell>
          <cell r="B332" t="str">
            <v>Sellador de techo importado "Surseal", lata 5 gl.</v>
          </cell>
          <cell r="C332" t="str">
            <v>lta</v>
          </cell>
          <cell r="D332">
            <v>1</v>
          </cell>
          <cell r="E332">
            <v>650</v>
          </cell>
          <cell r="F332">
            <v>650</v>
          </cell>
        </row>
        <row r="333">
          <cell r="A333" t="str">
            <v>IM01.007</v>
          </cell>
          <cell r="B333" t="str">
            <v>Sellador de techo importado "Lanco", lata 5 gls.</v>
          </cell>
          <cell r="C333" t="str">
            <v>lta</v>
          </cell>
          <cell r="D333">
            <v>1</v>
          </cell>
          <cell r="E333">
            <v>895</v>
          </cell>
          <cell r="F333">
            <v>895</v>
          </cell>
        </row>
        <row r="334">
          <cell r="A334" t="str">
            <v>IM01.008</v>
          </cell>
          <cell r="B334" t="str">
            <v>Aguapel "P.Q.I.","PROTEX" 5 gls</v>
          </cell>
          <cell r="C334" t="str">
            <v>gl</v>
          </cell>
          <cell r="D334">
            <v>1</v>
          </cell>
          <cell r="E334">
            <v>113.09</v>
          </cell>
          <cell r="F334">
            <v>113.09</v>
          </cell>
        </row>
        <row r="335">
          <cell r="A335" t="str">
            <v>IM01.009</v>
          </cell>
          <cell r="B335" t="str">
            <v>Bitunol instalado, 5 años garantía</v>
          </cell>
          <cell r="C335" t="str">
            <v>m2</v>
          </cell>
          <cell r="D335">
            <v>1</v>
          </cell>
          <cell r="E335">
            <v>165</v>
          </cell>
          <cell r="F335">
            <v>165</v>
          </cell>
        </row>
        <row r="336">
          <cell r="A336" t="str">
            <v>LV</v>
          </cell>
          <cell r="B336" t="str">
            <v>LAVADEROS Y VERTEDEROS DE GRANITO</v>
          </cell>
          <cell r="D336" t="str">
            <v/>
          </cell>
          <cell r="F336" t="str">
            <v/>
          </cell>
        </row>
        <row r="337">
          <cell r="A337" t="str">
            <v>LV01.001</v>
          </cell>
          <cell r="B337" t="str">
            <v>Lavadero doble de granito, 1.50 x 0.50 m.</v>
          </cell>
          <cell r="C337" t="str">
            <v>u</v>
          </cell>
          <cell r="D337">
            <v>1</v>
          </cell>
          <cell r="E337">
            <v>1181</v>
          </cell>
          <cell r="F337">
            <v>1181</v>
          </cell>
        </row>
        <row r="338">
          <cell r="A338" t="str">
            <v>LV01.004</v>
          </cell>
          <cell r="B338" t="str">
            <v>Transporte lavaderos y tina</v>
          </cell>
          <cell r="C338" t="str">
            <v>u</v>
          </cell>
          <cell r="D338">
            <v>1</v>
          </cell>
          <cell r="E338">
            <v>24.75</v>
          </cell>
          <cell r="F338">
            <v>24.75</v>
          </cell>
        </row>
        <row r="339">
          <cell r="A339" t="str">
            <v>LL</v>
          </cell>
          <cell r="B339" t="str">
            <v>LLAVES DE PASO Y VALVULAS</v>
          </cell>
          <cell r="D339" t="str">
            <v/>
          </cell>
          <cell r="F339" t="str">
            <v/>
          </cell>
        </row>
        <row r="340">
          <cell r="A340" t="str">
            <v>LL01.001</v>
          </cell>
          <cell r="B340" t="str">
            <v>Llave de paso RED WHITE de 1/2"</v>
          </cell>
          <cell r="C340" t="str">
            <v>u</v>
          </cell>
          <cell r="D340">
            <v>1</v>
          </cell>
          <cell r="E340">
            <v>98</v>
          </cell>
          <cell r="F340">
            <v>98</v>
          </cell>
        </row>
        <row r="341">
          <cell r="A341" t="str">
            <v>LL01.002</v>
          </cell>
          <cell r="B341" t="str">
            <v>Llave de paso RED WHITE de 3/4"</v>
          </cell>
          <cell r="C341" t="str">
            <v>u</v>
          </cell>
          <cell r="D341">
            <v>1</v>
          </cell>
          <cell r="E341">
            <v>125</v>
          </cell>
          <cell r="F341">
            <v>125</v>
          </cell>
        </row>
        <row r="342">
          <cell r="A342" t="str">
            <v>LL01.003</v>
          </cell>
          <cell r="B342" t="str">
            <v>Llave de paso RED WHITE de 1"</v>
          </cell>
          <cell r="C342" t="str">
            <v>u</v>
          </cell>
          <cell r="D342">
            <v>1</v>
          </cell>
          <cell r="E342">
            <v>176</v>
          </cell>
          <cell r="F342">
            <v>176</v>
          </cell>
        </row>
        <row r="343">
          <cell r="A343" t="str">
            <v>LL01.004</v>
          </cell>
          <cell r="B343" t="str">
            <v>Llave de paso RED WHITE de 1 1/2"</v>
          </cell>
          <cell r="C343" t="str">
            <v>u</v>
          </cell>
          <cell r="D343">
            <v>1</v>
          </cell>
          <cell r="E343">
            <v>315</v>
          </cell>
          <cell r="F343">
            <v>315</v>
          </cell>
        </row>
        <row r="344">
          <cell r="A344" t="str">
            <v>LL01.005</v>
          </cell>
          <cell r="B344" t="str">
            <v>Llave de paso RED WHITE de 2"</v>
          </cell>
          <cell r="C344" t="str">
            <v>u</v>
          </cell>
          <cell r="D344">
            <v>1</v>
          </cell>
          <cell r="E344">
            <v>482</v>
          </cell>
          <cell r="F344">
            <v>482</v>
          </cell>
        </row>
        <row r="345">
          <cell r="A345" t="str">
            <v>LL01.006</v>
          </cell>
          <cell r="B345" t="str">
            <v>Llave de paso RED WHITE de 2 1/2"</v>
          </cell>
          <cell r="C345" t="str">
            <v>u</v>
          </cell>
          <cell r="D345">
            <v>1</v>
          </cell>
          <cell r="E345">
            <v>932</v>
          </cell>
          <cell r="F345">
            <v>932</v>
          </cell>
        </row>
        <row r="346">
          <cell r="A346" t="str">
            <v>LL01.006</v>
          </cell>
          <cell r="B346" t="str">
            <v>Llave de paso RED WHITE de 3"</v>
          </cell>
          <cell r="C346" t="str">
            <v>u</v>
          </cell>
          <cell r="D346">
            <v>1</v>
          </cell>
          <cell r="E346">
            <v>1315</v>
          </cell>
          <cell r="F346">
            <v>1315</v>
          </cell>
        </row>
        <row r="347">
          <cell r="A347" t="str">
            <v>LL02.001</v>
          </cell>
          <cell r="B347" t="str">
            <v>Válvula de cisterna, de 1/2" NIBCO</v>
          </cell>
          <cell r="C347" t="str">
            <v>u</v>
          </cell>
          <cell r="D347">
            <v>1</v>
          </cell>
          <cell r="E347">
            <v>70</v>
          </cell>
          <cell r="F347">
            <v>70</v>
          </cell>
        </row>
        <row r="348">
          <cell r="A348" t="str">
            <v>LL02.002</v>
          </cell>
          <cell r="B348" t="str">
            <v>Válvula de cisterna, de 3/4" NIBCO</v>
          </cell>
          <cell r="C348" t="str">
            <v>u</v>
          </cell>
          <cell r="D348">
            <v>1</v>
          </cell>
          <cell r="E348">
            <v>90</v>
          </cell>
          <cell r="F348">
            <v>90</v>
          </cell>
        </row>
        <row r="349">
          <cell r="A349" t="str">
            <v>LL02.003</v>
          </cell>
          <cell r="B349" t="str">
            <v>Válvula de cisterna, de 1" NIBCO</v>
          </cell>
          <cell r="C349" t="str">
            <v>u</v>
          </cell>
          <cell r="D349">
            <v>1</v>
          </cell>
          <cell r="E349">
            <v>165</v>
          </cell>
          <cell r="F349">
            <v>165</v>
          </cell>
        </row>
        <row r="350">
          <cell r="A350" t="str">
            <v>LL03.001</v>
          </cell>
          <cell r="B350" t="str">
            <v>Cheque horizontal de 1/2" EUROPA</v>
          </cell>
          <cell r="C350" t="str">
            <v>u</v>
          </cell>
          <cell r="D350">
            <v>1</v>
          </cell>
          <cell r="E350">
            <v>38</v>
          </cell>
          <cell r="F350">
            <v>38</v>
          </cell>
        </row>
        <row r="351">
          <cell r="A351" t="str">
            <v>LL03.002</v>
          </cell>
          <cell r="B351" t="str">
            <v>Cheque horizontal de 3/4" EUROPA</v>
          </cell>
          <cell r="C351" t="str">
            <v>u</v>
          </cell>
          <cell r="D351">
            <v>1</v>
          </cell>
          <cell r="E351">
            <v>52</v>
          </cell>
          <cell r="F351">
            <v>52</v>
          </cell>
        </row>
        <row r="352">
          <cell r="A352" t="str">
            <v>LL03.003</v>
          </cell>
          <cell r="B352" t="str">
            <v>Cheque horizontal de 1" EUROPA</v>
          </cell>
          <cell r="C352" t="str">
            <v>u</v>
          </cell>
          <cell r="D352">
            <v>1</v>
          </cell>
          <cell r="E352">
            <v>80</v>
          </cell>
          <cell r="F352">
            <v>80</v>
          </cell>
        </row>
        <row r="353">
          <cell r="A353" t="str">
            <v>LL03.004</v>
          </cell>
          <cell r="B353" t="str">
            <v>Cheque horizontal de 1 1/2" EUROPA</v>
          </cell>
          <cell r="C353" t="str">
            <v>u</v>
          </cell>
          <cell r="D353">
            <v>1</v>
          </cell>
          <cell r="E353">
            <v>136</v>
          </cell>
          <cell r="F353">
            <v>136</v>
          </cell>
        </row>
        <row r="354">
          <cell r="A354" t="str">
            <v>LL03.005</v>
          </cell>
          <cell r="B354" t="str">
            <v>Cheque horizontal de 2" EUROPA</v>
          </cell>
          <cell r="C354" t="str">
            <v>u</v>
          </cell>
          <cell r="D354">
            <v>1</v>
          </cell>
          <cell r="E354">
            <v>205</v>
          </cell>
          <cell r="F354">
            <v>205</v>
          </cell>
        </row>
        <row r="355">
          <cell r="A355" t="str">
            <v>LL03.006</v>
          </cell>
          <cell r="B355" t="str">
            <v>Cheque horizontal de 2 1/2" EUROPA</v>
          </cell>
          <cell r="C355" t="str">
            <v>u</v>
          </cell>
          <cell r="D355">
            <v>1</v>
          </cell>
          <cell r="E355">
            <v>440</v>
          </cell>
          <cell r="F355">
            <v>440</v>
          </cell>
        </row>
        <row r="356">
          <cell r="A356" t="str">
            <v>LL03.007</v>
          </cell>
          <cell r="B356" t="str">
            <v>Cheque horizontal de 3" EUROPA</v>
          </cell>
          <cell r="C356" t="str">
            <v>u</v>
          </cell>
          <cell r="D356">
            <v>1</v>
          </cell>
          <cell r="E356">
            <v>920</v>
          </cell>
          <cell r="F356">
            <v>920</v>
          </cell>
        </row>
        <row r="357">
          <cell r="A357" t="str">
            <v>LL03.008</v>
          </cell>
          <cell r="B357" t="str">
            <v>Cheque horizontal de 4" EUROPA</v>
          </cell>
          <cell r="C357" t="str">
            <v>u</v>
          </cell>
          <cell r="D357">
            <v>1</v>
          </cell>
          <cell r="E357">
            <v>1530</v>
          </cell>
          <cell r="F357">
            <v>1530</v>
          </cell>
        </row>
        <row r="358">
          <cell r="A358" t="str">
            <v>LL03.009</v>
          </cell>
          <cell r="B358" t="str">
            <v>Cheque vertical de 3/4" EUROPA</v>
          </cell>
          <cell r="C358" t="str">
            <v>u</v>
          </cell>
          <cell r="D358">
            <v>1</v>
          </cell>
          <cell r="E358">
            <v>78</v>
          </cell>
          <cell r="F358">
            <v>78</v>
          </cell>
        </row>
        <row r="359">
          <cell r="A359" t="str">
            <v>LL03.010</v>
          </cell>
          <cell r="B359" t="str">
            <v>Cheque vertical de 1" EUROPA</v>
          </cell>
          <cell r="C359" t="str">
            <v>u</v>
          </cell>
          <cell r="D359">
            <v>1</v>
          </cell>
          <cell r="E359">
            <v>86</v>
          </cell>
          <cell r="F359">
            <v>86</v>
          </cell>
        </row>
        <row r="360">
          <cell r="A360" t="str">
            <v>LL03.011</v>
          </cell>
          <cell r="B360" t="str">
            <v>Cheque vertical de 1 1/2" EUROPA</v>
          </cell>
          <cell r="C360" t="str">
            <v>u</v>
          </cell>
          <cell r="D360">
            <v>1</v>
          </cell>
          <cell r="E360">
            <v>178</v>
          </cell>
          <cell r="F360">
            <v>178</v>
          </cell>
        </row>
        <row r="361">
          <cell r="A361" t="str">
            <v>LL03.012</v>
          </cell>
          <cell r="B361" t="str">
            <v>Cheque vertical de 2" EUROPA</v>
          </cell>
          <cell r="C361" t="str">
            <v>u</v>
          </cell>
          <cell r="D361">
            <v>1</v>
          </cell>
          <cell r="E361">
            <v>262</v>
          </cell>
          <cell r="F361">
            <v>262</v>
          </cell>
        </row>
        <row r="362">
          <cell r="A362" t="str">
            <v>LL03.013</v>
          </cell>
          <cell r="B362" t="str">
            <v>Cheque vertical de 2 1/2" EUROPA</v>
          </cell>
          <cell r="C362" t="str">
            <v>u</v>
          </cell>
          <cell r="D362">
            <v>1</v>
          </cell>
          <cell r="E362">
            <v>586</v>
          </cell>
          <cell r="F362">
            <v>586</v>
          </cell>
        </row>
        <row r="363">
          <cell r="A363" t="str">
            <v>LL03.014</v>
          </cell>
          <cell r="B363" t="str">
            <v>Cheque vertical de 3" EUROPA</v>
          </cell>
          <cell r="C363" t="str">
            <v>u</v>
          </cell>
          <cell r="D363">
            <v>1</v>
          </cell>
          <cell r="E363">
            <v>890</v>
          </cell>
          <cell r="F363">
            <v>890</v>
          </cell>
        </row>
        <row r="364">
          <cell r="A364" t="str">
            <v>LL03.015</v>
          </cell>
          <cell r="B364" t="str">
            <v>Cheque vertical de 4" EUROPA</v>
          </cell>
          <cell r="C364" t="str">
            <v>u</v>
          </cell>
          <cell r="D364">
            <v>1</v>
          </cell>
          <cell r="E364">
            <v>1675</v>
          </cell>
          <cell r="F364">
            <v>1675</v>
          </cell>
        </row>
        <row r="365">
          <cell r="A365" t="str">
            <v>LL04.001</v>
          </cell>
          <cell r="B365" t="str">
            <v>Tapa de hierro para cistena 30" x 30"</v>
          </cell>
          <cell r="C365" t="str">
            <v>u</v>
          </cell>
          <cell r="D365">
            <v>1</v>
          </cell>
          <cell r="E365">
            <v>475</v>
          </cell>
          <cell r="F365">
            <v>475</v>
          </cell>
        </row>
        <row r="366">
          <cell r="A366" t="str">
            <v>LL04.002</v>
          </cell>
          <cell r="B366" t="str">
            <v>Tapa de aluminio para cistena 24" x 24"</v>
          </cell>
          <cell r="C366" t="str">
            <v>u</v>
          </cell>
          <cell r="D366">
            <v>1</v>
          </cell>
          <cell r="E366">
            <v>1150</v>
          </cell>
          <cell r="F366">
            <v>1150</v>
          </cell>
        </row>
        <row r="368">
          <cell r="A368" t="str">
            <v>MA</v>
          </cell>
          <cell r="B368" t="str">
            <v>MADERAS, CLAVOS, ZINC</v>
          </cell>
          <cell r="D368" t="str">
            <v/>
          </cell>
          <cell r="F368" t="str">
            <v/>
          </cell>
        </row>
        <row r="369">
          <cell r="A369" t="str">
            <v>MA01.001</v>
          </cell>
          <cell r="B369" t="str">
            <v>Pino bruto americano</v>
          </cell>
          <cell r="C369" t="str">
            <v>p2</v>
          </cell>
          <cell r="D369">
            <v>1</v>
          </cell>
          <cell r="E369">
            <v>11.5</v>
          </cell>
          <cell r="F369">
            <v>11.5</v>
          </cell>
        </row>
        <row r="370">
          <cell r="A370" t="str">
            <v>MA01.002</v>
          </cell>
          <cell r="B370" t="str">
            <v>Pino americano tratado</v>
          </cell>
          <cell r="C370" t="str">
            <v>p2</v>
          </cell>
          <cell r="D370">
            <v>1</v>
          </cell>
          <cell r="E370">
            <v>14</v>
          </cell>
          <cell r="F370">
            <v>14</v>
          </cell>
        </row>
        <row r="371">
          <cell r="A371" t="str">
            <v>MA01.003</v>
          </cell>
          <cell r="B371" t="str">
            <v>Caoba bruta</v>
          </cell>
          <cell r="C371" t="str">
            <v>p2</v>
          </cell>
          <cell r="D371">
            <v>1</v>
          </cell>
          <cell r="E371">
            <v>36</v>
          </cell>
          <cell r="F371">
            <v>36</v>
          </cell>
        </row>
        <row r="372">
          <cell r="A372" t="str">
            <v>MA01.004</v>
          </cell>
          <cell r="B372" t="str">
            <v>Plywood  / formaleta 4' x 8' x 3/4" (Dos Caras)</v>
          </cell>
          <cell r="C372" t="str">
            <v>u</v>
          </cell>
          <cell r="D372">
            <v>1</v>
          </cell>
          <cell r="E372">
            <v>550</v>
          </cell>
          <cell r="F372">
            <v>550</v>
          </cell>
        </row>
        <row r="373">
          <cell r="A373" t="str">
            <v>MA01.005</v>
          </cell>
          <cell r="B373" t="str">
            <v xml:space="preserve">Plywood  / formaleta 4' x 8' x 3/4" </v>
          </cell>
          <cell r="C373" t="str">
            <v>u</v>
          </cell>
          <cell r="D373">
            <v>1</v>
          </cell>
          <cell r="E373">
            <v>425</v>
          </cell>
          <cell r="F373">
            <v>425</v>
          </cell>
        </row>
        <row r="374">
          <cell r="A374" t="str">
            <v>MA01.006</v>
          </cell>
          <cell r="B374" t="str">
            <v>Plywood  / formaleta 4' x 8' x 3/8"</v>
          </cell>
          <cell r="C374" t="str">
            <v>u</v>
          </cell>
          <cell r="D374">
            <v>1</v>
          </cell>
          <cell r="E374">
            <v>299</v>
          </cell>
          <cell r="F374">
            <v>299</v>
          </cell>
        </row>
        <row r="375">
          <cell r="A375" t="str">
            <v>MA01.007</v>
          </cell>
          <cell r="B375" t="str">
            <v>Pino cepillado americano</v>
          </cell>
          <cell r="C375" t="str">
            <v>p2</v>
          </cell>
          <cell r="D375">
            <v>1</v>
          </cell>
          <cell r="E375">
            <v>9.75</v>
          </cell>
          <cell r="F375">
            <v>9.75</v>
          </cell>
        </row>
        <row r="376">
          <cell r="A376" t="str">
            <v>MA01.008</v>
          </cell>
          <cell r="B376" t="str">
            <v>Pino cepillado americano Tratado</v>
          </cell>
          <cell r="C376" t="str">
            <v>p2</v>
          </cell>
          <cell r="D376">
            <v>1</v>
          </cell>
          <cell r="E376">
            <v>10.75</v>
          </cell>
          <cell r="F376">
            <v>10.75</v>
          </cell>
        </row>
        <row r="377">
          <cell r="A377" t="str">
            <v>MA02.001</v>
          </cell>
          <cell r="B377" t="str">
            <v>Clavos corrientes</v>
          </cell>
          <cell r="C377" t="str">
            <v>lb</v>
          </cell>
          <cell r="D377">
            <v>1</v>
          </cell>
          <cell r="E377">
            <v>4.95</v>
          </cell>
          <cell r="F377">
            <v>4.95</v>
          </cell>
        </row>
        <row r="378">
          <cell r="A378" t="str">
            <v>MA02.002</v>
          </cell>
          <cell r="B378" t="str">
            <v>Clavos acero</v>
          </cell>
          <cell r="C378" t="str">
            <v>lb</v>
          </cell>
          <cell r="D378">
            <v>1</v>
          </cell>
          <cell r="E378">
            <v>18</v>
          </cell>
          <cell r="F378">
            <v>18</v>
          </cell>
        </row>
        <row r="379">
          <cell r="A379" t="str">
            <v>MA02.003</v>
          </cell>
          <cell r="B379" t="str">
            <v>Clavos Zinc</v>
          </cell>
          <cell r="C379" t="str">
            <v>lb</v>
          </cell>
          <cell r="D379">
            <v>1</v>
          </cell>
          <cell r="E379">
            <v>12.95</v>
          </cell>
          <cell r="F379">
            <v>12.95</v>
          </cell>
        </row>
        <row r="380">
          <cell r="A380" t="str">
            <v>MA03.001</v>
          </cell>
          <cell r="B380" t="str">
            <v>Plancha Zinc acanalado, 3' x 6', calibre 34(p/casetas solamente)</v>
          </cell>
          <cell r="C380" t="str">
            <v>u</v>
          </cell>
          <cell r="D380">
            <v>1</v>
          </cell>
          <cell r="E380">
            <v>45.6</v>
          </cell>
          <cell r="F380">
            <v>45.6</v>
          </cell>
        </row>
        <row r="381">
          <cell r="A381" t="str">
            <v>MA03.002</v>
          </cell>
          <cell r="B381" t="str">
            <v>Plancha Zinc acanalado, 3' x 6', calibre 29</v>
          </cell>
          <cell r="C381" t="str">
            <v>u</v>
          </cell>
          <cell r="D381">
            <v>1</v>
          </cell>
          <cell r="E381">
            <v>57.6</v>
          </cell>
          <cell r="F381">
            <v>57.6</v>
          </cell>
        </row>
        <row r="382">
          <cell r="A382" t="str">
            <v>MA03.003</v>
          </cell>
          <cell r="B382" t="str">
            <v>Plancha Zinc acanalado, 3' x 6', calibre 27</v>
          </cell>
          <cell r="C382" t="str">
            <v>u</v>
          </cell>
          <cell r="D382">
            <v>1</v>
          </cell>
          <cell r="E382">
            <v>68.400000000000006</v>
          </cell>
          <cell r="F382">
            <v>68.400000000000006</v>
          </cell>
        </row>
        <row r="383">
          <cell r="A383" t="str">
            <v>MA03.004</v>
          </cell>
          <cell r="B383" t="str">
            <v>Plancha Zinc acanalado, 3' x 6', calibre 26</v>
          </cell>
          <cell r="C383" t="str">
            <v>u</v>
          </cell>
          <cell r="D383">
            <v>1</v>
          </cell>
          <cell r="E383">
            <v>82.8</v>
          </cell>
          <cell r="F383">
            <v>82.8</v>
          </cell>
        </row>
        <row r="384">
          <cell r="A384" t="str">
            <v>MA03.005</v>
          </cell>
          <cell r="B384" t="str">
            <v>Plancha Zinc acanalado, 3' x 6', calibre 24</v>
          </cell>
          <cell r="C384" t="str">
            <v>u</v>
          </cell>
          <cell r="D384">
            <v>1</v>
          </cell>
          <cell r="E384">
            <v>152</v>
          </cell>
          <cell r="F384">
            <v>152</v>
          </cell>
        </row>
        <row r="385">
          <cell r="A385" t="str">
            <v>MA03.006</v>
          </cell>
          <cell r="B385" t="str">
            <v>Caballete de Zinc de 3', calibre 34</v>
          </cell>
          <cell r="C385" t="str">
            <v>u</v>
          </cell>
          <cell r="D385">
            <v>1</v>
          </cell>
          <cell r="E385">
            <v>19.899999999999999</v>
          </cell>
          <cell r="F385">
            <v>19.899999999999999</v>
          </cell>
        </row>
        <row r="386">
          <cell r="A386" t="str">
            <v>MA03.007</v>
          </cell>
          <cell r="B386" t="str">
            <v>Caballete de Zinc de 3', calibre 29</v>
          </cell>
          <cell r="C386" t="str">
            <v>u</v>
          </cell>
          <cell r="D386">
            <v>1</v>
          </cell>
          <cell r="E386">
            <v>28.55</v>
          </cell>
          <cell r="F386">
            <v>28.55</v>
          </cell>
        </row>
        <row r="387">
          <cell r="A387" t="str">
            <v>MA04.001</v>
          </cell>
          <cell r="B387" t="str">
            <v>Regla para Empañete (preparada)</v>
          </cell>
          <cell r="C387" t="str">
            <v>p2</v>
          </cell>
          <cell r="D387">
            <v>1</v>
          </cell>
          <cell r="E387">
            <v>29</v>
          </cell>
          <cell r="F387">
            <v>29</v>
          </cell>
        </row>
        <row r="388">
          <cell r="A388" t="str">
            <v>MA05.001</v>
          </cell>
          <cell r="B388" t="str">
            <v>Disco de Lija #80</v>
          </cell>
          <cell r="C388" t="str">
            <v>ud</v>
          </cell>
          <cell r="D388">
            <v>1</v>
          </cell>
          <cell r="E388">
            <v>11.5</v>
          </cell>
          <cell r="F388">
            <v>11.5</v>
          </cell>
        </row>
        <row r="389">
          <cell r="A389" t="str">
            <v>MC</v>
          </cell>
          <cell r="B389" t="str">
            <v>MALLAS CICLONICAS</v>
          </cell>
          <cell r="D389" t="str">
            <v/>
          </cell>
          <cell r="F389" t="str">
            <v/>
          </cell>
        </row>
        <row r="390">
          <cell r="A390" t="str">
            <v>MC01.001</v>
          </cell>
          <cell r="B390" t="str">
            <v>Malla ciclónica corriente 6' calibre 9 (Rollo 50' )</v>
          </cell>
          <cell r="C390" t="str">
            <v>u</v>
          </cell>
          <cell r="D390">
            <v>1</v>
          </cell>
          <cell r="E390">
            <v>1087</v>
          </cell>
          <cell r="F390">
            <v>1087</v>
          </cell>
        </row>
        <row r="391">
          <cell r="A391" t="str">
            <v>MC01.002</v>
          </cell>
          <cell r="B391" t="str">
            <v>Malla ciclónica corriente 7' calibre 9 (Rollo 50' )</v>
          </cell>
          <cell r="C391" t="str">
            <v>u</v>
          </cell>
          <cell r="D391">
            <v>1</v>
          </cell>
          <cell r="E391">
            <v>1232</v>
          </cell>
          <cell r="F391">
            <v>1232</v>
          </cell>
        </row>
        <row r="392">
          <cell r="A392" t="str">
            <v>MC01.003</v>
          </cell>
          <cell r="B392" t="str">
            <v>Tubo galvanizado ligero de 1 1/2" x 15"</v>
          </cell>
          <cell r="C392" t="str">
            <v>u</v>
          </cell>
          <cell r="D392">
            <v>1</v>
          </cell>
          <cell r="E392">
            <v>155</v>
          </cell>
          <cell r="F392">
            <v>155</v>
          </cell>
        </row>
        <row r="393">
          <cell r="A393" t="str">
            <v>MC01.004</v>
          </cell>
          <cell r="B393" t="str">
            <v>Tubo galvanizado ligero de 1 1/4" x 20"</v>
          </cell>
          <cell r="C393" t="str">
            <v>u</v>
          </cell>
          <cell r="D393">
            <v>1</v>
          </cell>
          <cell r="E393">
            <v>182</v>
          </cell>
          <cell r="F393">
            <v>182</v>
          </cell>
        </row>
        <row r="394">
          <cell r="A394" t="str">
            <v>MC01.005</v>
          </cell>
          <cell r="B394" t="str">
            <v>Barra tensora de 6'</v>
          </cell>
          <cell r="C394" t="str">
            <v>u</v>
          </cell>
          <cell r="D394">
            <v>1</v>
          </cell>
          <cell r="E394">
            <v>30</v>
          </cell>
          <cell r="F394">
            <v>30</v>
          </cell>
        </row>
        <row r="395">
          <cell r="A395" t="str">
            <v>MC01.006</v>
          </cell>
          <cell r="B395" t="str">
            <v>Abrazadera de 1 1/2"</v>
          </cell>
          <cell r="C395" t="str">
            <v>u</v>
          </cell>
          <cell r="D395">
            <v>1</v>
          </cell>
          <cell r="E395">
            <v>6</v>
          </cell>
          <cell r="F395">
            <v>6</v>
          </cell>
        </row>
        <row r="396">
          <cell r="A396" t="str">
            <v>MC01.007</v>
          </cell>
          <cell r="B396" t="str">
            <v>Copa Final de 1 1/2"</v>
          </cell>
          <cell r="C396" t="str">
            <v>u</v>
          </cell>
          <cell r="D396">
            <v>1</v>
          </cell>
          <cell r="E396">
            <v>6.05</v>
          </cell>
          <cell r="F396">
            <v>6.05</v>
          </cell>
        </row>
        <row r="397">
          <cell r="A397" t="str">
            <v>MC01.008</v>
          </cell>
          <cell r="B397" t="str">
            <v>Terminal de 1 1/4"</v>
          </cell>
          <cell r="C397" t="str">
            <v>u</v>
          </cell>
          <cell r="D397">
            <v>1</v>
          </cell>
          <cell r="E397">
            <v>7</v>
          </cell>
          <cell r="F397">
            <v>7</v>
          </cell>
        </row>
        <row r="398">
          <cell r="A398" t="str">
            <v>MC01.009</v>
          </cell>
          <cell r="B398" t="str">
            <v>Palometa 1 1/2" para tres cuerdas, sencilla</v>
          </cell>
          <cell r="C398" t="str">
            <v>u</v>
          </cell>
          <cell r="D398">
            <v>1</v>
          </cell>
          <cell r="E398">
            <v>25</v>
          </cell>
          <cell r="F398">
            <v>25</v>
          </cell>
        </row>
        <row r="399">
          <cell r="A399" t="str">
            <v>MC01.010</v>
          </cell>
          <cell r="B399" t="str">
            <v>Palometa 1 1/2" para tres cuerdas, doble</v>
          </cell>
          <cell r="C399" t="str">
            <v>u</v>
          </cell>
          <cell r="D399">
            <v>1</v>
          </cell>
          <cell r="E399">
            <v>30</v>
          </cell>
          <cell r="F399">
            <v>30</v>
          </cell>
        </row>
        <row r="400">
          <cell r="A400" t="str">
            <v>MC01.011</v>
          </cell>
          <cell r="B400" t="str">
            <v>Rollo alambre de púas calibre 16 x 110 m.</v>
          </cell>
          <cell r="C400" t="str">
            <v>u</v>
          </cell>
          <cell r="D400">
            <v>1</v>
          </cell>
          <cell r="E400">
            <v>94</v>
          </cell>
          <cell r="F400">
            <v>94</v>
          </cell>
        </row>
        <row r="401">
          <cell r="A401" t="str">
            <v>MC01.012</v>
          </cell>
          <cell r="B401" t="str">
            <v>Rollo alambre de púas calibre 14 x 110 m.</v>
          </cell>
          <cell r="C401" t="str">
            <v>u</v>
          </cell>
          <cell r="D401">
            <v>1</v>
          </cell>
          <cell r="E401">
            <v>183</v>
          </cell>
          <cell r="F401">
            <v>183</v>
          </cell>
        </row>
        <row r="402">
          <cell r="A402" t="str">
            <v>MC01.013</v>
          </cell>
          <cell r="B402" t="str">
            <v>Grapas para alambre de púas.</v>
          </cell>
          <cell r="C402" t="str">
            <v>lb</v>
          </cell>
          <cell r="D402">
            <v>1</v>
          </cell>
          <cell r="E402">
            <v>7</v>
          </cell>
          <cell r="F402">
            <v>7</v>
          </cell>
        </row>
        <row r="403">
          <cell r="A403" t="str">
            <v>MC01.014</v>
          </cell>
          <cell r="B403" t="str">
            <v>Colocación de malla ciclónica de 6' (mano de obra solamente)</v>
          </cell>
          <cell r="C403" t="str">
            <v>m</v>
          </cell>
          <cell r="D403">
            <v>1</v>
          </cell>
          <cell r="E403">
            <v>125</v>
          </cell>
          <cell r="F403">
            <v>125</v>
          </cell>
        </row>
        <row r="404">
          <cell r="A404" t="str">
            <v>MC01.015</v>
          </cell>
          <cell r="B404" t="str">
            <v>Colocación de malla ciclónica de 7' (mano de obra solamente)</v>
          </cell>
          <cell r="C404" t="str">
            <v>m</v>
          </cell>
          <cell r="D404">
            <v>1</v>
          </cell>
          <cell r="E404">
            <v>150</v>
          </cell>
          <cell r="F404">
            <v>150</v>
          </cell>
        </row>
        <row r="405">
          <cell r="A405" t="str">
            <v>OT</v>
          </cell>
          <cell r="B405" t="str">
            <v>OTROS</v>
          </cell>
        </row>
        <row r="406">
          <cell r="A406" t="str">
            <v>OT01.001</v>
          </cell>
          <cell r="B406" t="str">
            <v>Hilo de Nylon 1 lbr</v>
          </cell>
          <cell r="C406" t="str">
            <v>ud</v>
          </cell>
          <cell r="D406">
            <v>1</v>
          </cell>
          <cell r="E406">
            <v>60</v>
          </cell>
          <cell r="F406">
            <v>60</v>
          </cell>
        </row>
        <row r="407">
          <cell r="A407" t="str">
            <v>OT01.002</v>
          </cell>
          <cell r="B407" t="str">
            <v>Cubo de goma #10</v>
          </cell>
          <cell r="C407" t="str">
            <v>ud</v>
          </cell>
          <cell r="D407">
            <v>1</v>
          </cell>
          <cell r="E407">
            <v>52</v>
          </cell>
          <cell r="F407">
            <v>52</v>
          </cell>
        </row>
        <row r="408">
          <cell r="A408" t="str">
            <v>OT01.003</v>
          </cell>
          <cell r="B408" t="str">
            <v>Cubo de goma #8</v>
          </cell>
          <cell r="C408" t="str">
            <v>ud</v>
          </cell>
          <cell r="D408">
            <v>1</v>
          </cell>
          <cell r="E408">
            <v>45</v>
          </cell>
          <cell r="F408">
            <v>45</v>
          </cell>
        </row>
        <row r="409">
          <cell r="A409" t="str">
            <v>OT01.004</v>
          </cell>
          <cell r="B409" t="str">
            <v>Escoba plástica para hojas, tipo EAGLE</v>
          </cell>
          <cell r="C409" t="str">
            <v>ud</v>
          </cell>
          <cell r="D409">
            <v>1</v>
          </cell>
          <cell r="E409">
            <v>73</v>
          </cell>
          <cell r="F409">
            <v>73</v>
          </cell>
        </row>
        <row r="410">
          <cell r="A410" t="str">
            <v>OT01.005</v>
          </cell>
          <cell r="B410" t="str">
            <v>Pala cuadrada "Tramontina"</v>
          </cell>
          <cell r="C410" t="str">
            <v>ud</v>
          </cell>
          <cell r="D410">
            <v>1</v>
          </cell>
          <cell r="E410">
            <v>85</v>
          </cell>
          <cell r="F410">
            <v>85</v>
          </cell>
        </row>
        <row r="411">
          <cell r="A411" t="str">
            <v>OT01.006</v>
          </cell>
          <cell r="B411" t="str">
            <v>Pala redonda "Tramontina"</v>
          </cell>
          <cell r="C411" t="str">
            <v>ud</v>
          </cell>
          <cell r="D411">
            <v>1</v>
          </cell>
          <cell r="E411">
            <v>81</v>
          </cell>
          <cell r="F411">
            <v>81</v>
          </cell>
        </row>
        <row r="412">
          <cell r="A412" t="str">
            <v>OT01.007</v>
          </cell>
          <cell r="B412" t="str">
            <v>Rastrillo para piedras , 14 dientes, USA</v>
          </cell>
          <cell r="C412" t="str">
            <v>ud</v>
          </cell>
          <cell r="D412">
            <v>1</v>
          </cell>
          <cell r="E412">
            <v>335</v>
          </cell>
          <cell r="F412">
            <v>335</v>
          </cell>
        </row>
        <row r="413">
          <cell r="A413" t="str">
            <v>OT01.008</v>
          </cell>
          <cell r="B413" t="str">
            <v>Carretilla de Metal "JEEP", "BRONCO", Taiwan</v>
          </cell>
          <cell r="C413" t="str">
            <v>ud</v>
          </cell>
          <cell r="D413">
            <v>1</v>
          </cell>
          <cell r="E413">
            <v>1160</v>
          </cell>
          <cell r="F413">
            <v>1160</v>
          </cell>
        </row>
        <row r="414">
          <cell r="A414" t="str">
            <v>OT02.001</v>
          </cell>
          <cell r="B414" t="str">
            <v>Gasolina</v>
          </cell>
          <cell r="C414" t="str">
            <v>gl</v>
          </cell>
          <cell r="D414">
            <v>1</v>
          </cell>
          <cell r="E414">
            <v>26</v>
          </cell>
          <cell r="F414">
            <v>26</v>
          </cell>
        </row>
        <row r="415">
          <cell r="A415" t="str">
            <v>OT02.002</v>
          </cell>
          <cell r="B415" t="str">
            <v>Gasoil</v>
          </cell>
          <cell r="C415" t="str">
            <v>gl</v>
          </cell>
          <cell r="D415">
            <v>1</v>
          </cell>
          <cell r="E415">
            <v>16.100000000000001</v>
          </cell>
          <cell r="F415">
            <v>16.100000000000001</v>
          </cell>
        </row>
        <row r="416">
          <cell r="A416" t="str">
            <v>OT02.003</v>
          </cell>
          <cell r="B416" t="str">
            <v>Lubricantes</v>
          </cell>
          <cell r="C416" t="str">
            <v>1/4 gl</v>
          </cell>
          <cell r="D416">
            <v>1</v>
          </cell>
          <cell r="E416">
            <v>30</v>
          </cell>
          <cell r="F416">
            <v>30</v>
          </cell>
        </row>
        <row r="417">
          <cell r="A417" t="str">
            <v>TP</v>
          </cell>
          <cell r="B417" t="str">
            <v>TUBERIAS Y PIEZAS</v>
          </cell>
          <cell r="D417" t="str">
            <v/>
          </cell>
          <cell r="F417" t="str">
            <v/>
          </cell>
        </row>
        <row r="418">
          <cell r="A418" t="str">
            <v>TP01.</v>
          </cell>
          <cell r="B418" t="str">
            <v>Tuberías y Piezas PVC Drenaje</v>
          </cell>
          <cell r="D418" t="str">
            <v/>
          </cell>
          <cell r="F418" t="str">
            <v/>
          </cell>
        </row>
        <row r="419">
          <cell r="A419" t="str">
            <v>TP01.001</v>
          </cell>
          <cell r="B419" t="str">
            <v>Tubo de 1 1/2" x 20' PVC Drenaje</v>
          </cell>
          <cell r="C419" t="str">
            <v>u</v>
          </cell>
          <cell r="D419">
            <v>1</v>
          </cell>
          <cell r="E419">
            <v>38.549999999999997</v>
          </cell>
          <cell r="F419">
            <v>38.549999999999997</v>
          </cell>
        </row>
        <row r="420">
          <cell r="A420" t="str">
            <v>TP01.002</v>
          </cell>
          <cell r="B420" t="str">
            <v>Tubo de 2" x 20' PVC Drenaje</v>
          </cell>
          <cell r="C420" t="str">
            <v>u</v>
          </cell>
          <cell r="D420">
            <v>1</v>
          </cell>
          <cell r="E420">
            <v>46</v>
          </cell>
          <cell r="F420">
            <v>46</v>
          </cell>
        </row>
        <row r="421">
          <cell r="A421" t="str">
            <v>TP01.003</v>
          </cell>
          <cell r="B421" t="str">
            <v>Tubo de 3" x 20' PVC Drenaje</v>
          </cell>
          <cell r="C421" t="str">
            <v>u</v>
          </cell>
          <cell r="D421">
            <v>1</v>
          </cell>
          <cell r="E421">
            <v>73.5</v>
          </cell>
          <cell r="F421">
            <v>73.5</v>
          </cell>
        </row>
        <row r="422">
          <cell r="A422" t="str">
            <v>TP01.004</v>
          </cell>
          <cell r="B422" t="str">
            <v>Tubo de 4" x 20' PVC Drenaje</v>
          </cell>
          <cell r="C422" t="str">
            <v>u</v>
          </cell>
          <cell r="D422">
            <v>1</v>
          </cell>
          <cell r="E422">
            <v>96</v>
          </cell>
          <cell r="F422">
            <v>96</v>
          </cell>
        </row>
        <row r="423">
          <cell r="A423" t="str">
            <v>TP01.005</v>
          </cell>
          <cell r="B423" t="str">
            <v>Tubo de 6" x 20' PVC Drenaje</v>
          </cell>
          <cell r="C423" t="str">
            <v>u</v>
          </cell>
          <cell r="D423">
            <v>1</v>
          </cell>
          <cell r="E423">
            <v>299.5</v>
          </cell>
          <cell r="F423">
            <v>299.5</v>
          </cell>
        </row>
        <row r="424">
          <cell r="A424" t="str">
            <v>TP01.006</v>
          </cell>
          <cell r="B424" t="str">
            <v>Tubo de 2" x 20' PVC SDR-41</v>
          </cell>
          <cell r="C424" t="str">
            <v>u</v>
          </cell>
          <cell r="D424">
            <v>1</v>
          </cell>
          <cell r="E424">
            <v>79</v>
          </cell>
          <cell r="F424">
            <v>79</v>
          </cell>
        </row>
        <row r="425">
          <cell r="A425" t="str">
            <v>TP01.007</v>
          </cell>
          <cell r="B425" t="str">
            <v>Tubo de 3" x 20' PVC SDR-41</v>
          </cell>
          <cell r="C425" t="str">
            <v>u</v>
          </cell>
          <cell r="D425">
            <v>1</v>
          </cell>
          <cell r="E425">
            <v>140</v>
          </cell>
          <cell r="F425">
            <v>140</v>
          </cell>
        </row>
        <row r="426">
          <cell r="A426" t="str">
            <v>TP01.008</v>
          </cell>
          <cell r="B426" t="str">
            <v>Tubo de 4" x 20' PVC SDR-41</v>
          </cell>
          <cell r="C426" t="str">
            <v>u</v>
          </cell>
          <cell r="D426">
            <v>1</v>
          </cell>
          <cell r="E426">
            <v>223</v>
          </cell>
          <cell r="F426">
            <v>223</v>
          </cell>
        </row>
        <row r="427">
          <cell r="A427" t="str">
            <v>TP01.009</v>
          </cell>
          <cell r="B427" t="str">
            <v>Tubo de 6" x 20' PVC SDR-41</v>
          </cell>
          <cell r="C427" t="str">
            <v>u</v>
          </cell>
          <cell r="D427">
            <v>1</v>
          </cell>
          <cell r="E427">
            <v>503</v>
          </cell>
          <cell r="F427">
            <v>503</v>
          </cell>
        </row>
        <row r="428">
          <cell r="A428" t="str">
            <v>TP01.010</v>
          </cell>
          <cell r="B428" t="str">
            <v>Tubo de 2" x 20' PVC SDR-26</v>
          </cell>
          <cell r="C428" t="str">
            <v>u</v>
          </cell>
          <cell r="D428">
            <v>1</v>
          </cell>
          <cell r="E428">
            <v>98.5</v>
          </cell>
          <cell r="F428">
            <v>98.5</v>
          </cell>
        </row>
        <row r="429">
          <cell r="A429" t="str">
            <v>TP01.011</v>
          </cell>
          <cell r="B429" t="str">
            <v>Tubo de 3" x 20' PVC SDR-26</v>
          </cell>
          <cell r="C429" t="str">
            <v>u</v>
          </cell>
          <cell r="D429">
            <v>1</v>
          </cell>
          <cell r="E429">
            <v>233</v>
          </cell>
          <cell r="F429">
            <v>233</v>
          </cell>
        </row>
        <row r="430">
          <cell r="A430" t="str">
            <v>TP01.012</v>
          </cell>
          <cell r="B430" t="str">
            <v>Tubo de 4" x 20' PVC SDR-26</v>
          </cell>
          <cell r="C430" t="str">
            <v>u</v>
          </cell>
          <cell r="D430">
            <v>1</v>
          </cell>
          <cell r="E430">
            <v>363</v>
          </cell>
          <cell r="F430">
            <v>363</v>
          </cell>
        </row>
        <row r="431">
          <cell r="A431" t="str">
            <v>TP01.013</v>
          </cell>
          <cell r="B431" t="str">
            <v>Tubo de 6" x 20' PVC SDR-26</v>
          </cell>
          <cell r="C431" t="str">
            <v>u</v>
          </cell>
          <cell r="D431">
            <v>1</v>
          </cell>
          <cell r="E431">
            <v>761</v>
          </cell>
          <cell r="F431">
            <v>761</v>
          </cell>
        </row>
        <row r="432">
          <cell r="A432" t="str">
            <v>TP01.014</v>
          </cell>
          <cell r="B432" t="str">
            <v>Codo de 2" x 90 Drenaje</v>
          </cell>
          <cell r="C432" t="str">
            <v>u</v>
          </cell>
          <cell r="D432">
            <v>1</v>
          </cell>
          <cell r="E432">
            <v>8.6999999999999993</v>
          </cell>
          <cell r="F432">
            <v>8.6999999999999993</v>
          </cell>
        </row>
        <row r="433">
          <cell r="A433" t="str">
            <v>TP01.015</v>
          </cell>
          <cell r="B433" t="str">
            <v>Codo de 3" x 90 Drenaje</v>
          </cell>
          <cell r="C433" t="str">
            <v>u</v>
          </cell>
          <cell r="D433">
            <v>1</v>
          </cell>
          <cell r="E433">
            <v>20</v>
          </cell>
          <cell r="F433">
            <v>20</v>
          </cell>
        </row>
        <row r="434">
          <cell r="A434" t="str">
            <v>TP01.016</v>
          </cell>
          <cell r="B434" t="str">
            <v>Codo de 4" x 90 Drenaje</v>
          </cell>
          <cell r="C434" t="str">
            <v>u</v>
          </cell>
          <cell r="D434">
            <v>1</v>
          </cell>
          <cell r="E434">
            <v>31.75</v>
          </cell>
          <cell r="F434">
            <v>31.75</v>
          </cell>
        </row>
        <row r="435">
          <cell r="A435" t="str">
            <v>TP01.017</v>
          </cell>
          <cell r="B435" t="str">
            <v>Codo de 6" x 90 Drenaje</v>
          </cell>
          <cell r="C435" t="str">
            <v>u</v>
          </cell>
          <cell r="D435">
            <v>1</v>
          </cell>
          <cell r="E435">
            <v>260</v>
          </cell>
          <cell r="F435">
            <v>260</v>
          </cell>
        </row>
        <row r="436">
          <cell r="A436" t="str">
            <v>TP01.018</v>
          </cell>
          <cell r="B436" t="str">
            <v>Codo de 2" x 45 Drenaje</v>
          </cell>
          <cell r="C436" t="str">
            <v>u</v>
          </cell>
          <cell r="D436">
            <v>1</v>
          </cell>
          <cell r="E436">
            <v>7</v>
          </cell>
          <cell r="F436">
            <v>7</v>
          </cell>
        </row>
        <row r="437">
          <cell r="A437" t="str">
            <v>TP01.019</v>
          </cell>
          <cell r="B437" t="str">
            <v>Codo de 3" x 45 Drenaje</v>
          </cell>
          <cell r="C437" t="str">
            <v>u</v>
          </cell>
          <cell r="D437">
            <v>1</v>
          </cell>
          <cell r="E437">
            <v>15</v>
          </cell>
          <cell r="F437">
            <v>15</v>
          </cell>
        </row>
        <row r="438">
          <cell r="A438" t="str">
            <v>TP01.020</v>
          </cell>
          <cell r="B438" t="str">
            <v>Codo de 4" x 45 Drenaje</v>
          </cell>
          <cell r="C438" t="str">
            <v>u</v>
          </cell>
          <cell r="D438">
            <v>1</v>
          </cell>
          <cell r="E438">
            <v>25</v>
          </cell>
          <cell r="F438">
            <v>25</v>
          </cell>
        </row>
        <row r="439">
          <cell r="A439" t="str">
            <v>TP01.021</v>
          </cell>
          <cell r="B439" t="str">
            <v>Codo de 6" x 45 Drenaje</v>
          </cell>
          <cell r="C439" t="str">
            <v>u</v>
          </cell>
          <cell r="D439">
            <v>1</v>
          </cell>
          <cell r="E439">
            <v>260</v>
          </cell>
          <cell r="F439">
            <v>260</v>
          </cell>
        </row>
        <row r="440">
          <cell r="A440" t="str">
            <v>TP01.022</v>
          </cell>
          <cell r="B440" t="str">
            <v>Yee de 2" PVC Drenaje</v>
          </cell>
          <cell r="C440" t="str">
            <v>u</v>
          </cell>
          <cell r="D440">
            <v>1</v>
          </cell>
          <cell r="E440">
            <v>16</v>
          </cell>
          <cell r="F440">
            <v>16</v>
          </cell>
        </row>
        <row r="441">
          <cell r="A441" t="str">
            <v>TP01.023</v>
          </cell>
          <cell r="B441" t="str">
            <v>Yee de 3" PVC Drenaje</v>
          </cell>
          <cell r="C441" t="str">
            <v>u</v>
          </cell>
          <cell r="D441">
            <v>1</v>
          </cell>
          <cell r="E441">
            <v>33</v>
          </cell>
          <cell r="F441">
            <v>33</v>
          </cell>
        </row>
        <row r="442">
          <cell r="A442" t="str">
            <v>TP01.024</v>
          </cell>
          <cell r="B442" t="str">
            <v>Yee de 4" PVC Drenaje</v>
          </cell>
          <cell r="C442" t="str">
            <v>u</v>
          </cell>
          <cell r="D442">
            <v>1</v>
          </cell>
          <cell r="E442">
            <v>55</v>
          </cell>
          <cell r="F442">
            <v>55</v>
          </cell>
        </row>
        <row r="443">
          <cell r="A443" t="str">
            <v>TP01.025</v>
          </cell>
          <cell r="B443" t="str">
            <v>Yee de 6" PVC Drenaje</v>
          </cell>
          <cell r="C443" t="str">
            <v>u</v>
          </cell>
          <cell r="D443">
            <v>1</v>
          </cell>
          <cell r="E443">
            <v>526</v>
          </cell>
          <cell r="F443">
            <v>526</v>
          </cell>
        </row>
        <row r="444">
          <cell r="A444" t="str">
            <v>TP01.026</v>
          </cell>
          <cell r="B444" t="str">
            <v>Yee reducción, de 3" a 2" PVC Drenaje</v>
          </cell>
          <cell r="C444" t="str">
            <v>u</v>
          </cell>
          <cell r="D444">
            <v>1</v>
          </cell>
          <cell r="E444">
            <v>25</v>
          </cell>
          <cell r="F444">
            <v>25</v>
          </cell>
        </row>
        <row r="445">
          <cell r="A445" t="str">
            <v>TP01.027</v>
          </cell>
          <cell r="B445" t="str">
            <v>Yee reducción, de 4" a 3" PVC Drenaje</v>
          </cell>
          <cell r="C445" t="str">
            <v>u</v>
          </cell>
          <cell r="D445">
            <v>1</v>
          </cell>
          <cell r="E445">
            <v>70</v>
          </cell>
          <cell r="F445">
            <v>70</v>
          </cell>
        </row>
        <row r="446">
          <cell r="A446" t="str">
            <v>TP01.028</v>
          </cell>
          <cell r="B446" t="str">
            <v>Yee reducción, de 4" a 2" PVC Drenaje</v>
          </cell>
          <cell r="C446" t="str">
            <v>u</v>
          </cell>
          <cell r="D446">
            <v>1</v>
          </cell>
          <cell r="E446">
            <v>32</v>
          </cell>
          <cell r="F446">
            <v>32</v>
          </cell>
        </row>
        <row r="447">
          <cell r="A447" t="str">
            <v>TP01.029</v>
          </cell>
          <cell r="B447" t="str">
            <v>Yee reducción, de 6" a 4" PVC Drenaje</v>
          </cell>
          <cell r="C447" t="str">
            <v>u</v>
          </cell>
          <cell r="D447">
            <v>1</v>
          </cell>
          <cell r="E447">
            <v>300</v>
          </cell>
          <cell r="F447">
            <v>300</v>
          </cell>
        </row>
        <row r="448">
          <cell r="A448" t="str">
            <v>TP01.030</v>
          </cell>
          <cell r="B448" t="str">
            <v>Tee de 2" PVC Drenaje</v>
          </cell>
          <cell r="C448" t="str">
            <v>u</v>
          </cell>
          <cell r="D448">
            <v>1</v>
          </cell>
          <cell r="E448">
            <v>14.5</v>
          </cell>
          <cell r="F448">
            <v>14.5</v>
          </cell>
        </row>
        <row r="449">
          <cell r="A449" t="str">
            <v>TP01.031</v>
          </cell>
          <cell r="B449" t="str">
            <v>Tee de 3" PVC Drenaje</v>
          </cell>
          <cell r="C449" t="str">
            <v>u</v>
          </cell>
          <cell r="D449">
            <v>1</v>
          </cell>
          <cell r="E449">
            <v>31</v>
          </cell>
          <cell r="F449">
            <v>31</v>
          </cell>
        </row>
        <row r="450">
          <cell r="A450" t="str">
            <v>TP01.032</v>
          </cell>
          <cell r="B450" t="str">
            <v>Tee de 4" PVC Drenaje</v>
          </cell>
          <cell r="C450" t="str">
            <v>u</v>
          </cell>
          <cell r="D450">
            <v>1</v>
          </cell>
          <cell r="E450">
            <v>50</v>
          </cell>
          <cell r="F450">
            <v>50</v>
          </cell>
        </row>
        <row r="451">
          <cell r="A451" t="str">
            <v>TP01.033</v>
          </cell>
          <cell r="B451" t="str">
            <v>Tee de 6" PVC Drenaje</v>
          </cell>
          <cell r="C451" t="str">
            <v>u</v>
          </cell>
          <cell r="D451">
            <v>1</v>
          </cell>
          <cell r="E451">
            <v>310</v>
          </cell>
          <cell r="F451">
            <v>310</v>
          </cell>
        </row>
        <row r="452">
          <cell r="A452" t="str">
            <v>TP01.034</v>
          </cell>
          <cell r="B452" t="str">
            <v>Tee reducción, de 3" a 2" PVC Drenaje</v>
          </cell>
          <cell r="C452" t="str">
            <v>u</v>
          </cell>
          <cell r="D452">
            <v>1</v>
          </cell>
          <cell r="E452">
            <v>18.75</v>
          </cell>
          <cell r="F452">
            <v>18.75</v>
          </cell>
        </row>
        <row r="453">
          <cell r="A453" t="str">
            <v>TP01.035</v>
          </cell>
          <cell r="B453" t="str">
            <v>Tee reducción, de 4" a 3" PVC Drenaje</v>
          </cell>
          <cell r="C453" t="str">
            <v>u</v>
          </cell>
          <cell r="D453">
            <v>1</v>
          </cell>
          <cell r="E453">
            <v>73</v>
          </cell>
          <cell r="F453">
            <v>73</v>
          </cell>
        </row>
        <row r="454">
          <cell r="A454" t="str">
            <v>TP01.036</v>
          </cell>
          <cell r="B454" t="str">
            <v>Tee reducción, de 4" a 2" PVC Drenaje</v>
          </cell>
          <cell r="C454" t="str">
            <v>u</v>
          </cell>
          <cell r="D454">
            <v>1</v>
          </cell>
          <cell r="E454">
            <v>32</v>
          </cell>
          <cell r="F454">
            <v>32</v>
          </cell>
        </row>
        <row r="455">
          <cell r="A455" t="str">
            <v>TP01.037</v>
          </cell>
          <cell r="B455" t="str">
            <v>Tee reducción, de 6" a 3" PVC Drenaje</v>
          </cell>
          <cell r="C455" t="str">
            <v>u</v>
          </cell>
          <cell r="D455">
            <v>1</v>
          </cell>
          <cell r="E455">
            <v>265</v>
          </cell>
          <cell r="F455">
            <v>265</v>
          </cell>
        </row>
        <row r="456">
          <cell r="A456" t="str">
            <v>TP01.038</v>
          </cell>
          <cell r="B456" t="str">
            <v>Tee reducción, de 6" a 4" PVC Drenaje</v>
          </cell>
          <cell r="C456" t="str">
            <v>u</v>
          </cell>
          <cell r="D456">
            <v>1</v>
          </cell>
          <cell r="E456">
            <v>265</v>
          </cell>
          <cell r="F456">
            <v>265</v>
          </cell>
        </row>
        <row r="457">
          <cell r="A457" t="str">
            <v>TP01.039</v>
          </cell>
          <cell r="B457" t="str">
            <v>Tapón Registro de 2" PVC Drenaje</v>
          </cell>
          <cell r="C457" t="str">
            <v>u</v>
          </cell>
          <cell r="D457">
            <v>1</v>
          </cell>
          <cell r="E457">
            <v>25</v>
          </cell>
          <cell r="F457">
            <v>25</v>
          </cell>
        </row>
        <row r="458">
          <cell r="A458" t="str">
            <v>TP01.040</v>
          </cell>
          <cell r="B458" t="str">
            <v>Tapón Registro de 3" PVC Drenaje</v>
          </cell>
          <cell r="C458" t="str">
            <v>u</v>
          </cell>
          <cell r="D458">
            <v>1</v>
          </cell>
          <cell r="E458">
            <v>55</v>
          </cell>
          <cell r="F458">
            <v>55</v>
          </cell>
        </row>
        <row r="459">
          <cell r="A459" t="str">
            <v>TP01.041</v>
          </cell>
          <cell r="B459" t="str">
            <v>Tapón Registro de 4" PVC Drenaje</v>
          </cell>
          <cell r="C459" t="str">
            <v>u</v>
          </cell>
          <cell r="D459">
            <v>1</v>
          </cell>
          <cell r="E459">
            <v>60</v>
          </cell>
          <cell r="F459">
            <v>60</v>
          </cell>
        </row>
        <row r="460">
          <cell r="A460" t="str">
            <v>TP01.042</v>
          </cell>
          <cell r="B460" t="str">
            <v>Sifón de 1 1/2", PVC</v>
          </cell>
          <cell r="C460" t="str">
            <v>u</v>
          </cell>
          <cell r="D460">
            <v>1</v>
          </cell>
          <cell r="E460">
            <v>41.9</v>
          </cell>
          <cell r="F460">
            <v>41.9</v>
          </cell>
        </row>
        <row r="461">
          <cell r="A461" t="str">
            <v>TP01.043</v>
          </cell>
          <cell r="B461" t="str">
            <v>Sifón de 2", PVC</v>
          </cell>
          <cell r="C461" t="str">
            <v>u</v>
          </cell>
          <cell r="D461">
            <v>1</v>
          </cell>
          <cell r="E461">
            <v>30</v>
          </cell>
          <cell r="F461">
            <v>30</v>
          </cell>
        </row>
        <row r="462">
          <cell r="A462" t="str">
            <v>TP01.044</v>
          </cell>
          <cell r="B462" t="str">
            <v>Sifón de 3", PVC</v>
          </cell>
          <cell r="C462" t="str">
            <v>u</v>
          </cell>
          <cell r="D462">
            <v>1</v>
          </cell>
          <cell r="E462">
            <v>110</v>
          </cell>
          <cell r="F462">
            <v>110</v>
          </cell>
        </row>
        <row r="463">
          <cell r="A463" t="str">
            <v>TP01.045</v>
          </cell>
          <cell r="B463" t="str">
            <v>Sifón de 4", PVC</v>
          </cell>
          <cell r="C463" t="str">
            <v>u</v>
          </cell>
          <cell r="D463">
            <v>1</v>
          </cell>
          <cell r="E463">
            <v>130</v>
          </cell>
          <cell r="F463">
            <v>130</v>
          </cell>
        </row>
        <row r="464">
          <cell r="A464" t="str">
            <v>TP01.046</v>
          </cell>
          <cell r="B464" t="str">
            <v>Reducción de 3" a 1 1/2" PVC Drenaje</v>
          </cell>
          <cell r="C464" t="str">
            <v>u</v>
          </cell>
          <cell r="D464">
            <v>1</v>
          </cell>
          <cell r="E464">
            <v>15.5</v>
          </cell>
          <cell r="F464">
            <v>15.5</v>
          </cell>
        </row>
        <row r="465">
          <cell r="A465" t="str">
            <v>TP01.047</v>
          </cell>
          <cell r="B465" t="str">
            <v>Reducción de 3" a 2" PVC Drenaje</v>
          </cell>
          <cell r="C465" t="str">
            <v>u</v>
          </cell>
          <cell r="D465">
            <v>1</v>
          </cell>
          <cell r="E465">
            <v>10.5</v>
          </cell>
          <cell r="F465">
            <v>10.5</v>
          </cell>
        </row>
        <row r="466">
          <cell r="A466" t="str">
            <v>TP01.048</v>
          </cell>
          <cell r="B466" t="str">
            <v>Reducción de 4" a 3" PVC Drenaje</v>
          </cell>
          <cell r="C466" t="str">
            <v>u</v>
          </cell>
          <cell r="D466">
            <v>1</v>
          </cell>
          <cell r="E466">
            <v>20</v>
          </cell>
          <cell r="F466">
            <v>20</v>
          </cell>
        </row>
        <row r="467">
          <cell r="A467" t="str">
            <v>TP01.049</v>
          </cell>
          <cell r="B467" t="str">
            <v>Reducción de 4" a 2" PVC Drenaje</v>
          </cell>
          <cell r="C467" t="str">
            <v>u</v>
          </cell>
          <cell r="D467">
            <v>1</v>
          </cell>
          <cell r="E467">
            <v>18</v>
          </cell>
          <cell r="F467">
            <v>18</v>
          </cell>
        </row>
        <row r="468">
          <cell r="A468" t="str">
            <v>TP01.050</v>
          </cell>
          <cell r="B468" t="str">
            <v>Reducción de 6" a 4" PVC Drenaje</v>
          </cell>
          <cell r="C468" t="str">
            <v>u</v>
          </cell>
          <cell r="D468">
            <v>1</v>
          </cell>
          <cell r="E468">
            <v>160</v>
          </cell>
          <cell r="F468">
            <v>160</v>
          </cell>
        </row>
        <row r="469">
          <cell r="A469" t="str">
            <v>TP01.051</v>
          </cell>
          <cell r="B469" t="str">
            <v>Cemento PVC criollo, 1 GL (CANO)</v>
          </cell>
          <cell r="C469" t="str">
            <v>u</v>
          </cell>
          <cell r="D469">
            <v>1</v>
          </cell>
          <cell r="E469">
            <v>180</v>
          </cell>
          <cell r="F469">
            <v>180</v>
          </cell>
        </row>
        <row r="470">
          <cell r="A470" t="str">
            <v>TP01.052</v>
          </cell>
          <cell r="B470" t="str">
            <v>Cemento PVC criollo, 1/4 GL (CANO)</v>
          </cell>
          <cell r="C470" t="str">
            <v>u</v>
          </cell>
          <cell r="D470">
            <v>1</v>
          </cell>
          <cell r="E470">
            <v>53</v>
          </cell>
          <cell r="F470">
            <v>53</v>
          </cell>
        </row>
        <row r="471">
          <cell r="A471" t="str">
            <v>TP01.053</v>
          </cell>
          <cell r="B471" t="str">
            <v>Cemento PVC criollo, Pinta (CANO)</v>
          </cell>
          <cell r="C471" t="str">
            <v>u</v>
          </cell>
          <cell r="D471">
            <v>1</v>
          </cell>
          <cell r="E471">
            <v>27</v>
          </cell>
          <cell r="F471">
            <v>27</v>
          </cell>
        </row>
        <row r="472">
          <cell r="A472" t="str">
            <v>TP01.054</v>
          </cell>
          <cell r="B472" t="str">
            <v>Cemento PVC importado, 1000 gramos (TANGIT)</v>
          </cell>
          <cell r="C472" t="str">
            <v>u</v>
          </cell>
          <cell r="D472">
            <v>1</v>
          </cell>
          <cell r="E472">
            <v>230</v>
          </cell>
          <cell r="F472">
            <v>230</v>
          </cell>
        </row>
        <row r="473">
          <cell r="A473" t="str">
            <v>TP01.055</v>
          </cell>
          <cell r="B473" t="str">
            <v>Cemento PVC importado, 500 gramos (TANGIT)</v>
          </cell>
          <cell r="C473" t="str">
            <v>u</v>
          </cell>
          <cell r="D473">
            <v>1</v>
          </cell>
          <cell r="E473">
            <v>133</v>
          </cell>
          <cell r="F473">
            <v>133</v>
          </cell>
        </row>
        <row r="474">
          <cell r="A474" t="str">
            <v>TP01.056</v>
          </cell>
          <cell r="B474" t="str">
            <v>Cemento PVC importado, 250 gramos (TANGIT)</v>
          </cell>
          <cell r="C474" t="str">
            <v>u</v>
          </cell>
          <cell r="D474">
            <v>1</v>
          </cell>
          <cell r="E474">
            <v>78</v>
          </cell>
          <cell r="F474">
            <v>78</v>
          </cell>
        </row>
        <row r="475">
          <cell r="A475" t="str">
            <v>TP01.057</v>
          </cell>
          <cell r="B475" t="str">
            <v>Cemento PVC importado, 125 gramos (TANGIT)</v>
          </cell>
          <cell r="C475" t="str">
            <v>u</v>
          </cell>
          <cell r="D475">
            <v>1</v>
          </cell>
          <cell r="E475">
            <v>47</v>
          </cell>
          <cell r="F475">
            <v>47</v>
          </cell>
        </row>
        <row r="476">
          <cell r="A476" t="str">
            <v>TP02.</v>
          </cell>
          <cell r="B476" t="str">
            <v>Tuberias y Piezas Galvanizadas</v>
          </cell>
          <cell r="D476" t="str">
            <v/>
          </cell>
          <cell r="F476" t="str">
            <v/>
          </cell>
        </row>
        <row r="477">
          <cell r="A477" t="str">
            <v>TP02.001</v>
          </cell>
          <cell r="B477" t="str">
            <v>Tubo de 1/2" x 20', Galvanizado</v>
          </cell>
          <cell r="C477" t="str">
            <v>u</v>
          </cell>
          <cell r="D477">
            <v>1</v>
          </cell>
          <cell r="E477">
            <v>160</v>
          </cell>
          <cell r="F477">
            <v>160</v>
          </cell>
        </row>
        <row r="478">
          <cell r="A478" t="str">
            <v>TP02.002</v>
          </cell>
          <cell r="B478" t="str">
            <v>Tubo de 3/4" x 20', Galvanizado</v>
          </cell>
          <cell r="C478" t="str">
            <v>u</v>
          </cell>
          <cell r="D478">
            <v>1</v>
          </cell>
          <cell r="E478">
            <v>215</v>
          </cell>
          <cell r="F478">
            <v>215</v>
          </cell>
        </row>
        <row r="479">
          <cell r="A479" t="str">
            <v>TP02.003</v>
          </cell>
          <cell r="B479" t="str">
            <v>Tubo de 1" x 20', Galvanizado</v>
          </cell>
          <cell r="C479" t="str">
            <v>u</v>
          </cell>
          <cell r="D479">
            <v>1</v>
          </cell>
          <cell r="E479">
            <v>316</v>
          </cell>
          <cell r="F479">
            <v>316</v>
          </cell>
        </row>
        <row r="480">
          <cell r="A480" t="str">
            <v>TP02.004</v>
          </cell>
          <cell r="B480" t="str">
            <v>Tubo de 1 1/2" x 20', Galvanizado</v>
          </cell>
          <cell r="C480" t="str">
            <v>u</v>
          </cell>
          <cell r="D480">
            <v>1</v>
          </cell>
          <cell r="E480">
            <v>505</v>
          </cell>
          <cell r="F480">
            <v>505</v>
          </cell>
        </row>
        <row r="481">
          <cell r="A481" t="str">
            <v>TP02.005</v>
          </cell>
          <cell r="B481" t="str">
            <v>Tubo de 2" x 20', Galvanizado</v>
          </cell>
          <cell r="C481" t="str">
            <v>u</v>
          </cell>
          <cell r="D481">
            <v>1</v>
          </cell>
          <cell r="E481">
            <v>680</v>
          </cell>
          <cell r="F481">
            <v>680</v>
          </cell>
        </row>
        <row r="482">
          <cell r="A482" t="str">
            <v>TP02.006</v>
          </cell>
          <cell r="B482" t="str">
            <v>Tubo de 2 1/2" x 20', Galvanizado</v>
          </cell>
          <cell r="C482" t="str">
            <v>u</v>
          </cell>
          <cell r="D482">
            <v>1</v>
          </cell>
          <cell r="E482">
            <v>1075</v>
          </cell>
          <cell r="F482">
            <v>1075</v>
          </cell>
        </row>
        <row r="483">
          <cell r="A483" t="str">
            <v>TP02.007</v>
          </cell>
          <cell r="B483" t="str">
            <v>Tubo de 3" x 20', Galvanizado</v>
          </cell>
          <cell r="C483" t="str">
            <v>u</v>
          </cell>
          <cell r="D483">
            <v>1</v>
          </cell>
          <cell r="E483">
            <v>1400</v>
          </cell>
          <cell r="F483">
            <v>1400</v>
          </cell>
        </row>
        <row r="484">
          <cell r="A484" t="str">
            <v>TP02.008</v>
          </cell>
          <cell r="B484" t="str">
            <v>Tubo de 4" x 20', Galvanizado</v>
          </cell>
          <cell r="C484" t="str">
            <v>u</v>
          </cell>
          <cell r="D484">
            <v>1</v>
          </cell>
          <cell r="E484">
            <v>2740</v>
          </cell>
          <cell r="F484">
            <v>2740</v>
          </cell>
        </row>
        <row r="485">
          <cell r="A485" t="str">
            <v>TP02.009</v>
          </cell>
          <cell r="B485" t="str">
            <v>Codo de 1/2" x 90, Galvanizado</v>
          </cell>
          <cell r="C485" t="str">
            <v>u</v>
          </cell>
          <cell r="D485">
            <v>1</v>
          </cell>
          <cell r="E485">
            <v>4.5</v>
          </cell>
          <cell r="F485">
            <v>4.5</v>
          </cell>
        </row>
        <row r="486">
          <cell r="A486" t="str">
            <v>TP02.010</v>
          </cell>
          <cell r="B486" t="str">
            <v>Codo de 3/4" x 90, Galvanizado</v>
          </cell>
          <cell r="C486" t="str">
            <v>u</v>
          </cell>
          <cell r="D486">
            <v>1</v>
          </cell>
          <cell r="E486">
            <v>6.4</v>
          </cell>
          <cell r="F486">
            <v>6.4</v>
          </cell>
        </row>
        <row r="487">
          <cell r="A487" t="str">
            <v>TP02.011</v>
          </cell>
          <cell r="B487" t="str">
            <v>Codo de 1" x 90, Galvanizado</v>
          </cell>
          <cell r="C487" t="str">
            <v>u</v>
          </cell>
          <cell r="D487">
            <v>1</v>
          </cell>
          <cell r="E487">
            <v>7</v>
          </cell>
          <cell r="F487">
            <v>7</v>
          </cell>
        </row>
        <row r="488">
          <cell r="A488" t="str">
            <v>TP02.012</v>
          </cell>
          <cell r="B488" t="str">
            <v>Codo de 1 1/2" x 90, Galvanizado</v>
          </cell>
          <cell r="C488" t="str">
            <v>u</v>
          </cell>
          <cell r="D488">
            <v>1</v>
          </cell>
          <cell r="E488">
            <v>17.5</v>
          </cell>
          <cell r="F488">
            <v>17.5</v>
          </cell>
        </row>
        <row r="489">
          <cell r="A489" t="str">
            <v>TP02.013</v>
          </cell>
          <cell r="B489" t="str">
            <v>Codo de 2" x 90, Galvanizado</v>
          </cell>
          <cell r="C489" t="str">
            <v>u</v>
          </cell>
          <cell r="D489">
            <v>1</v>
          </cell>
          <cell r="E489">
            <v>27</v>
          </cell>
          <cell r="F489">
            <v>27</v>
          </cell>
        </row>
        <row r="490">
          <cell r="A490" t="str">
            <v>TP02.014</v>
          </cell>
          <cell r="B490" t="str">
            <v>Codo de 2 1/2" x 90, Galvanizado</v>
          </cell>
          <cell r="C490" t="str">
            <v>u</v>
          </cell>
          <cell r="D490">
            <v>1</v>
          </cell>
          <cell r="E490">
            <v>35</v>
          </cell>
          <cell r="F490">
            <v>35</v>
          </cell>
        </row>
        <row r="491">
          <cell r="A491" t="str">
            <v>TP02.015</v>
          </cell>
          <cell r="B491" t="str">
            <v>Codo de 3" x 90, Galvanizado</v>
          </cell>
          <cell r="C491" t="str">
            <v>u</v>
          </cell>
          <cell r="D491">
            <v>1</v>
          </cell>
          <cell r="E491">
            <v>52</v>
          </cell>
          <cell r="F491">
            <v>52</v>
          </cell>
        </row>
        <row r="492">
          <cell r="A492" t="str">
            <v>TP02.016</v>
          </cell>
          <cell r="B492" t="str">
            <v>Codo de 4" x 90, Galvanizado</v>
          </cell>
          <cell r="C492" t="str">
            <v>u</v>
          </cell>
          <cell r="D492">
            <v>1</v>
          </cell>
          <cell r="E492">
            <v>126</v>
          </cell>
          <cell r="F492">
            <v>126</v>
          </cell>
        </row>
        <row r="493">
          <cell r="A493" t="str">
            <v>TP02.017</v>
          </cell>
          <cell r="B493" t="str">
            <v>Codo Niple de 1/2" x 90, Galvanizado</v>
          </cell>
          <cell r="C493" t="str">
            <v>u</v>
          </cell>
          <cell r="D493">
            <v>1</v>
          </cell>
          <cell r="E493">
            <v>5.5</v>
          </cell>
          <cell r="F493">
            <v>5.5</v>
          </cell>
        </row>
        <row r="494">
          <cell r="A494" t="str">
            <v>TP02.018</v>
          </cell>
          <cell r="B494" t="str">
            <v>Codo Niple de 3/4" x 90, Galvanizado</v>
          </cell>
          <cell r="C494" t="str">
            <v>u</v>
          </cell>
          <cell r="D494">
            <v>1</v>
          </cell>
          <cell r="E494">
            <v>6.3</v>
          </cell>
          <cell r="F494">
            <v>6.3</v>
          </cell>
        </row>
        <row r="495">
          <cell r="A495" t="str">
            <v>TP02.019</v>
          </cell>
          <cell r="B495" t="str">
            <v>Codo Niple de 1" x 90, Galvanizado</v>
          </cell>
          <cell r="C495" t="str">
            <v>u</v>
          </cell>
          <cell r="D495">
            <v>1</v>
          </cell>
          <cell r="E495">
            <v>11.25</v>
          </cell>
          <cell r="F495">
            <v>11.25</v>
          </cell>
        </row>
        <row r="496">
          <cell r="A496" t="str">
            <v>TP02.020</v>
          </cell>
          <cell r="B496" t="str">
            <v>Codo Niple de 1 1/2" x 90, Galvanizado</v>
          </cell>
          <cell r="C496" t="str">
            <v>u</v>
          </cell>
          <cell r="D496">
            <v>1</v>
          </cell>
          <cell r="E496">
            <v>15</v>
          </cell>
          <cell r="F496">
            <v>15</v>
          </cell>
        </row>
        <row r="497">
          <cell r="A497" t="str">
            <v>TP02.021</v>
          </cell>
          <cell r="B497" t="str">
            <v>Codo Niple de 2" x 90, Galvanizado</v>
          </cell>
          <cell r="C497" t="str">
            <v>u</v>
          </cell>
          <cell r="D497">
            <v>1</v>
          </cell>
          <cell r="E497">
            <v>21</v>
          </cell>
          <cell r="F497">
            <v>21</v>
          </cell>
        </row>
        <row r="498">
          <cell r="A498" t="str">
            <v>TP02.022</v>
          </cell>
          <cell r="B498" t="str">
            <v>Tee de 1/2" , Galvanizada</v>
          </cell>
          <cell r="C498" t="str">
            <v>u</v>
          </cell>
          <cell r="D498">
            <v>1</v>
          </cell>
          <cell r="E498">
            <v>4</v>
          </cell>
          <cell r="F498">
            <v>4</v>
          </cell>
        </row>
        <row r="499">
          <cell r="A499" t="str">
            <v>TP02.023</v>
          </cell>
          <cell r="B499" t="str">
            <v>Tee de 3/4" , Galvanizada</v>
          </cell>
          <cell r="C499" t="str">
            <v>u</v>
          </cell>
          <cell r="D499">
            <v>1</v>
          </cell>
          <cell r="E499">
            <v>5.5</v>
          </cell>
          <cell r="F499">
            <v>5.5</v>
          </cell>
        </row>
        <row r="500">
          <cell r="A500" t="str">
            <v>TP02.024</v>
          </cell>
          <cell r="B500" t="str">
            <v>Tee de 1" , Galvanizada</v>
          </cell>
          <cell r="C500" t="str">
            <v>u</v>
          </cell>
          <cell r="D500">
            <v>1</v>
          </cell>
          <cell r="E500">
            <v>11.5</v>
          </cell>
          <cell r="F500">
            <v>11.5</v>
          </cell>
        </row>
        <row r="501">
          <cell r="A501" t="str">
            <v>TP02.025</v>
          </cell>
          <cell r="B501" t="str">
            <v>Tee de 1 1/2" , Galvanizada</v>
          </cell>
          <cell r="C501" t="str">
            <v>u</v>
          </cell>
          <cell r="D501">
            <v>1</v>
          </cell>
          <cell r="E501">
            <v>22</v>
          </cell>
          <cell r="F501">
            <v>22</v>
          </cell>
        </row>
        <row r="502">
          <cell r="A502" t="str">
            <v>TP02.026</v>
          </cell>
          <cell r="B502" t="str">
            <v>Tee de 2" , Galvanizada</v>
          </cell>
          <cell r="C502" t="str">
            <v>u</v>
          </cell>
          <cell r="D502">
            <v>1</v>
          </cell>
          <cell r="E502">
            <v>45</v>
          </cell>
          <cell r="F502">
            <v>45</v>
          </cell>
        </row>
        <row r="503">
          <cell r="A503" t="str">
            <v>TP02.027</v>
          </cell>
          <cell r="B503" t="str">
            <v>Tee de 2 1/2" , Galvanizada</v>
          </cell>
          <cell r="C503" t="str">
            <v>u</v>
          </cell>
          <cell r="D503">
            <v>1</v>
          </cell>
          <cell r="E503">
            <v>70</v>
          </cell>
          <cell r="F503">
            <v>70</v>
          </cell>
        </row>
        <row r="504">
          <cell r="A504" t="str">
            <v>TP02.028</v>
          </cell>
          <cell r="B504" t="str">
            <v>Tee de 3" , Galvanizada</v>
          </cell>
          <cell r="C504" t="str">
            <v>u</v>
          </cell>
          <cell r="D504">
            <v>1</v>
          </cell>
          <cell r="E504">
            <v>92</v>
          </cell>
          <cell r="F504">
            <v>92</v>
          </cell>
        </row>
        <row r="505">
          <cell r="A505" t="str">
            <v>TP02.029</v>
          </cell>
          <cell r="B505" t="str">
            <v>Tee de 4" , Galvanizada</v>
          </cell>
          <cell r="C505" t="str">
            <v>u</v>
          </cell>
          <cell r="D505">
            <v>1</v>
          </cell>
          <cell r="E505">
            <v>165</v>
          </cell>
          <cell r="F505">
            <v>165</v>
          </cell>
        </row>
        <row r="506">
          <cell r="A506" t="str">
            <v>TP02.030</v>
          </cell>
          <cell r="B506" t="str">
            <v>Unión Universal de 1/2" , Galvanizada</v>
          </cell>
          <cell r="C506" t="str">
            <v>u</v>
          </cell>
          <cell r="D506">
            <v>1</v>
          </cell>
          <cell r="E506">
            <v>19.5</v>
          </cell>
          <cell r="F506">
            <v>19.5</v>
          </cell>
        </row>
        <row r="507">
          <cell r="A507" t="str">
            <v>TP02.031</v>
          </cell>
          <cell r="B507" t="str">
            <v>Unión Universal de 3/4" , Galvanizada</v>
          </cell>
          <cell r="C507" t="str">
            <v>u</v>
          </cell>
          <cell r="D507">
            <v>1</v>
          </cell>
          <cell r="E507">
            <v>25</v>
          </cell>
          <cell r="F507">
            <v>25</v>
          </cell>
        </row>
        <row r="508">
          <cell r="A508" t="str">
            <v>TP02.032</v>
          </cell>
          <cell r="B508" t="str">
            <v>Unión Universal de 1" , Galvanizada</v>
          </cell>
          <cell r="C508" t="str">
            <v>u</v>
          </cell>
          <cell r="D508">
            <v>1</v>
          </cell>
          <cell r="E508">
            <v>30</v>
          </cell>
          <cell r="F508">
            <v>30</v>
          </cell>
        </row>
        <row r="509">
          <cell r="A509" t="str">
            <v>TP02.033</v>
          </cell>
          <cell r="B509" t="str">
            <v>Unión Universal de 1 1/2" , Galvanizada</v>
          </cell>
          <cell r="C509" t="str">
            <v>u</v>
          </cell>
          <cell r="D509">
            <v>1</v>
          </cell>
          <cell r="E509">
            <v>52</v>
          </cell>
          <cell r="F509">
            <v>52</v>
          </cell>
        </row>
        <row r="510">
          <cell r="A510" t="str">
            <v>TP02.034</v>
          </cell>
          <cell r="B510" t="str">
            <v>Unión Universal de 2" , Galvanizada</v>
          </cell>
          <cell r="C510" t="str">
            <v>u</v>
          </cell>
          <cell r="D510">
            <v>1</v>
          </cell>
          <cell r="E510">
            <v>78</v>
          </cell>
          <cell r="F510">
            <v>78</v>
          </cell>
        </row>
        <row r="511">
          <cell r="A511" t="str">
            <v>TP02.035</v>
          </cell>
          <cell r="B511" t="str">
            <v>Unión Universal de 2 1/2" , Galvanizada</v>
          </cell>
          <cell r="C511" t="str">
            <v>u</v>
          </cell>
          <cell r="D511">
            <v>1</v>
          </cell>
          <cell r="E511">
            <v>96</v>
          </cell>
          <cell r="F511">
            <v>96</v>
          </cell>
        </row>
        <row r="512">
          <cell r="A512" t="str">
            <v>TP02.036</v>
          </cell>
          <cell r="B512" t="str">
            <v>Unión Universal de 3" , Galvanizada</v>
          </cell>
          <cell r="C512" t="str">
            <v>u</v>
          </cell>
          <cell r="D512">
            <v>1</v>
          </cell>
          <cell r="E512">
            <v>160</v>
          </cell>
          <cell r="F512">
            <v>160</v>
          </cell>
        </row>
        <row r="513">
          <cell r="A513" t="str">
            <v>TP02.037</v>
          </cell>
          <cell r="B513" t="str">
            <v>Unión Universal de 4" , Galvanizada</v>
          </cell>
          <cell r="C513" t="str">
            <v>u</v>
          </cell>
          <cell r="D513">
            <v>1</v>
          </cell>
          <cell r="E513">
            <v>416</v>
          </cell>
          <cell r="F513">
            <v>416</v>
          </cell>
        </row>
        <row r="514">
          <cell r="A514" t="str">
            <v>TP02.038</v>
          </cell>
          <cell r="B514" t="str">
            <v>Tapón Macho de 1/2" , Galvanizado</v>
          </cell>
          <cell r="C514" t="str">
            <v>u</v>
          </cell>
          <cell r="D514">
            <v>1</v>
          </cell>
          <cell r="E514">
            <v>3</v>
          </cell>
          <cell r="F514">
            <v>3</v>
          </cell>
        </row>
        <row r="515">
          <cell r="A515" t="str">
            <v>TP02.039</v>
          </cell>
          <cell r="B515" t="str">
            <v>Tapón Macho de 3/4" , Galvanizado</v>
          </cell>
          <cell r="C515" t="str">
            <v>u</v>
          </cell>
          <cell r="D515">
            <v>1</v>
          </cell>
          <cell r="E515">
            <v>3.3</v>
          </cell>
          <cell r="F515">
            <v>3.3</v>
          </cell>
        </row>
        <row r="516">
          <cell r="A516" t="str">
            <v>TP02.040</v>
          </cell>
          <cell r="B516" t="str">
            <v>Tapón Macho de 1" , Galvanizado</v>
          </cell>
          <cell r="C516" t="str">
            <v>u</v>
          </cell>
          <cell r="D516">
            <v>1</v>
          </cell>
          <cell r="E516">
            <v>4.4000000000000004</v>
          </cell>
          <cell r="F516">
            <v>4.4000000000000004</v>
          </cell>
        </row>
        <row r="517">
          <cell r="A517" t="str">
            <v>TP02.041</v>
          </cell>
          <cell r="B517" t="str">
            <v>Tapón Macho de 1 1/2" , Galvanizado</v>
          </cell>
          <cell r="C517" t="str">
            <v>u</v>
          </cell>
          <cell r="D517">
            <v>1</v>
          </cell>
          <cell r="E517">
            <v>5.75</v>
          </cell>
          <cell r="F517">
            <v>5.75</v>
          </cell>
        </row>
        <row r="518">
          <cell r="A518" t="str">
            <v>TP02.042</v>
          </cell>
          <cell r="B518" t="str">
            <v>Tapón Macho de 2" , Galvanizado</v>
          </cell>
          <cell r="C518" t="str">
            <v>u</v>
          </cell>
          <cell r="D518">
            <v>1</v>
          </cell>
          <cell r="E518">
            <v>6.75</v>
          </cell>
          <cell r="F518">
            <v>6.75</v>
          </cell>
        </row>
        <row r="519">
          <cell r="A519" t="str">
            <v>TP02.043</v>
          </cell>
          <cell r="B519" t="str">
            <v>Tapón Macho de 2 1/2" , Galvanizado</v>
          </cell>
          <cell r="C519" t="str">
            <v>u</v>
          </cell>
          <cell r="D519">
            <v>1</v>
          </cell>
          <cell r="E519">
            <v>16</v>
          </cell>
          <cell r="F519">
            <v>16</v>
          </cell>
        </row>
        <row r="520">
          <cell r="A520" t="str">
            <v>TP02.044</v>
          </cell>
          <cell r="B520" t="str">
            <v>Tapón Macho de 3" , Galvanizado</v>
          </cell>
          <cell r="C520" t="str">
            <v>u</v>
          </cell>
          <cell r="D520">
            <v>1</v>
          </cell>
          <cell r="E520">
            <v>32</v>
          </cell>
          <cell r="F520">
            <v>32</v>
          </cell>
        </row>
        <row r="521">
          <cell r="A521" t="str">
            <v>TP02.045</v>
          </cell>
          <cell r="B521" t="str">
            <v>Tapón Macho de 4" , Galvanizado</v>
          </cell>
          <cell r="C521" t="str">
            <v>u</v>
          </cell>
          <cell r="D521">
            <v>1</v>
          </cell>
          <cell r="E521">
            <v>56</v>
          </cell>
          <cell r="F521">
            <v>56</v>
          </cell>
        </row>
        <row r="522">
          <cell r="A522" t="str">
            <v>TP02.046</v>
          </cell>
          <cell r="B522" t="str">
            <v>Tapón Hembra de 1/2" , Galvanizado</v>
          </cell>
          <cell r="C522" t="str">
            <v>u</v>
          </cell>
          <cell r="D522">
            <v>1</v>
          </cell>
          <cell r="E522">
            <v>2.2000000000000002</v>
          </cell>
          <cell r="F522">
            <v>2.2000000000000002</v>
          </cell>
        </row>
        <row r="523">
          <cell r="A523" t="str">
            <v>TP02.047</v>
          </cell>
          <cell r="B523" t="str">
            <v>Tapón Hembra de 3/4" , Galvanizado</v>
          </cell>
          <cell r="C523" t="str">
            <v>u</v>
          </cell>
          <cell r="D523">
            <v>1</v>
          </cell>
          <cell r="E523">
            <v>2.75</v>
          </cell>
          <cell r="F523">
            <v>2.75</v>
          </cell>
        </row>
        <row r="524">
          <cell r="A524" t="str">
            <v>TP02.048</v>
          </cell>
          <cell r="B524" t="str">
            <v>Tapón Hembra de 1" , Galvanizado</v>
          </cell>
          <cell r="C524" t="str">
            <v>u</v>
          </cell>
          <cell r="D524">
            <v>1</v>
          </cell>
          <cell r="E524">
            <v>4</v>
          </cell>
          <cell r="F524">
            <v>4</v>
          </cell>
        </row>
        <row r="525">
          <cell r="A525" t="str">
            <v>TP02.049</v>
          </cell>
          <cell r="B525" t="str">
            <v>Tapón Hembra de 1 1/2" , Galvanizado</v>
          </cell>
          <cell r="C525" t="str">
            <v>u</v>
          </cell>
          <cell r="D525">
            <v>1</v>
          </cell>
          <cell r="E525">
            <v>10</v>
          </cell>
          <cell r="F525">
            <v>10</v>
          </cell>
        </row>
        <row r="526">
          <cell r="A526" t="str">
            <v>TP02.050</v>
          </cell>
          <cell r="B526" t="str">
            <v>Tapón Hembra de 2" , Galvanizado</v>
          </cell>
          <cell r="C526" t="str">
            <v>u</v>
          </cell>
          <cell r="D526">
            <v>1</v>
          </cell>
          <cell r="E526">
            <v>14</v>
          </cell>
          <cell r="F526">
            <v>14</v>
          </cell>
        </row>
        <row r="527">
          <cell r="A527" t="str">
            <v>TP02.051</v>
          </cell>
          <cell r="B527" t="str">
            <v>Tapón Hembra de 2 1/2" , Galvanizado</v>
          </cell>
          <cell r="C527" t="str">
            <v>u</v>
          </cell>
          <cell r="D527">
            <v>1</v>
          </cell>
          <cell r="E527">
            <v>21</v>
          </cell>
          <cell r="F527">
            <v>21</v>
          </cell>
        </row>
        <row r="528">
          <cell r="A528" t="str">
            <v>TP02.052</v>
          </cell>
          <cell r="B528" t="str">
            <v>Tapón Hembra de 3" , Galvanizado</v>
          </cell>
          <cell r="C528" t="str">
            <v>u</v>
          </cell>
          <cell r="D528">
            <v>1</v>
          </cell>
          <cell r="E528">
            <v>29</v>
          </cell>
          <cell r="F528">
            <v>29</v>
          </cell>
        </row>
        <row r="529">
          <cell r="A529" t="str">
            <v>TP02.053</v>
          </cell>
          <cell r="B529" t="str">
            <v>Tapón Hembra de 4" , Galvanizado</v>
          </cell>
          <cell r="C529" t="str">
            <v>u</v>
          </cell>
          <cell r="D529">
            <v>1</v>
          </cell>
          <cell r="E529">
            <v>48</v>
          </cell>
          <cell r="F529">
            <v>48</v>
          </cell>
        </row>
        <row r="530">
          <cell r="A530" t="str">
            <v>TP02.054</v>
          </cell>
          <cell r="B530" t="str">
            <v>Reducción "bushing" de 1/2" a 3/8", Galvanizada</v>
          </cell>
          <cell r="C530" t="str">
            <v>u</v>
          </cell>
          <cell r="D530">
            <v>1</v>
          </cell>
          <cell r="E530">
            <v>3.5</v>
          </cell>
          <cell r="F530">
            <v>3.5</v>
          </cell>
        </row>
        <row r="531">
          <cell r="A531" t="str">
            <v>TP02.055</v>
          </cell>
          <cell r="B531" t="str">
            <v>Reducción "bushing" de 3/4" a 1/2", Galvanizada</v>
          </cell>
          <cell r="C531" t="str">
            <v>u</v>
          </cell>
          <cell r="D531">
            <v>1</v>
          </cell>
          <cell r="E531">
            <v>3.75</v>
          </cell>
          <cell r="F531">
            <v>3.75</v>
          </cell>
        </row>
        <row r="532">
          <cell r="A532" t="str">
            <v>TP02.056</v>
          </cell>
          <cell r="B532" t="str">
            <v>Reducción "bushing" de 1" a 3/4", Galvanizada</v>
          </cell>
          <cell r="C532" t="str">
            <v>u</v>
          </cell>
          <cell r="D532">
            <v>1</v>
          </cell>
          <cell r="E532">
            <v>4</v>
          </cell>
          <cell r="F532">
            <v>4</v>
          </cell>
        </row>
        <row r="533">
          <cell r="A533" t="str">
            <v>TP02.057</v>
          </cell>
          <cell r="B533" t="str">
            <v>Reducción "bushing" de 2" a 3/4", Galvanizada</v>
          </cell>
          <cell r="C533" t="str">
            <v>u</v>
          </cell>
          <cell r="D533">
            <v>1</v>
          </cell>
          <cell r="E533">
            <v>14.25</v>
          </cell>
          <cell r="F533">
            <v>14.25</v>
          </cell>
        </row>
        <row r="534">
          <cell r="A534" t="str">
            <v>TP02.058</v>
          </cell>
          <cell r="B534" t="str">
            <v>Reducción "bushing" de 2" a 1", Galvanizada</v>
          </cell>
          <cell r="C534" t="str">
            <v>u</v>
          </cell>
          <cell r="D534">
            <v>1</v>
          </cell>
          <cell r="E534">
            <v>14.25</v>
          </cell>
          <cell r="F534">
            <v>14.25</v>
          </cell>
        </row>
        <row r="535">
          <cell r="A535" t="str">
            <v>TP02.059</v>
          </cell>
          <cell r="B535" t="str">
            <v>Reducción "bushing" de 2 1/2" a 1", Galvanizada</v>
          </cell>
          <cell r="C535" t="str">
            <v>u</v>
          </cell>
          <cell r="D535">
            <v>1</v>
          </cell>
          <cell r="E535">
            <v>24</v>
          </cell>
          <cell r="F535">
            <v>24</v>
          </cell>
        </row>
        <row r="536">
          <cell r="A536" t="str">
            <v>TP02.060</v>
          </cell>
          <cell r="B536" t="str">
            <v>Reducción copa de 1/2" a 3/8", Galvanizada</v>
          </cell>
          <cell r="C536" t="str">
            <v>u</v>
          </cell>
          <cell r="D536">
            <v>1</v>
          </cell>
          <cell r="E536">
            <v>3.75</v>
          </cell>
          <cell r="F536">
            <v>3.75</v>
          </cell>
        </row>
        <row r="537">
          <cell r="A537" t="str">
            <v>TP02.061</v>
          </cell>
          <cell r="B537" t="str">
            <v>Reducción copa de 3/4" a 1/2", Galvanizada</v>
          </cell>
          <cell r="C537" t="str">
            <v>u</v>
          </cell>
          <cell r="D537">
            <v>1</v>
          </cell>
          <cell r="E537">
            <v>5.5</v>
          </cell>
          <cell r="F537">
            <v>5.5</v>
          </cell>
        </row>
        <row r="538">
          <cell r="A538" t="str">
            <v>TP02.062</v>
          </cell>
          <cell r="B538" t="str">
            <v>Reducción copa de 1" a 3/4", Galvanizada</v>
          </cell>
          <cell r="C538" t="str">
            <v>u</v>
          </cell>
          <cell r="D538">
            <v>1</v>
          </cell>
          <cell r="E538">
            <v>7</v>
          </cell>
          <cell r="F538">
            <v>7</v>
          </cell>
        </row>
        <row r="539">
          <cell r="A539" t="str">
            <v>TP02.063</v>
          </cell>
          <cell r="B539" t="str">
            <v>Reducción copa de 2" a 3/4", Galvanizada</v>
          </cell>
          <cell r="C539" t="str">
            <v>u</v>
          </cell>
          <cell r="D539">
            <v>1</v>
          </cell>
          <cell r="E539">
            <v>18.5</v>
          </cell>
          <cell r="F539">
            <v>18.5</v>
          </cell>
        </row>
        <row r="540">
          <cell r="A540" t="str">
            <v>TP02.064</v>
          </cell>
          <cell r="B540" t="str">
            <v>Reducción copa de 2" a 1", Galvanizada</v>
          </cell>
          <cell r="C540" t="str">
            <v>u</v>
          </cell>
          <cell r="D540">
            <v>1</v>
          </cell>
          <cell r="E540">
            <v>18.5</v>
          </cell>
          <cell r="F540">
            <v>18.5</v>
          </cell>
        </row>
        <row r="541">
          <cell r="A541" t="str">
            <v>TP02.065</v>
          </cell>
          <cell r="B541" t="str">
            <v>Reducción copa de 2 1/2" a 1", Galvanizada</v>
          </cell>
          <cell r="C541" t="str">
            <v>u</v>
          </cell>
          <cell r="D541">
            <v>1</v>
          </cell>
          <cell r="E541">
            <v>25.75</v>
          </cell>
          <cell r="F541">
            <v>25.75</v>
          </cell>
        </row>
        <row r="542">
          <cell r="A542" t="str">
            <v>TP02.066</v>
          </cell>
          <cell r="B542" t="str">
            <v>Niple de 1/2" x 4", Galvanizado</v>
          </cell>
          <cell r="C542" t="str">
            <v>u</v>
          </cell>
          <cell r="D542">
            <v>1</v>
          </cell>
          <cell r="E542">
            <v>5</v>
          </cell>
          <cell r="F542">
            <v>5</v>
          </cell>
        </row>
        <row r="543">
          <cell r="A543" t="str">
            <v>TP02.067</v>
          </cell>
          <cell r="B543" t="str">
            <v>Niple de 3/4" x 4", Galvanizado</v>
          </cell>
          <cell r="C543" t="str">
            <v>u</v>
          </cell>
          <cell r="D543">
            <v>1</v>
          </cell>
          <cell r="E543">
            <v>14.5</v>
          </cell>
          <cell r="F543">
            <v>14.5</v>
          </cell>
        </row>
        <row r="544">
          <cell r="A544" t="str">
            <v>TP02.068</v>
          </cell>
          <cell r="B544" t="str">
            <v>Niple de 1" x 4", Galvanizado</v>
          </cell>
          <cell r="C544" t="str">
            <v>u</v>
          </cell>
          <cell r="D544">
            <v>1</v>
          </cell>
          <cell r="E544">
            <v>21.25</v>
          </cell>
          <cell r="F544">
            <v>21.25</v>
          </cell>
        </row>
        <row r="545">
          <cell r="A545" t="str">
            <v>TP02.069</v>
          </cell>
          <cell r="B545" t="str">
            <v>Niple de 1 1/2" x 4", Galvanizado</v>
          </cell>
          <cell r="C545" t="str">
            <v>u</v>
          </cell>
          <cell r="D545">
            <v>1</v>
          </cell>
          <cell r="E545">
            <v>16.2</v>
          </cell>
          <cell r="F545">
            <v>16.2</v>
          </cell>
        </row>
        <row r="546">
          <cell r="A546" t="str">
            <v>TP02.070</v>
          </cell>
          <cell r="B546" t="str">
            <v>Niple de 2" x 4", Galvanizado</v>
          </cell>
          <cell r="C546" t="str">
            <v>u</v>
          </cell>
          <cell r="D546">
            <v>1</v>
          </cell>
          <cell r="E546">
            <v>21.5</v>
          </cell>
          <cell r="F546">
            <v>21.5</v>
          </cell>
        </row>
        <row r="547">
          <cell r="A547" t="str">
            <v>TP02.071</v>
          </cell>
          <cell r="B547" t="str">
            <v>Rollo de Teflon de 1/2"</v>
          </cell>
          <cell r="C547" t="str">
            <v>u</v>
          </cell>
          <cell r="D547">
            <v>1</v>
          </cell>
          <cell r="E547">
            <v>3</v>
          </cell>
          <cell r="F547">
            <v>3</v>
          </cell>
        </row>
        <row r="548">
          <cell r="A548" t="str">
            <v>TP02.072</v>
          </cell>
          <cell r="B548" t="str">
            <v>Rollo de Teflon de 3/4"</v>
          </cell>
          <cell r="C548" t="str">
            <v>u</v>
          </cell>
          <cell r="D548">
            <v>1</v>
          </cell>
          <cell r="E548">
            <v>10.6</v>
          </cell>
          <cell r="F548">
            <v>10.6</v>
          </cell>
        </row>
        <row r="549">
          <cell r="A549" t="str">
            <v>TP03.</v>
          </cell>
          <cell r="B549" t="str">
            <v>Tuberías y Piezas PVC Presión</v>
          </cell>
          <cell r="D549" t="str">
            <v/>
          </cell>
          <cell r="F549" t="str">
            <v/>
          </cell>
        </row>
        <row r="550">
          <cell r="A550" t="str">
            <v>TP03.001</v>
          </cell>
          <cell r="B550" t="str">
            <v>Tubo de 1/2" x 20', PVC SCH-40</v>
          </cell>
          <cell r="C550" t="str">
            <v>u</v>
          </cell>
          <cell r="D550">
            <v>1</v>
          </cell>
          <cell r="E550">
            <v>42</v>
          </cell>
          <cell r="F550">
            <v>42</v>
          </cell>
        </row>
        <row r="551">
          <cell r="A551" t="str">
            <v>TP03.002</v>
          </cell>
          <cell r="B551" t="str">
            <v>Tubo de 3/4" x 20', PVC SCH-40</v>
          </cell>
          <cell r="C551" t="str">
            <v>u</v>
          </cell>
          <cell r="D551">
            <v>1</v>
          </cell>
          <cell r="E551">
            <v>55.5</v>
          </cell>
          <cell r="F551">
            <v>55.5</v>
          </cell>
        </row>
        <row r="552">
          <cell r="A552" t="str">
            <v>TP03.003</v>
          </cell>
          <cell r="B552" t="str">
            <v>Tubo de 1" x 20', PVC SCH-40</v>
          </cell>
          <cell r="C552" t="str">
            <v>u</v>
          </cell>
          <cell r="D552">
            <v>1</v>
          </cell>
          <cell r="E552">
            <v>74</v>
          </cell>
          <cell r="F552">
            <v>74</v>
          </cell>
        </row>
        <row r="553">
          <cell r="A553" t="str">
            <v>TP03.004</v>
          </cell>
          <cell r="B553" t="str">
            <v>Tubo de 1 1/2" x 20', PVC SCH-40</v>
          </cell>
          <cell r="C553" t="str">
            <v>u</v>
          </cell>
          <cell r="D553">
            <v>1</v>
          </cell>
          <cell r="E553">
            <v>130</v>
          </cell>
          <cell r="F553">
            <v>130</v>
          </cell>
        </row>
        <row r="554">
          <cell r="A554" t="str">
            <v>TP03.005</v>
          </cell>
          <cell r="B554" t="str">
            <v>Tubo de 2" x 20', PVC SCH-40</v>
          </cell>
          <cell r="C554" t="str">
            <v>u</v>
          </cell>
          <cell r="D554">
            <v>1</v>
          </cell>
          <cell r="E554">
            <v>185</v>
          </cell>
          <cell r="F554">
            <v>185</v>
          </cell>
        </row>
        <row r="555">
          <cell r="A555" t="str">
            <v>TP03.006</v>
          </cell>
          <cell r="B555" t="str">
            <v>Tubo de 3" x 20', PVC SCH-40</v>
          </cell>
          <cell r="C555" t="str">
            <v>u</v>
          </cell>
          <cell r="D555">
            <v>1</v>
          </cell>
          <cell r="E555">
            <v>324</v>
          </cell>
          <cell r="F555">
            <v>324</v>
          </cell>
        </row>
        <row r="556">
          <cell r="A556" t="str">
            <v>TP03.007</v>
          </cell>
          <cell r="B556" t="str">
            <v>Tubo de 4" x 20', PVC SCH-40</v>
          </cell>
          <cell r="C556" t="str">
            <v>u</v>
          </cell>
          <cell r="D556">
            <v>1</v>
          </cell>
          <cell r="E556">
            <v>519</v>
          </cell>
          <cell r="F556">
            <v>519</v>
          </cell>
        </row>
        <row r="557">
          <cell r="A557" t="str">
            <v>TP03.008</v>
          </cell>
          <cell r="B557" t="str">
            <v>Codo de 1/2" x 90, PVC Presión</v>
          </cell>
          <cell r="C557" t="str">
            <v>u</v>
          </cell>
          <cell r="D557">
            <v>1</v>
          </cell>
          <cell r="E557">
            <v>1.65</v>
          </cell>
          <cell r="F557">
            <v>1.65</v>
          </cell>
        </row>
        <row r="558">
          <cell r="A558" t="str">
            <v>TP03.009</v>
          </cell>
          <cell r="B558" t="str">
            <v>Codo de 3/4" x 90, PVC Presión</v>
          </cell>
          <cell r="C558" t="str">
            <v>u</v>
          </cell>
          <cell r="D558">
            <v>1</v>
          </cell>
          <cell r="E558">
            <v>2.35</v>
          </cell>
          <cell r="F558">
            <v>2.35</v>
          </cell>
        </row>
        <row r="559">
          <cell r="A559" t="str">
            <v>TP03.010</v>
          </cell>
          <cell r="B559" t="str">
            <v>Codo de 1" x 90, PVC Presión</v>
          </cell>
          <cell r="C559" t="str">
            <v>u</v>
          </cell>
          <cell r="D559">
            <v>1</v>
          </cell>
          <cell r="E559">
            <v>5</v>
          </cell>
          <cell r="F559">
            <v>5</v>
          </cell>
        </row>
        <row r="560">
          <cell r="A560" t="str">
            <v>TP03.011</v>
          </cell>
          <cell r="B560" t="str">
            <v>Codo de 1 1/2" x 90, PVC Presión</v>
          </cell>
          <cell r="C560" t="str">
            <v>u</v>
          </cell>
          <cell r="D560">
            <v>1</v>
          </cell>
          <cell r="E560">
            <v>10</v>
          </cell>
          <cell r="F560">
            <v>10</v>
          </cell>
        </row>
        <row r="561">
          <cell r="A561" t="str">
            <v>TP03.012</v>
          </cell>
          <cell r="B561" t="str">
            <v>Codo de 2" x 90, PVC Presión</v>
          </cell>
          <cell r="C561" t="str">
            <v>u</v>
          </cell>
          <cell r="D561">
            <v>1</v>
          </cell>
          <cell r="E561">
            <v>16.5</v>
          </cell>
          <cell r="F561">
            <v>16.5</v>
          </cell>
        </row>
        <row r="562">
          <cell r="A562" t="str">
            <v>TP03.013</v>
          </cell>
          <cell r="B562" t="str">
            <v>Codo de 3" x 90, PVC Presión</v>
          </cell>
          <cell r="C562" t="str">
            <v>u</v>
          </cell>
          <cell r="D562">
            <v>1</v>
          </cell>
          <cell r="E562">
            <v>50</v>
          </cell>
          <cell r="F562">
            <v>50</v>
          </cell>
        </row>
        <row r="563">
          <cell r="A563" t="str">
            <v>TP03.014</v>
          </cell>
          <cell r="B563" t="str">
            <v>Codo de 4" x 90, PVC Presión</v>
          </cell>
          <cell r="C563" t="str">
            <v>u</v>
          </cell>
          <cell r="D563">
            <v>1</v>
          </cell>
          <cell r="E563">
            <v>78</v>
          </cell>
          <cell r="F563">
            <v>78</v>
          </cell>
        </row>
        <row r="564">
          <cell r="A564" t="str">
            <v>TP03.015</v>
          </cell>
          <cell r="B564" t="str">
            <v>Codo de 6" x 90, PVC Presión</v>
          </cell>
          <cell r="C564" t="str">
            <v>u</v>
          </cell>
          <cell r="D564">
            <v>1</v>
          </cell>
          <cell r="E564">
            <v>320</v>
          </cell>
          <cell r="F564">
            <v>320</v>
          </cell>
        </row>
        <row r="565">
          <cell r="A565" t="str">
            <v>TP03.016</v>
          </cell>
          <cell r="B565" t="str">
            <v>Tee de 1/2" , PVC Presión</v>
          </cell>
          <cell r="C565" t="str">
            <v>u</v>
          </cell>
          <cell r="D565">
            <v>1</v>
          </cell>
          <cell r="E565">
            <v>2.5</v>
          </cell>
          <cell r="F565">
            <v>2.5</v>
          </cell>
        </row>
        <row r="566">
          <cell r="A566" t="str">
            <v>TP03.017</v>
          </cell>
          <cell r="B566" t="str">
            <v>Tee de 3/4" , PVC Presión</v>
          </cell>
          <cell r="C566" t="str">
            <v>u</v>
          </cell>
          <cell r="D566">
            <v>1</v>
          </cell>
          <cell r="E566">
            <v>3.25</v>
          </cell>
          <cell r="F566">
            <v>3.25</v>
          </cell>
        </row>
        <row r="567">
          <cell r="A567" t="str">
            <v>TP03.018</v>
          </cell>
          <cell r="B567" t="str">
            <v>Tee de 1" , PVC Presión</v>
          </cell>
          <cell r="C567" t="str">
            <v>u</v>
          </cell>
          <cell r="D567">
            <v>1</v>
          </cell>
          <cell r="E567">
            <v>7</v>
          </cell>
          <cell r="F567">
            <v>7</v>
          </cell>
        </row>
        <row r="568">
          <cell r="A568" t="str">
            <v>TP03.019</v>
          </cell>
          <cell r="B568" t="str">
            <v>Tee de 1 1/2" , PVC Presión</v>
          </cell>
          <cell r="C568" t="str">
            <v>u</v>
          </cell>
          <cell r="D568">
            <v>1</v>
          </cell>
          <cell r="E568">
            <v>14.5</v>
          </cell>
          <cell r="F568">
            <v>14.5</v>
          </cell>
        </row>
        <row r="569">
          <cell r="A569" t="str">
            <v>TP03.020</v>
          </cell>
          <cell r="B569" t="str">
            <v>Tee de 2" , PVC Presión</v>
          </cell>
          <cell r="C569" t="str">
            <v>u</v>
          </cell>
          <cell r="D569">
            <v>1</v>
          </cell>
          <cell r="E569">
            <v>24.5</v>
          </cell>
          <cell r="F569">
            <v>24.5</v>
          </cell>
        </row>
        <row r="570">
          <cell r="A570" t="str">
            <v>TP03.021</v>
          </cell>
          <cell r="B570" t="str">
            <v>Tee de 3" , PVC Presión</v>
          </cell>
          <cell r="C570" t="str">
            <v>u</v>
          </cell>
          <cell r="D570">
            <v>1</v>
          </cell>
          <cell r="E570">
            <v>88.8</v>
          </cell>
          <cell r="F570">
            <v>88.8</v>
          </cell>
        </row>
        <row r="571">
          <cell r="A571" t="str">
            <v>TP03.022</v>
          </cell>
          <cell r="B571" t="str">
            <v>Tee de 4" , PVC Presión</v>
          </cell>
          <cell r="C571" t="str">
            <v>u</v>
          </cell>
          <cell r="D571">
            <v>1</v>
          </cell>
          <cell r="E571">
            <v>144</v>
          </cell>
          <cell r="F571">
            <v>144</v>
          </cell>
        </row>
        <row r="572">
          <cell r="A572" t="str">
            <v>TP03.023</v>
          </cell>
          <cell r="B572" t="str">
            <v>Tee de 6" , PVC Presión</v>
          </cell>
          <cell r="C572" t="str">
            <v>u</v>
          </cell>
          <cell r="D572">
            <v>1</v>
          </cell>
          <cell r="E572">
            <v>355</v>
          </cell>
          <cell r="F572">
            <v>355</v>
          </cell>
        </row>
        <row r="573">
          <cell r="A573" t="str">
            <v>TP03.024</v>
          </cell>
          <cell r="B573" t="str">
            <v>Unión Universal de 1/2" , PVC Presión</v>
          </cell>
          <cell r="C573" t="str">
            <v>u</v>
          </cell>
          <cell r="D573">
            <v>1</v>
          </cell>
          <cell r="E573">
            <v>20</v>
          </cell>
          <cell r="F573">
            <v>20</v>
          </cell>
        </row>
        <row r="574">
          <cell r="A574" t="str">
            <v>TP03.025</v>
          </cell>
          <cell r="B574" t="str">
            <v>Unión Universal de 3/4" , PVC Presión</v>
          </cell>
          <cell r="C574" t="str">
            <v>u</v>
          </cell>
          <cell r="D574">
            <v>1</v>
          </cell>
          <cell r="E574">
            <v>27.5</v>
          </cell>
          <cell r="F574">
            <v>27.5</v>
          </cell>
        </row>
        <row r="575">
          <cell r="A575" t="str">
            <v>TP03.026</v>
          </cell>
          <cell r="B575" t="str">
            <v>Unión Universal de 1" , PVC Presión</v>
          </cell>
          <cell r="C575" t="str">
            <v>u</v>
          </cell>
          <cell r="D575">
            <v>1</v>
          </cell>
          <cell r="E575">
            <v>42</v>
          </cell>
          <cell r="F575">
            <v>42</v>
          </cell>
        </row>
        <row r="576">
          <cell r="A576" t="str">
            <v>TP03.027</v>
          </cell>
          <cell r="B576" t="str">
            <v>Unión Universal de 1 1/2" , PVC Presión</v>
          </cell>
          <cell r="C576" t="str">
            <v>u</v>
          </cell>
          <cell r="D576">
            <v>1</v>
          </cell>
          <cell r="E576">
            <v>69</v>
          </cell>
          <cell r="F576">
            <v>69</v>
          </cell>
        </row>
        <row r="577">
          <cell r="A577" t="str">
            <v>TP03.028</v>
          </cell>
          <cell r="B577" t="str">
            <v>Unión Universal de 2" , PVC Presión</v>
          </cell>
          <cell r="C577" t="str">
            <v>u</v>
          </cell>
          <cell r="D577">
            <v>1</v>
          </cell>
          <cell r="E577">
            <v>79</v>
          </cell>
          <cell r="F577">
            <v>79</v>
          </cell>
        </row>
        <row r="578">
          <cell r="A578" t="str">
            <v>TP03.029</v>
          </cell>
          <cell r="B578" t="str">
            <v>Unión Universal de 3" , PVC Presión</v>
          </cell>
          <cell r="C578" t="str">
            <v>u</v>
          </cell>
          <cell r="D578">
            <v>1</v>
          </cell>
          <cell r="E578">
            <v>166</v>
          </cell>
          <cell r="F578">
            <v>166</v>
          </cell>
        </row>
        <row r="579">
          <cell r="A579" t="str">
            <v>TP03.030</v>
          </cell>
          <cell r="B579" t="str">
            <v>Adaptador Macho de 1/2" , PVC Presión</v>
          </cell>
          <cell r="C579" t="str">
            <v>u</v>
          </cell>
          <cell r="D579">
            <v>1</v>
          </cell>
          <cell r="E579">
            <v>1.75</v>
          </cell>
          <cell r="F579">
            <v>1.75</v>
          </cell>
        </row>
        <row r="580">
          <cell r="A580" t="str">
            <v>TP03.031</v>
          </cell>
          <cell r="B580" t="str">
            <v>Adaptador Macho de 3/4" , PVC Presión</v>
          </cell>
          <cell r="C580" t="str">
            <v>u</v>
          </cell>
          <cell r="D580">
            <v>1</v>
          </cell>
          <cell r="E580">
            <v>2</v>
          </cell>
          <cell r="F580">
            <v>2</v>
          </cell>
        </row>
        <row r="581">
          <cell r="A581" t="str">
            <v>TP03.032</v>
          </cell>
          <cell r="B581" t="str">
            <v>Adaptador Macho de 1" , PVC Presión</v>
          </cell>
          <cell r="C581" t="str">
            <v>u</v>
          </cell>
          <cell r="D581">
            <v>1</v>
          </cell>
          <cell r="E581">
            <v>3</v>
          </cell>
          <cell r="F581">
            <v>3</v>
          </cell>
        </row>
        <row r="582">
          <cell r="A582" t="str">
            <v>TP03.033</v>
          </cell>
          <cell r="B582" t="str">
            <v>Adaptador Macho de 1 1/2" , PVC Presión</v>
          </cell>
          <cell r="C582" t="str">
            <v>u</v>
          </cell>
          <cell r="D582">
            <v>1</v>
          </cell>
          <cell r="E582">
            <v>6.25</v>
          </cell>
          <cell r="F582">
            <v>6.25</v>
          </cell>
        </row>
        <row r="583">
          <cell r="A583" t="str">
            <v>TP03.034</v>
          </cell>
          <cell r="B583" t="str">
            <v>Adaptador Macho de 2" , PVC Presión</v>
          </cell>
          <cell r="C583" t="str">
            <v>u</v>
          </cell>
          <cell r="D583">
            <v>1</v>
          </cell>
          <cell r="E583">
            <v>8.25</v>
          </cell>
          <cell r="F583">
            <v>8.25</v>
          </cell>
        </row>
        <row r="584">
          <cell r="A584" t="str">
            <v>TP03.035</v>
          </cell>
          <cell r="B584" t="str">
            <v>Adaptador Macho de 3" , PVC Presión</v>
          </cell>
          <cell r="C584" t="str">
            <v>u</v>
          </cell>
          <cell r="D584">
            <v>1</v>
          </cell>
          <cell r="E584">
            <v>30</v>
          </cell>
          <cell r="F584">
            <v>30</v>
          </cell>
        </row>
        <row r="585">
          <cell r="A585" t="str">
            <v>TP03.036</v>
          </cell>
          <cell r="B585" t="str">
            <v>Adaptador Macho de 4" , PVC Presión</v>
          </cell>
          <cell r="C585" t="str">
            <v>u</v>
          </cell>
          <cell r="D585">
            <v>1</v>
          </cell>
          <cell r="E585">
            <v>48</v>
          </cell>
          <cell r="F585">
            <v>48</v>
          </cell>
        </row>
        <row r="586">
          <cell r="A586" t="str">
            <v>TP03.037</v>
          </cell>
          <cell r="B586" t="str">
            <v>Adaptador Hembra de 1/2" , PVC Presión</v>
          </cell>
          <cell r="C586" t="str">
            <v>u</v>
          </cell>
          <cell r="D586">
            <v>1</v>
          </cell>
          <cell r="E586">
            <v>1.5</v>
          </cell>
          <cell r="F586">
            <v>1.5</v>
          </cell>
        </row>
        <row r="587">
          <cell r="A587" t="str">
            <v>TP03.038</v>
          </cell>
          <cell r="B587" t="str">
            <v>Adaptador Hembra de 3/4" , PVC Presión</v>
          </cell>
          <cell r="C587" t="str">
            <v>u</v>
          </cell>
          <cell r="D587">
            <v>1</v>
          </cell>
          <cell r="E587">
            <v>2.1</v>
          </cell>
          <cell r="F587">
            <v>2.1</v>
          </cell>
        </row>
        <row r="588">
          <cell r="A588" t="str">
            <v>TP03.039</v>
          </cell>
          <cell r="B588" t="str">
            <v>Adaptador Hembra de 1" , PVC Presión</v>
          </cell>
          <cell r="C588" t="str">
            <v>u</v>
          </cell>
          <cell r="D588">
            <v>1</v>
          </cell>
          <cell r="E588">
            <v>3.35</v>
          </cell>
          <cell r="F588">
            <v>3.35</v>
          </cell>
        </row>
        <row r="589">
          <cell r="A589" t="str">
            <v>TP03.040</v>
          </cell>
          <cell r="B589" t="str">
            <v>Adaptador Hembra de 1 1/2" , PVC Presión</v>
          </cell>
          <cell r="C589" t="str">
            <v>u</v>
          </cell>
          <cell r="D589">
            <v>1</v>
          </cell>
          <cell r="E589">
            <v>6.95</v>
          </cell>
          <cell r="F589">
            <v>6.95</v>
          </cell>
        </row>
        <row r="590">
          <cell r="A590" t="str">
            <v>TP03.041</v>
          </cell>
          <cell r="B590" t="str">
            <v>Adaptador Hembra de 2" , PVC Presión</v>
          </cell>
          <cell r="C590" t="str">
            <v>u</v>
          </cell>
          <cell r="D590">
            <v>1</v>
          </cell>
          <cell r="E590">
            <v>9</v>
          </cell>
          <cell r="F590">
            <v>9</v>
          </cell>
        </row>
        <row r="591">
          <cell r="A591" t="str">
            <v>TP03.042</v>
          </cell>
          <cell r="B591" t="str">
            <v>Adaptador Hembra de 3" , PVC Presión</v>
          </cell>
          <cell r="C591" t="str">
            <v>u</v>
          </cell>
          <cell r="D591">
            <v>1</v>
          </cell>
          <cell r="E591">
            <v>20</v>
          </cell>
          <cell r="F591">
            <v>20</v>
          </cell>
        </row>
        <row r="592">
          <cell r="A592" t="str">
            <v>TP03.043</v>
          </cell>
          <cell r="B592" t="str">
            <v>Adaptador Hembra de 4" , PVC Presión</v>
          </cell>
          <cell r="C592" t="str">
            <v>u</v>
          </cell>
          <cell r="D592">
            <v>1</v>
          </cell>
          <cell r="E592">
            <v>28</v>
          </cell>
          <cell r="F592">
            <v>28</v>
          </cell>
        </row>
        <row r="593">
          <cell r="A593" t="str">
            <v>TP03.044</v>
          </cell>
          <cell r="B593" t="str">
            <v>Reducción  de 3/4" a 1/2", PVC Presión</v>
          </cell>
          <cell r="C593" t="str">
            <v>u</v>
          </cell>
          <cell r="D593">
            <v>1</v>
          </cell>
          <cell r="E593">
            <v>2</v>
          </cell>
          <cell r="F593">
            <v>2</v>
          </cell>
        </row>
        <row r="594">
          <cell r="A594" t="str">
            <v>TP03.045</v>
          </cell>
          <cell r="B594" t="str">
            <v>Reducción  de 1 1/2" a 1", PVC Presión</v>
          </cell>
          <cell r="C594" t="str">
            <v>u</v>
          </cell>
          <cell r="D594">
            <v>1</v>
          </cell>
          <cell r="E594">
            <v>8.25</v>
          </cell>
          <cell r="F594">
            <v>8.25</v>
          </cell>
        </row>
        <row r="595">
          <cell r="A595" t="str">
            <v>TP03.046</v>
          </cell>
          <cell r="B595" t="str">
            <v>Reducción  de 2" a 1", PVC Presión</v>
          </cell>
          <cell r="C595" t="str">
            <v>u</v>
          </cell>
          <cell r="D595">
            <v>1</v>
          </cell>
          <cell r="E595">
            <v>10</v>
          </cell>
          <cell r="F595">
            <v>10</v>
          </cell>
        </row>
        <row r="596">
          <cell r="A596" t="str">
            <v>TP03.047</v>
          </cell>
          <cell r="B596" t="str">
            <v>Reducción  de 4" a 2", PVC Presión</v>
          </cell>
          <cell r="C596" t="str">
            <v>u</v>
          </cell>
          <cell r="D596">
            <v>1</v>
          </cell>
          <cell r="E596">
            <v>39</v>
          </cell>
          <cell r="F596">
            <v>39</v>
          </cell>
        </row>
        <row r="597">
          <cell r="A597" t="str">
            <v>TP03.048</v>
          </cell>
          <cell r="B597" t="str">
            <v>Reducción  de 4" a 3", PVC Presión</v>
          </cell>
          <cell r="C597" t="str">
            <v>u</v>
          </cell>
          <cell r="D597">
            <v>1</v>
          </cell>
          <cell r="E597">
            <v>39</v>
          </cell>
          <cell r="F597">
            <v>39</v>
          </cell>
        </row>
        <row r="598">
          <cell r="A598" t="str">
            <v>PI</v>
          </cell>
          <cell r="B598" t="str">
            <v>PINTURAS</v>
          </cell>
        </row>
        <row r="599">
          <cell r="A599" t="str">
            <v>PI01.001</v>
          </cell>
          <cell r="B599" t="str">
            <v>Latex Eonómica o Pintex</v>
          </cell>
          <cell r="C599" t="str">
            <v>gl</v>
          </cell>
          <cell r="D599">
            <v>1</v>
          </cell>
          <cell r="E599">
            <v>66</v>
          </cell>
          <cell r="F599">
            <v>66</v>
          </cell>
        </row>
        <row r="600">
          <cell r="A600" t="str">
            <v>PI01.002</v>
          </cell>
          <cell r="B600" t="str">
            <v>Acrílica Blanco</v>
          </cell>
          <cell r="C600" t="str">
            <v>gl</v>
          </cell>
          <cell r="D600">
            <v>1</v>
          </cell>
          <cell r="E600">
            <v>105</v>
          </cell>
          <cell r="F600">
            <v>105</v>
          </cell>
        </row>
        <row r="601">
          <cell r="A601" t="str">
            <v>PI01.003</v>
          </cell>
          <cell r="B601" t="str">
            <v>Acrílica (colores separados)</v>
          </cell>
          <cell r="C601" t="str">
            <v>gl</v>
          </cell>
          <cell r="D601">
            <v>1</v>
          </cell>
          <cell r="E601">
            <v>275</v>
          </cell>
          <cell r="F601">
            <v>275</v>
          </cell>
        </row>
        <row r="602">
          <cell r="A602" t="str">
            <v>PI01.004</v>
          </cell>
          <cell r="B602" t="str">
            <v>Mantenimiento</v>
          </cell>
          <cell r="C602" t="str">
            <v>gl</v>
          </cell>
          <cell r="D602">
            <v>1</v>
          </cell>
          <cell r="E602">
            <v>158</v>
          </cell>
          <cell r="F602">
            <v>158</v>
          </cell>
        </row>
        <row r="603">
          <cell r="A603" t="str">
            <v>PI01.005</v>
          </cell>
          <cell r="B603" t="str">
            <v>Mantenimiento Oxido Rojo</v>
          </cell>
          <cell r="C603" t="str">
            <v>gl</v>
          </cell>
          <cell r="D603">
            <v>1</v>
          </cell>
          <cell r="E603">
            <v>153</v>
          </cell>
          <cell r="F603">
            <v>153</v>
          </cell>
        </row>
        <row r="604">
          <cell r="A604" t="str">
            <v>PI01.006</v>
          </cell>
          <cell r="B604" t="str">
            <v>Aguarrás Popular</v>
          </cell>
          <cell r="C604" t="str">
            <v>gl</v>
          </cell>
          <cell r="D604">
            <v>1</v>
          </cell>
          <cell r="E604">
            <v>50</v>
          </cell>
          <cell r="F604">
            <v>50</v>
          </cell>
        </row>
        <row r="605">
          <cell r="A605" t="str">
            <v>PI01.007</v>
          </cell>
          <cell r="B605" t="str">
            <v>Thinner "corriente"</v>
          </cell>
          <cell r="C605" t="str">
            <v>gl</v>
          </cell>
          <cell r="D605">
            <v>1</v>
          </cell>
          <cell r="E605">
            <v>49.95</v>
          </cell>
          <cell r="F605">
            <v>49.95</v>
          </cell>
        </row>
        <row r="606">
          <cell r="A606" t="str">
            <v>PI02.001</v>
          </cell>
          <cell r="B606" t="str">
            <v>Pintura Epóxica</v>
          </cell>
          <cell r="C606" t="str">
            <v>gl</v>
          </cell>
          <cell r="D606">
            <v>1</v>
          </cell>
          <cell r="E606">
            <v>315</v>
          </cell>
          <cell r="F606">
            <v>315</v>
          </cell>
        </row>
        <row r="607">
          <cell r="A607" t="str">
            <v>PI02.002</v>
          </cell>
          <cell r="B607" t="str">
            <v>Ferré</v>
          </cell>
          <cell r="C607" t="str">
            <v>gl</v>
          </cell>
          <cell r="D607">
            <v>1</v>
          </cell>
          <cell r="E607">
            <v>158</v>
          </cell>
          <cell r="F607">
            <v>158</v>
          </cell>
        </row>
        <row r="608">
          <cell r="A608" t="str">
            <v>PI03.001</v>
          </cell>
          <cell r="B608" t="str">
            <v>Piedra sobre Paredes</v>
          </cell>
          <cell r="C608" t="str">
            <v>m2</v>
          </cell>
          <cell r="D608">
            <v>1</v>
          </cell>
          <cell r="E608">
            <v>2</v>
          </cell>
          <cell r="F608">
            <v>2</v>
          </cell>
        </row>
        <row r="609">
          <cell r="A609" t="str">
            <v>PI04.001</v>
          </cell>
          <cell r="B609" t="str">
            <v>Brocha de 4"</v>
          </cell>
          <cell r="C609" t="str">
            <v>ud</v>
          </cell>
          <cell r="D609">
            <v>1.08</v>
          </cell>
          <cell r="E609">
            <v>12</v>
          </cell>
          <cell r="F609">
            <v>12.96</v>
          </cell>
        </row>
        <row r="610">
          <cell r="A610" t="str">
            <v>PZ</v>
          </cell>
          <cell r="B610" t="str">
            <v>PISOS Y ZOCALOS</v>
          </cell>
          <cell r="D610" t="str">
            <v/>
          </cell>
          <cell r="F610" t="str">
            <v/>
          </cell>
        </row>
        <row r="611">
          <cell r="A611" t="str">
            <v>PZ01.</v>
          </cell>
          <cell r="B611" t="str">
            <v>Piso y Zócalos</v>
          </cell>
          <cell r="D611" t="str">
            <v/>
          </cell>
          <cell r="F611" t="str">
            <v/>
          </cell>
        </row>
        <row r="612">
          <cell r="A612" t="str">
            <v>PZ01.001</v>
          </cell>
          <cell r="B612" t="str">
            <v>Piso granito Blanco, 30x30</v>
          </cell>
          <cell r="C612" t="str">
            <v>u</v>
          </cell>
          <cell r="D612">
            <v>1.08</v>
          </cell>
          <cell r="E612">
            <v>16</v>
          </cell>
          <cell r="F612">
            <v>17.28</v>
          </cell>
        </row>
        <row r="613">
          <cell r="A613" t="str">
            <v>PZ01.006</v>
          </cell>
          <cell r="B613" t="str">
            <v>Zócalos granito blanco, 30x07</v>
          </cell>
          <cell r="C613" t="str">
            <v>m</v>
          </cell>
          <cell r="D613">
            <v>1.08</v>
          </cell>
          <cell r="E613">
            <v>28.37</v>
          </cell>
          <cell r="F613">
            <v>30.64</v>
          </cell>
        </row>
        <row r="614">
          <cell r="A614" t="str">
            <v>PZ01.011</v>
          </cell>
          <cell r="B614" t="str">
            <v>Acarreo pisos de granito y mosaicos</v>
          </cell>
          <cell r="C614" t="str">
            <v>u</v>
          </cell>
          <cell r="D614">
            <v>1.08</v>
          </cell>
          <cell r="E614">
            <v>0.74</v>
          </cell>
          <cell r="F614">
            <v>0.8</v>
          </cell>
        </row>
        <row r="615">
          <cell r="A615" t="str">
            <v>PZ01.012</v>
          </cell>
          <cell r="B615" t="str">
            <v>Acarreo zócalos de granito y mosaicos</v>
          </cell>
          <cell r="C615" t="str">
            <v>u</v>
          </cell>
          <cell r="D615">
            <v>1.08</v>
          </cell>
          <cell r="E615">
            <v>0.18</v>
          </cell>
          <cell r="F615">
            <v>0.19</v>
          </cell>
        </row>
        <row r="616">
          <cell r="A616" t="str">
            <v>PZ01.013</v>
          </cell>
          <cell r="B616" t="str">
            <v>Derretido blanco</v>
          </cell>
          <cell r="C616" t="str">
            <v>fda</v>
          </cell>
          <cell r="D616">
            <v>1.08</v>
          </cell>
          <cell r="E616">
            <v>205.57</v>
          </cell>
          <cell r="F616">
            <v>222.02</v>
          </cell>
        </row>
        <row r="617">
          <cell r="A617" t="str">
            <v>PZ01.014</v>
          </cell>
          <cell r="B617" t="str">
            <v>Derretido gris</v>
          </cell>
          <cell r="C617" t="str">
            <v>fda</v>
          </cell>
          <cell r="D617">
            <v>1.08</v>
          </cell>
          <cell r="E617">
            <v>121.28</v>
          </cell>
          <cell r="F617">
            <v>130.97999999999999</v>
          </cell>
        </row>
        <row r="618">
          <cell r="A618" t="str">
            <v>PZ01.015</v>
          </cell>
          <cell r="B618" t="str">
            <v>Derretido Color</v>
          </cell>
          <cell r="C618" t="str">
            <v>fda</v>
          </cell>
          <cell r="D618">
            <v>1.08</v>
          </cell>
          <cell r="E618">
            <v>268.44</v>
          </cell>
          <cell r="F618">
            <v>289.92</v>
          </cell>
        </row>
        <row r="619">
          <cell r="A619" t="str">
            <v>PZ01.018</v>
          </cell>
          <cell r="B619" t="str">
            <v>Corte de chazos de 30</v>
          </cell>
          <cell r="C619" t="str">
            <v>u</v>
          </cell>
          <cell r="D619">
            <v>1</v>
          </cell>
          <cell r="E619">
            <v>2.1</v>
          </cell>
          <cell r="F619">
            <v>2.1</v>
          </cell>
        </row>
        <row r="620">
          <cell r="A620" t="str">
            <v>PZ01.021</v>
          </cell>
          <cell r="B620" t="str">
            <v>Corte de Zócalos</v>
          </cell>
          <cell r="C620" t="str">
            <v>u</v>
          </cell>
          <cell r="D620">
            <v>1</v>
          </cell>
          <cell r="E620">
            <v>1.3</v>
          </cell>
          <cell r="F620">
            <v>1.3</v>
          </cell>
        </row>
        <row r="621">
          <cell r="A621" t="str">
            <v>PZ01.103</v>
          </cell>
          <cell r="B621" t="str">
            <v>Cinta antiresvalante</v>
          </cell>
          <cell r="C621" t="str">
            <v>yd</v>
          </cell>
          <cell r="D621">
            <v>1.08</v>
          </cell>
          <cell r="E621">
            <v>21</v>
          </cell>
          <cell r="F621">
            <v>22.68</v>
          </cell>
        </row>
        <row r="622">
          <cell r="A622" t="str">
            <v>PZ01.201</v>
          </cell>
          <cell r="B622" t="str">
            <v>Vibrazo Rojo, 30x30</v>
          </cell>
          <cell r="C622" t="str">
            <v>u</v>
          </cell>
          <cell r="D622">
            <v>1.08</v>
          </cell>
          <cell r="E622">
            <v>26</v>
          </cell>
          <cell r="F622">
            <v>28.08</v>
          </cell>
        </row>
        <row r="623">
          <cell r="A623" t="str">
            <v>PZ01.202</v>
          </cell>
          <cell r="B623" t="str">
            <v>Vibrazo Gris, 30x30</v>
          </cell>
          <cell r="C623" t="str">
            <v>u</v>
          </cell>
          <cell r="D623">
            <v>1.08</v>
          </cell>
          <cell r="E623">
            <v>18.600000000000001</v>
          </cell>
          <cell r="F623">
            <v>20.09</v>
          </cell>
        </row>
        <row r="624">
          <cell r="A624" t="str">
            <v>PZ01.203</v>
          </cell>
          <cell r="B624" t="str">
            <v>Vibrazo Blanco, 30x30</v>
          </cell>
          <cell r="C624" t="str">
            <v>u</v>
          </cell>
          <cell r="D624">
            <v>1.08</v>
          </cell>
          <cell r="E624">
            <v>20.86</v>
          </cell>
          <cell r="F624">
            <v>22.53</v>
          </cell>
        </row>
        <row r="625">
          <cell r="A625" t="str">
            <v>PZ01.204</v>
          </cell>
          <cell r="B625" t="str">
            <v>Vibrazo Verde, 30x30</v>
          </cell>
          <cell r="C625" t="str">
            <v>u</v>
          </cell>
          <cell r="D625">
            <v>1.08</v>
          </cell>
          <cell r="E625">
            <v>33</v>
          </cell>
          <cell r="F625">
            <v>35.64</v>
          </cell>
        </row>
        <row r="626">
          <cell r="A626" t="str">
            <v>PZ01.221</v>
          </cell>
          <cell r="B626" t="str">
            <v>Zócalos Vibrazo Rojo</v>
          </cell>
          <cell r="C626" t="str">
            <v>ml</v>
          </cell>
          <cell r="D626">
            <v>1.08</v>
          </cell>
          <cell r="E626">
            <v>39</v>
          </cell>
          <cell r="F626">
            <v>42.12</v>
          </cell>
        </row>
        <row r="627">
          <cell r="A627" t="str">
            <v>PZ01.222</v>
          </cell>
          <cell r="B627" t="str">
            <v>Zócalos Vibrazo Gris</v>
          </cell>
          <cell r="C627" t="str">
            <v>ml</v>
          </cell>
          <cell r="D627">
            <v>1.08</v>
          </cell>
          <cell r="E627">
            <v>21</v>
          </cell>
          <cell r="F627">
            <v>22.68</v>
          </cell>
        </row>
        <row r="628">
          <cell r="A628" t="str">
            <v>PZ01.223</v>
          </cell>
          <cell r="B628" t="str">
            <v>Zócalos Vibrazo Blanco</v>
          </cell>
          <cell r="C628" t="str">
            <v>ml</v>
          </cell>
          <cell r="D628">
            <v>1.08</v>
          </cell>
          <cell r="E628">
            <v>28</v>
          </cell>
          <cell r="F628">
            <v>30.24</v>
          </cell>
        </row>
        <row r="629">
          <cell r="A629" t="str">
            <v>PZ01.224</v>
          </cell>
          <cell r="B629" t="str">
            <v>Zócalos Vibrazo Verde</v>
          </cell>
          <cell r="C629" t="str">
            <v>ml</v>
          </cell>
          <cell r="D629">
            <v>1.08</v>
          </cell>
          <cell r="E629">
            <v>53</v>
          </cell>
          <cell r="F629">
            <v>57.24</v>
          </cell>
        </row>
        <row r="630">
          <cell r="A630" t="str">
            <v>PZ01.241</v>
          </cell>
          <cell r="B630" t="str">
            <v>Escalones de Vibrazo Rojo Rústico</v>
          </cell>
          <cell r="C630" t="str">
            <v>ml</v>
          </cell>
          <cell r="D630">
            <v>1.08</v>
          </cell>
          <cell r="E630">
            <v>321.11</v>
          </cell>
          <cell r="F630">
            <v>346.8</v>
          </cell>
        </row>
        <row r="631">
          <cell r="A631" t="str">
            <v>PZ01.242</v>
          </cell>
          <cell r="B631" t="str">
            <v>Acarreo Escalones de Vibrazo Rústico</v>
          </cell>
          <cell r="C631" t="str">
            <v>ml</v>
          </cell>
          <cell r="D631">
            <v>1.08</v>
          </cell>
          <cell r="E631">
            <v>5.71</v>
          </cell>
          <cell r="F631">
            <v>6.17</v>
          </cell>
        </row>
        <row r="632">
          <cell r="A632" t="str">
            <v>PZ01.243</v>
          </cell>
          <cell r="B632" t="str">
            <v>Escalones de Vibrazo Gris</v>
          </cell>
          <cell r="C632" t="str">
            <v>ml</v>
          </cell>
          <cell r="D632">
            <v>1.08</v>
          </cell>
          <cell r="E632">
            <v>195</v>
          </cell>
          <cell r="F632">
            <v>210.6</v>
          </cell>
        </row>
        <row r="633">
          <cell r="A633" t="str">
            <v>PZ01.244</v>
          </cell>
          <cell r="B633" t="str">
            <v>Escalones de Vibrazo Blanco</v>
          </cell>
          <cell r="C633" t="str">
            <v>ml</v>
          </cell>
          <cell r="D633">
            <v>1.08</v>
          </cell>
          <cell r="E633">
            <v>245</v>
          </cell>
          <cell r="F633">
            <v>264.60000000000002</v>
          </cell>
        </row>
        <row r="634">
          <cell r="A634" t="str">
            <v>PZ01.245</v>
          </cell>
          <cell r="B634" t="str">
            <v>Escalones de Vibrazo Verde</v>
          </cell>
          <cell r="C634" t="str">
            <v>ml</v>
          </cell>
          <cell r="D634">
            <v>1.08</v>
          </cell>
          <cell r="E634">
            <v>420</v>
          </cell>
          <cell r="F634">
            <v>453.6</v>
          </cell>
        </row>
        <row r="635">
          <cell r="A635" t="str">
            <v>PZ01.301</v>
          </cell>
          <cell r="B635" t="str">
            <v>Madera (Nogal y Maple) para Pisos</v>
          </cell>
          <cell r="C635" t="str">
            <v>p2</v>
          </cell>
          <cell r="D635">
            <v>1</v>
          </cell>
          <cell r="E635">
            <v>48</v>
          </cell>
          <cell r="F635">
            <v>48</v>
          </cell>
        </row>
        <row r="636">
          <cell r="A636" t="str">
            <v>PZ01.302</v>
          </cell>
          <cell r="B636" t="str">
            <v>Madera (Yatabuas) para Pisos</v>
          </cell>
          <cell r="C636" t="str">
            <v>p2</v>
          </cell>
          <cell r="D636">
            <v>1</v>
          </cell>
          <cell r="E636">
            <v>48</v>
          </cell>
          <cell r="F636">
            <v>48</v>
          </cell>
        </row>
        <row r="637">
          <cell r="A637" t="str">
            <v>PZ01.311</v>
          </cell>
          <cell r="B637" t="str">
            <v>Pisos Madera (Importados) - Costo Menor</v>
          </cell>
          <cell r="C637" t="str">
            <v>m2</v>
          </cell>
          <cell r="D637">
            <v>1.08</v>
          </cell>
          <cell r="E637">
            <v>645</v>
          </cell>
          <cell r="F637">
            <v>696.6</v>
          </cell>
        </row>
        <row r="638">
          <cell r="A638" t="str">
            <v>PZ01.312</v>
          </cell>
          <cell r="B638" t="str">
            <v>Pisos Madera (Importados) - Costo Medio</v>
          </cell>
          <cell r="C638" t="str">
            <v>m2</v>
          </cell>
          <cell r="D638">
            <v>1.08</v>
          </cell>
          <cell r="E638">
            <v>750</v>
          </cell>
          <cell r="F638">
            <v>810</v>
          </cell>
        </row>
        <row r="639">
          <cell r="A639" t="str">
            <v>PZ01.313</v>
          </cell>
          <cell r="B639" t="str">
            <v>Pisos Madera (Importados) - Costo Mayor</v>
          </cell>
          <cell r="C639" t="str">
            <v>m2</v>
          </cell>
          <cell r="D639">
            <v>1.08</v>
          </cell>
          <cell r="E639">
            <v>817</v>
          </cell>
          <cell r="F639">
            <v>882.36</v>
          </cell>
        </row>
        <row r="640">
          <cell r="A640" t="str">
            <v>PZ01.321</v>
          </cell>
          <cell r="B640" t="str">
            <v>Acarreo Pisos de Madera</v>
          </cell>
          <cell r="C640" t="str">
            <v>m2</v>
          </cell>
          <cell r="D640">
            <v>1</v>
          </cell>
          <cell r="E640">
            <v>11</v>
          </cell>
          <cell r="F640">
            <v>11</v>
          </cell>
        </row>
        <row r="641">
          <cell r="A641" t="str">
            <v>PZ01.361</v>
          </cell>
          <cell r="B641" t="str">
            <v>Colocación de Pisos de Madera (Importados)</v>
          </cell>
          <cell r="C641" t="str">
            <v>m2</v>
          </cell>
          <cell r="D641">
            <v>1</v>
          </cell>
          <cell r="E641">
            <v>80</v>
          </cell>
          <cell r="F641">
            <v>80</v>
          </cell>
        </row>
        <row r="642">
          <cell r="A642" t="str">
            <v>PZ02.</v>
          </cell>
          <cell r="B642" t="str">
            <v>Pulimento y Brillado Pisos</v>
          </cell>
          <cell r="D642" t="str">
            <v/>
          </cell>
          <cell r="F642" t="str">
            <v/>
          </cell>
        </row>
        <row r="643">
          <cell r="A643" t="str">
            <v>PZ02.001</v>
          </cell>
          <cell r="B643" t="str">
            <v>Pulimento Básico</v>
          </cell>
          <cell r="C643" t="str">
            <v>m2</v>
          </cell>
          <cell r="D643">
            <v>1.08</v>
          </cell>
          <cell r="E643">
            <v>45</v>
          </cell>
          <cell r="F643">
            <v>48.6</v>
          </cell>
        </row>
        <row r="644">
          <cell r="A644" t="str">
            <v>PZ02.004</v>
          </cell>
          <cell r="B644" t="str">
            <v>Cristalizado pisos (40 m2 mínimo)</v>
          </cell>
          <cell r="C644" t="str">
            <v>m2</v>
          </cell>
          <cell r="D644">
            <v>1.08</v>
          </cell>
          <cell r="E644">
            <v>24.5</v>
          </cell>
          <cell r="F644">
            <v>26.46</v>
          </cell>
        </row>
        <row r="645">
          <cell r="A645" t="str">
            <v>PZ02.006</v>
          </cell>
          <cell r="B645" t="str">
            <v>Pulimento y Cristalizado</v>
          </cell>
          <cell r="C645" t="str">
            <v>m2</v>
          </cell>
          <cell r="D645">
            <v>1.08</v>
          </cell>
          <cell r="E645">
            <v>69.5</v>
          </cell>
          <cell r="F645">
            <v>75.06</v>
          </cell>
        </row>
        <row r="646">
          <cell r="A646" t="str">
            <v>PZ02.007</v>
          </cell>
          <cell r="B646" t="str">
            <v>Pulimento de Escalón</v>
          </cell>
          <cell r="C646" t="str">
            <v>m</v>
          </cell>
          <cell r="D646">
            <v>1.08</v>
          </cell>
          <cell r="E646">
            <v>54</v>
          </cell>
          <cell r="F646">
            <v>58.32</v>
          </cell>
        </row>
        <row r="647">
          <cell r="A647" t="str">
            <v>PZ02.009</v>
          </cell>
          <cell r="B647" t="str">
            <v>Limpieza de Zócalos</v>
          </cell>
          <cell r="C647" t="str">
            <v>m</v>
          </cell>
          <cell r="D647">
            <v>1.08</v>
          </cell>
          <cell r="E647">
            <v>13.93</v>
          </cell>
          <cell r="F647">
            <v>15.04</v>
          </cell>
        </row>
        <row r="648">
          <cell r="A648" t="str">
            <v>SC</v>
          </cell>
          <cell r="B648" t="str">
            <v>SELLADORES, CURADORES Y ENDURECEDORES CONCRETO</v>
          </cell>
          <cell r="D648" t="str">
            <v/>
          </cell>
          <cell r="F648" t="str">
            <v/>
          </cell>
        </row>
        <row r="649">
          <cell r="A649" t="str">
            <v>SC01.001</v>
          </cell>
          <cell r="B649" t="str">
            <v>Proshield transparente (Sella y Cura) (5 gls)</v>
          </cell>
          <cell r="C649" t="str">
            <v>gl</v>
          </cell>
          <cell r="D649">
            <v>1</v>
          </cell>
          <cell r="E649">
            <v>221</v>
          </cell>
          <cell r="F649">
            <v>221</v>
          </cell>
        </row>
        <row r="650">
          <cell r="A650" t="str">
            <v>SC01.002</v>
          </cell>
          <cell r="B650" t="str">
            <v>Tripleseal transparente (Sella, cura y endurece) (5 gls)</v>
          </cell>
          <cell r="C650" t="str">
            <v>gl</v>
          </cell>
          <cell r="D650">
            <v>1</v>
          </cell>
          <cell r="E650">
            <v>341</v>
          </cell>
          <cell r="F650">
            <v>341</v>
          </cell>
        </row>
        <row r="651">
          <cell r="A651" t="str">
            <v>SC01.003</v>
          </cell>
          <cell r="B651" t="str">
            <v>Silicone Seal (Protector Hormigón Visto) (5 gls)</v>
          </cell>
          <cell r="C651" t="str">
            <v>gl</v>
          </cell>
          <cell r="D651">
            <v>1</v>
          </cell>
          <cell r="E651">
            <v>280</v>
          </cell>
          <cell r="F651">
            <v>280</v>
          </cell>
        </row>
        <row r="652">
          <cell r="A652" t="str">
            <v>SC01.004</v>
          </cell>
          <cell r="B652" t="str">
            <v>Proplate (Endurecedor metálico para pisos) (100 lb)</v>
          </cell>
          <cell r="C652" t="str">
            <v>lb</v>
          </cell>
          <cell r="D652">
            <v>1</v>
          </cell>
          <cell r="E652">
            <v>9.65</v>
          </cell>
          <cell r="F652">
            <v>9.65</v>
          </cell>
        </row>
        <row r="653">
          <cell r="A653" t="str">
            <v>VP</v>
          </cell>
          <cell r="B653" t="str">
            <v>VENTANAS Y PUERTAS ALUMINIO</v>
          </cell>
          <cell r="D653" t="str">
            <v/>
          </cell>
          <cell r="F653" t="str">
            <v/>
          </cell>
        </row>
        <row r="654">
          <cell r="A654" t="str">
            <v>VP01.001</v>
          </cell>
          <cell r="B654" t="str">
            <v>Ventana Salomónica, manig., aluminio natural, vidrio natural</v>
          </cell>
          <cell r="C654" t="str">
            <v>p2</v>
          </cell>
          <cell r="D654">
            <v>1</v>
          </cell>
          <cell r="E654">
            <v>72</v>
          </cell>
          <cell r="F654">
            <v>72</v>
          </cell>
        </row>
        <row r="655">
          <cell r="A655" t="str">
            <v>VP01.002</v>
          </cell>
          <cell r="B655" t="str">
            <v>Ventana Salomónica, manig., aluminio blanco</v>
          </cell>
          <cell r="C655" t="str">
            <v>p2</v>
          </cell>
          <cell r="D655">
            <v>1</v>
          </cell>
          <cell r="E655">
            <v>78</v>
          </cell>
          <cell r="F655">
            <v>78</v>
          </cell>
        </row>
        <row r="656">
          <cell r="A656" t="str">
            <v>VP01.003</v>
          </cell>
          <cell r="B656" t="str">
            <v>Ventana Salomónica, manig., aluminio natural, vidrio bronce</v>
          </cell>
          <cell r="C656" t="str">
            <v>p2</v>
          </cell>
          <cell r="D656">
            <v>1</v>
          </cell>
          <cell r="E656">
            <v>80</v>
          </cell>
          <cell r="F656">
            <v>80</v>
          </cell>
        </row>
        <row r="657">
          <cell r="A657" t="str">
            <v>VP01.004</v>
          </cell>
          <cell r="B657" t="str">
            <v>Ventana Salomónica, manig., aluminio bronce</v>
          </cell>
          <cell r="C657" t="str">
            <v>p2</v>
          </cell>
          <cell r="D657">
            <v>1</v>
          </cell>
          <cell r="E657">
            <v>79.5</v>
          </cell>
          <cell r="F657">
            <v>79.5</v>
          </cell>
        </row>
        <row r="658">
          <cell r="A658" t="str">
            <v>VP01.005</v>
          </cell>
          <cell r="B658" t="str">
            <v>Ventana Salomónica, manig., aluminio bronce, vidrio bronce</v>
          </cell>
          <cell r="C658" t="str">
            <v>p2</v>
          </cell>
          <cell r="D658">
            <v>1</v>
          </cell>
          <cell r="E658">
            <v>82</v>
          </cell>
          <cell r="F658">
            <v>82</v>
          </cell>
        </row>
        <row r="659">
          <cell r="A659" t="str">
            <v>VP01.006</v>
          </cell>
          <cell r="B659" t="str">
            <v>Ventana Salomónica, manig., aluminio bronce, vidrio natural</v>
          </cell>
          <cell r="C659" t="str">
            <v>p2</v>
          </cell>
          <cell r="D659">
            <v>1</v>
          </cell>
          <cell r="E659">
            <v>74</v>
          </cell>
          <cell r="F659">
            <v>74</v>
          </cell>
        </row>
        <row r="660">
          <cell r="A660" t="str">
            <v>VP01.007</v>
          </cell>
          <cell r="B660" t="str">
            <v>Ventana Salomónica, palanca., aluminio y vidrio claro</v>
          </cell>
          <cell r="C660" t="str">
            <v>p2</v>
          </cell>
          <cell r="D660">
            <v>1</v>
          </cell>
          <cell r="E660">
            <v>53</v>
          </cell>
          <cell r="F660">
            <v>53</v>
          </cell>
        </row>
        <row r="661">
          <cell r="A661" t="str">
            <v>VP01.008</v>
          </cell>
          <cell r="B661" t="str">
            <v>Ventana Salomónica, palanca, aluminio blanco</v>
          </cell>
          <cell r="C661" t="str">
            <v>p2</v>
          </cell>
          <cell r="D661">
            <v>1</v>
          </cell>
          <cell r="E661">
            <v>59</v>
          </cell>
          <cell r="F661">
            <v>59</v>
          </cell>
        </row>
        <row r="662">
          <cell r="A662" t="str">
            <v>VP01.009</v>
          </cell>
          <cell r="B662" t="str">
            <v>Ventana Salomónica, palanca, aluminio natural, vidrio bronce</v>
          </cell>
          <cell r="C662" t="str">
            <v>p2</v>
          </cell>
          <cell r="D662">
            <v>1</v>
          </cell>
          <cell r="E662">
            <v>61</v>
          </cell>
          <cell r="F662">
            <v>61</v>
          </cell>
        </row>
        <row r="663">
          <cell r="A663" t="str">
            <v>VP01.010</v>
          </cell>
          <cell r="B663" t="str">
            <v>Ventana Salomónica, palanca, aluminio bronce, vidrio natural</v>
          </cell>
          <cell r="C663" t="str">
            <v>p2</v>
          </cell>
          <cell r="D663">
            <v>1</v>
          </cell>
          <cell r="E663">
            <v>55</v>
          </cell>
          <cell r="F663">
            <v>55</v>
          </cell>
        </row>
        <row r="664">
          <cell r="A664" t="str">
            <v>VP01.011</v>
          </cell>
          <cell r="B664" t="str">
            <v>Ventana Salomónica, palanca, aluminio bronce</v>
          </cell>
          <cell r="C664" t="str">
            <v>p2</v>
          </cell>
          <cell r="D664">
            <v>1</v>
          </cell>
          <cell r="E664">
            <v>60.5</v>
          </cell>
          <cell r="F664">
            <v>60.5</v>
          </cell>
        </row>
        <row r="665">
          <cell r="A665" t="str">
            <v>VP01.012</v>
          </cell>
          <cell r="B665" t="str">
            <v>Ventana Salomónica, palanca, aluminio bronce, vidrio bronce</v>
          </cell>
          <cell r="C665" t="str">
            <v>p2</v>
          </cell>
          <cell r="D665">
            <v>1</v>
          </cell>
          <cell r="E665">
            <v>63</v>
          </cell>
          <cell r="F665">
            <v>63</v>
          </cell>
        </row>
        <row r="666">
          <cell r="A666" t="str">
            <v>VP01.013</v>
          </cell>
          <cell r="B666" t="str">
            <v>Ventana abisagrada aluminio anod., vidrio claro</v>
          </cell>
          <cell r="C666" t="str">
            <v>p2</v>
          </cell>
          <cell r="D666">
            <v>1</v>
          </cell>
          <cell r="E666">
            <v>308</v>
          </cell>
          <cell r="F666">
            <v>308</v>
          </cell>
        </row>
        <row r="667">
          <cell r="A667" t="str">
            <v>VP01.014</v>
          </cell>
          <cell r="B667" t="str">
            <v>Ventana abisagrada aluminio anod., vidrio bronce</v>
          </cell>
          <cell r="C667" t="str">
            <v>p2</v>
          </cell>
          <cell r="D667">
            <v>1</v>
          </cell>
          <cell r="E667">
            <v>312.2</v>
          </cell>
          <cell r="F667">
            <v>312.2</v>
          </cell>
        </row>
        <row r="668">
          <cell r="A668" t="str">
            <v>VP01.015</v>
          </cell>
          <cell r="B668" t="str">
            <v>Ventana abisagrada aluminio bronce, vidrio claro</v>
          </cell>
          <cell r="C668" t="str">
            <v>p2</v>
          </cell>
          <cell r="D668">
            <v>1</v>
          </cell>
          <cell r="E668">
            <v>329</v>
          </cell>
          <cell r="F668">
            <v>329</v>
          </cell>
        </row>
        <row r="669">
          <cell r="A669" t="str">
            <v>VP01.016</v>
          </cell>
          <cell r="B669" t="str">
            <v>Ventana abisagrada aluminio bronce, vidrio bronce</v>
          </cell>
          <cell r="C669" t="str">
            <v>p2</v>
          </cell>
          <cell r="D669">
            <v>1</v>
          </cell>
          <cell r="E669">
            <v>333.2</v>
          </cell>
          <cell r="F669">
            <v>333.2</v>
          </cell>
        </row>
        <row r="670">
          <cell r="A670" t="str">
            <v>VP01.017</v>
          </cell>
          <cell r="B670" t="str">
            <v>Ventana proyectada aluminio anod., vidrio claro</v>
          </cell>
          <cell r="C670" t="str">
            <v>p2</v>
          </cell>
          <cell r="D670">
            <v>1</v>
          </cell>
          <cell r="E670">
            <v>336</v>
          </cell>
          <cell r="F670">
            <v>336</v>
          </cell>
        </row>
        <row r="671">
          <cell r="A671" t="str">
            <v>VP01.018</v>
          </cell>
          <cell r="B671" t="str">
            <v>Ventana proyectada aluminio anod., vidrio bronce</v>
          </cell>
          <cell r="C671" t="str">
            <v>p2</v>
          </cell>
          <cell r="D671">
            <v>1</v>
          </cell>
          <cell r="E671">
            <v>340.2</v>
          </cell>
          <cell r="F671">
            <v>340.2</v>
          </cell>
        </row>
        <row r="672">
          <cell r="A672" t="str">
            <v>VP01.019</v>
          </cell>
          <cell r="B672" t="str">
            <v>Ventana proyectada aluminio bronce, vidrio claro</v>
          </cell>
          <cell r="C672" t="str">
            <v>p2</v>
          </cell>
          <cell r="D672">
            <v>1</v>
          </cell>
          <cell r="E672">
            <v>359.8</v>
          </cell>
          <cell r="F672">
            <v>359.8</v>
          </cell>
        </row>
        <row r="673">
          <cell r="A673" t="str">
            <v>VP01.020</v>
          </cell>
          <cell r="B673" t="str">
            <v>Ventana proyectada aluminio bronce, vidrio bronce</v>
          </cell>
          <cell r="C673" t="str">
            <v>p2</v>
          </cell>
          <cell r="D673">
            <v>1</v>
          </cell>
          <cell r="E673">
            <v>364</v>
          </cell>
          <cell r="F673">
            <v>364</v>
          </cell>
        </row>
        <row r="674">
          <cell r="A674" t="str">
            <v>VP01.021</v>
          </cell>
          <cell r="B674" t="str">
            <v>Ventana corrediza aluminio anod., vidrio claro</v>
          </cell>
          <cell r="C674" t="str">
            <v>p2</v>
          </cell>
          <cell r="D674">
            <v>1</v>
          </cell>
          <cell r="E674">
            <v>86.5</v>
          </cell>
          <cell r="F674">
            <v>86.5</v>
          </cell>
        </row>
        <row r="675">
          <cell r="A675" t="str">
            <v>VP01.022</v>
          </cell>
          <cell r="B675" t="str">
            <v>Ventana corrediza aluminio anod., vidrio bronce</v>
          </cell>
          <cell r="C675" t="str">
            <v>p2</v>
          </cell>
          <cell r="D675">
            <v>1</v>
          </cell>
          <cell r="E675">
            <v>90.5</v>
          </cell>
          <cell r="F675">
            <v>90.5</v>
          </cell>
        </row>
        <row r="676">
          <cell r="A676" t="str">
            <v>VP01.023</v>
          </cell>
          <cell r="B676" t="str">
            <v>Ventana corrediza aluminio bronce, vidrio claro</v>
          </cell>
          <cell r="C676" t="str">
            <v>p2</v>
          </cell>
          <cell r="D676">
            <v>1</v>
          </cell>
          <cell r="E676">
            <v>92.5</v>
          </cell>
          <cell r="F676">
            <v>92.5</v>
          </cell>
        </row>
        <row r="677">
          <cell r="A677" t="str">
            <v>VP01.024</v>
          </cell>
          <cell r="B677" t="str">
            <v>Ventana corrediza aluminio bronce, vidrio bronce</v>
          </cell>
          <cell r="C677" t="str">
            <v>p2</v>
          </cell>
          <cell r="D677">
            <v>1</v>
          </cell>
          <cell r="E677">
            <v>96.5</v>
          </cell>
          <cell r="F677">
            <v>96.5</v>
          </cell>
        </row>
        <row r="678">
          <cell r="A678" t="str">
            <v>VP02.001</v>
          </cell>
          <cell r="B678" t="str">
            <v>Puerta corrediza 7', aluminio anod.,vidrio claro</v>
          </cell>
          <cell r="C678" t="str">
            <v>p2</v>
          </cell>
          <cell r="D678">
            <v>1</v>
          </cell>
          <cell r="E678">
            <v>88</v>
          </cell>
          <cell r="F678">
            <v>88</v>
          </cell>
        </row>
        <row r="679">
          <cell r="A679" t="str">
            <v>VP02.002</v>
          </cell>
          <cell r="B679" t="str">
            <v>Puerta corrediza 7', aluminio anod.,vidrio bronce</v>
          </cell>
          <cell r="C679" t="str">
            <v>p2</v>
          </cell>
          <cell r="D679">
            <v>1</v>
          </cell>
          <cell r="E679">
            <v>92</v>
          </cell>
          <cell r="F679">
            <v>92</v>
          </cell>
        </row>
        <row r="680">
          <cell r="A680" t="str">
            <v>VP02.003</v>
          </cell>
          <cell r="B680" t="str">
            <v>Puerta corrediza 7', aluminio bronce,vidrio claro</v>
          </cell>
          <cell r="C680" t="str">
            <v>p2</v>
          </cell>
          <cell r="D680">
            <v>1</v>
          </cell>
          <cell r="E680">
            <v>94</v>
          </cell>
          <cell r="F680">
            <v>94</v>
          </cell>
        </row>
        <row r="681">
          <cell r="A681" t="str">
            <v>VP02.004</v>
          </cell>
          <cell r="B681" t="str">
            <v>Puerta corrediza 7', aluminio bronce,vidrio bronce</v>
          </cell>
          <cell r="C681" t="str">
            <v>p2</v>
          </cell>
          <cell r="D681">
            <v>1</v>
          </cell>
          <cell r="E681">
            <v>98</v>
          </cell>
          <cell r="F681">
            <v>98</v>
          </cell>
        </row>
        <row r="682">
          <cell r="A682" t="str">
            <v>VP02.005</v>
          </cell>
          <cell r="B682" t="str">
            <v>Puerta corrediza 8', aluminio anod.,vidrio claro</v>
          </cell>
          <cell r="C682" t="str">
            <v>p2</v>
          </cell>
          <cell r="D682">
            <v>1</v>
          </cell>
          <cell r="E682">
            <v>91</v>
          </cell>
          <cell r="F682">
            <v>91</v>
          </cell>
        </row>
        <row r="683">
          <cell r="A683" t="str">
            <v>VP02.006</v>
          </cell>
          <cell r="B683" t="str">
            <v>Puerta corrediza 8', aluminio anod.,vidrio bronce</v>
          </cell>
          <cell r="C683" t="str">
            <v>p2</v>
          </cell>
          <cell r="D683">
            <v>1</v>
          </cell>
          <cell r="E683">
            <v>95</v>
          </cell>
          <cell r="F683">
            <v>95</v>
          </cell>
        </row>
        <row r="684">
          <cell r="A684" t="str">
            <v>VP02.007</v>
          </cell>
          <cell r="B684" t="str">
            <v>Puerta corrediza 8', aluminio bronce,vidrio claro</v>
          </cell>
          <cell r="C684" t="str">
            <v>p2</v>
          </cell>
          <cell r="D684">
            <v>1</v>
          </cell>
          <cell r="E684">
            <v>97</v>
          </cell>
          <cell r="F684">
            <v>97</v>
          </cell>
        </row>
        <row r="685">
          <cell r="A685" t="str">
            <v>VP02.008</v>
          </cell>
          <cell r="B685" t="str">
            <v>Puerta corrediza 8', aluminio bronce,vidrio bronce</v>
          </cell>
          <cell r="C685" t="str">
            <v>p2</v>
          </cell>
          <cell r="D685">
            <v>1</v>
          </cell>
          <cell r="E685">
            <v>101</v>
          </cell>
          <cell r="F685">
            <v>101</v>
          </cell>
        </row>
        <row r="686">
          <cell r="A686" t="str">
            <v>VP02.009</v>
          </cell>
          <cell r="B686" t="str">
            <v>Puerta comerc. 1 hoja, 1 m., aluminio anod.,v. claro</v>
          </cell>
          <cell r="C686" t="str">
            <v>u</v>
          </cell>
          <cell r="D686">
            <v>1</v>
          </cell>
          <cell r="E686">
            <v>6200</v>
          </cell>
          <cell r="F686">
            <v>6200</v>
          </cell>
        </row>
        <row r="687">
          <cell r="A687" t="str">
            <v>VP02.010</v>
          </cell>
          <cell r="B687" t="str">
            <v>Puerta comerc. 1 hoja, 1 m., aluminio anod.,v. bronce</v>
          </cell>
          <cell r="C687" t="str">
            <v>u</v>
          </cell>
          <cell r="D687">
            <v>1</v>
          </cell>
          <cell r="E687">
            <v>6300</v>
          </cell>
          <cell r="F687">
            <v>6300</v>
          </cell>
        </row>
        <row r="688">
          <cell r="A688" t="str">
            <v>VP02.011</v>
          </cell>
          <cell r="B688" t="str">
            <v>Puerta comerc. 1 hoja, 1 m., aluminio bronce,v. claro</v>
          </cell>
          <cell r="C688" t="str">
            <v>u</v>
          </cell>
          <cell r="D688">
            <v>1</v>
          </cell>
          <cell r="E688">
            <v>6550</v>
          </cell>
          <cell r="F688">
            <v>6550</v>
          </cell>
        </row>
        <row r="689">
          <cell r="A689" t="str">
            <v>VP02.012</v>
          </cell>
          <cell r="B689" t="str">
            <v>Puerta comerc. 1 hoja, 1 m., aluminio bronce,v. bronce</v>
          </cell>
          <cell r="C689" t="str">
            <v>u</v>
          </cell>
          <cell r="D689">
            <v>1</v>
          </cell>
          <cell r="E689">
            <v>6650</v>
          </cell>
          <cell r="F689">
            <v>6650</v>
          </cell>
        </row>
        <row r="690">
          <cell r="A690" t="str">
            <v>VP02.013</v>
          </cell>
          <cell r="B690" t="str">
            <v>Puerta comerc. 1 hoja, 1 m., aluminio natural,v. claro</v>
          </cell>
          <cell r="C690" t="str">
            <v>u</v>
          </cell>
          <cell r="D690">
            <v>1</v>
          </cell>
          <cell r="E690">
            <v>5850</v>
          </cell>
          <cell r="F690">
            <v>5850</v>
          </cell>
        </row>
        <row r="691">
          <cell r="A691" t="str">
            <v>VP02.014</v>
          </cell>
          <cell r="B691" t="str">
            <v>Puerta comerc. 2 hojas, 2 m., aluminio anod.,v. claro</v>
          </cell>
          <cell r="C691" t="str">
            <v>u</v>
          </cell>
          <cell r="D691">
            <v>1</v>
          </cell>
          <cell r="E691">
            <v>10100</v>
          </cell>
          <cell r="F691">
            <v>10100</v>
          </cell>
        </row>
        <row r="692">
          <cell r="A692" t="str">
            <v>VP02.015</v>
          </cell>
          <cell r="B692" t="str">
            <v>Puerta comerc. 2 hojas, 2 m., aluminio anod.,v. bronce</v>
          </cell>
          <cell r="C692" t="str">
            <v>u</v>
          </cell>
          <cell r="D692">
            <v>1</v>
          </cell>
          <cell r="E692">
            <v>10300</v>
          </cell>
          <cell r="F692">
            <v>10300</v>
          </cell>
        </row>
        <row r="693">
          <cell r="A693" t="str">
            <v>VP02.016</v>
          </cell>
          <cell r="B693" t="str">
            <v>Puerta comerc. 2 hojas, 2 m., aluminio bronce,v. claro</v>
          </cell>
          <cell r="C693" t="str">
            <v>u</v>
          </cell>
          <cell r="D693">
            <v>1</v>
          </cell>
          <cell r="E693">
            <v>10600</v>
          </cell>
          <cell r="F693">
            <v>10600</v>
          </cell>
        </row>
        <row r="694">
          <cell r="A694" t="str">
            <v>VP02.017</v>
          </cell>
          <cell r="B694" t="str">
            <v>Puerta comerc. 2 hojas, 2 m., aluminio bronce,v. bronce</v>
          </cell>
          <cell r="C694" t="str">
            <v>u</v>
          </cell>
          <cell r="D694">
            <v>1</v>
          </cell>
          <cell r="E694">
            <v>10800</v>
          </cell>
          <cell r="F694">
            <v>10800</v>
          </cell>
        </row>
        <row r="695">
          <cell r="A695" t="str">
            <v>VP02.018</v>
          </cell>
          <cell r="B695" t="str">
            <v>Puerta comerc. 2 hojas, 2 m., aluminio natural,v. claro</v>
          </cell>
          <cell r="C695" t="str">
            <v>u</v>
          </cell>
          <cell r="D695">
            <v>1</v>
          </cell>
          <cell r="E695">
            <v>9650</v>
          </cell>
          <cell r="F695">
            <v>9650</v>
          </cell>
        </row>
        <row r="696">
          <cell r="A696" t="str">
            <v>VP03.001</v>
          </cell>
          <cell r="B696" t="str">
            <v>Celosías de vidrio natural</v>
          </cell>
          <cell r="C696" t="str">
            <v>u</v>
          </cell>
          <cell r="D696">
            <v>1</v>
          </cell>
          <cell r="E696">
            <v>27.5</v>
          </cell>
          <cell r="F696">
            <v>27.5</v>
          </cell>
        </row>
        <row r="697">
          <cell r="A697" t="str">
            <v>VP03.002</v>
          </cell>
          <cell r="B697" t="str">
            <v>Celosías de vidrio bronce</v>
          </cell>
          <cell r="C697" t="str">
            <v>u</v>
          </cell>
          <cell r="D697">
            <v>1</v>
          </cell>
          <cell r="E697">
            <v>34</v>
          </cell>
          <cell r="F697">
            <v>34</v>
          </cell>
        </row>
        <row r="698">
          <cell r="A698" t="str">
            <v>VP03.003</v>
          </cell>
          <cell r="B698" t="str">
            <v>Operador de manigueta color aluminio o bronce</v>
          </cell>
          <cell r="C698" t="str">
            <v>u</v>
          </cell>
          <cell r="D698">
            <v>1</v>
          </cell>
          <cell r="E698">
            <v>31</v>
          </cell>
          <cell r="F698">
            <v>31</v>
          </cell>
        </row>
        <row r="699">
          <cell r="A699" t="str">
            <v>VP03.004</v>
          </cell>
          <cell r="B699" t="str">
            <v>Operador de palanca aluminio natural</v>
          </cell>
          <cell r="C699" t="str">
            <v>u</v>
          </cell>
          <cell r="D699">
            <v>1</v>
          </cell>
          <cell r="E699">
            <v>16</v>
          </cell>
          <cell r="F699">
            <v>16</v>
          </cell>
        </row>
        <row r="700">
          <cell r="A700" t="str">
            <v>VP03.005</v>
          </cell>
          <cell r="B700" t="str">
            <v>Acarreo normal</v>
          </cell>
          <cell r="C700" t="str">
            <v>%</v>
          </cell>
          <cell r="D700">
            <v>1</v>
          </cell>
          <cell r="E700">
            <v>2</v>
          </cell>
          <cell r="F700">
            <v>2</v>
          </cell>
        </row>
        <row r="701">
          <cell r="A701" t="str">
            <v>VP03.006</v>
          </cell>
          <cell r="B701" t="str">
            <v>Acarreo mínimo</v>
          </cell>
          <cell r="C701" t="str">
            <v>vje</v>
          </cell>
          <cell r="D701">
            <v>1</v>
          </cell>
          <cell r="E701">
            <v>50</v>
          </cell>
          <cell r="F701">
            <v>50</v>
          </cell>
        </row>
        <row r="702">
          <cell r="A702" t="str">
            <v>VP03.007</v>
          </cell>
          <cell r="B702" t="str">
            <v>Instalación altura normal</v>
          </cell>
          <cell r="C702" t="str">
            <v>p2</v>
          </cell>
          <cell r="D702">
            <v>1</v>
          </cell>
          <cell r="E702">
            <v>2.5</v>
          </cell>
          <cell r="F702">
            <v>2.5</v>
          </cell>
        </row>
        <row r="703">
          <cell r="A703" t="str">
            <v>VP03.008</v>
          </cell>
          <cell r="B703" t="str">
            <v>Instalación altura mayor de lo normal, se requiere escalera o andamio</v>
          </cell>
          <cell r="C703" t="str">
            <v>p2</v>
          </cell>
          <cell r="D703">
            <v>1</v>
          </cell>
          <cell r="E703">
            <v>2.5</v>
          </cell>
          <cell r="F703">
            <v>2.5</v>
          </cell>
        </row>
        <row r="704">
          <cell r="A704" t="str">
            <v>VP03.009</v>
          </cell>
          <cell r="B704" t="str">
            <v>Rejas por ventanas diseño sencillo</v>
          </cell>
          <cell r="C704" t="str">
            <v>pc</v>
          </cell>
          <cell r="D704">
            <v>1</v>
          </cell>
          <cell r="E704">
            <v>45</v>
          </cell>
          <cell r="F704">
            <v>45</v>
          </cell>
        </row>
        <row r="705">
          <cell r="A705" t="str">
            <v>VP03.010</v>
          </cell>
          <cell r="B705" t="str">
            <v>Silicone en tubo</v>
          </cell>
          <cell r="C705" t="str">
            <v>u</v>
          </cell>
          <cell r="D705">
            <v>1</v>
          </cell>
          <cell r="E705">
            <v>53</v>
          </cell>
          <cell r="F705">
            <v>53</v>
          </cell>
        </row>
        <row r="706">
          <cell r="A706" t="str">
            <v>VP03.011</v>
          </cell>
          <cell r="B706" t="str">
            <v>Masilla blanca "Relly-on", tubo</v>
          </cell>
          <cell r="C706" t="str">
            <v>u</v>
          </cell>
          <cell r="D706">
            <v>1</v>
          </cell>
          <cell r="E706">
            <v>23</v>
          </cell>
          <cell r="F706">
            <v>23</v>
          </cell>
        </row>
        <row r="707">
          <cell r="A707" t="str">
            <v>YS</v>
          </cell>
          <cell r="B707" t="str">
            <v>YESO Y PLAFONES (TODO COSTO)</v>
          </cell>
          <cell r="D707" t="str">
            <v/>
          </cell>
          <cell r="F707" t="str">
            <v/>
          </cell>
        </row>
        <row r="708">
          <cell r="A708" t="str">
            <v>YS01.001</v>
          </cell>
          <cell r="B708" t="str">
            <v>Cornisa</v>
          </cell>
          <cell r="C708" t="str">
            <v>m</v>
          </cell>
          <cell r="D708">
            <v>1</v>
          </cell>
          <cell r="E708">
            <v>80</v>
          </cell>
          <cell r="F708">
            <v>80</v>
          </cell>
        </row>
        <row r="709">
          <cell r="A709" t="str">
            <v>YS02.001</v>
          </cell>
          <cell r="B709" t="str">
            <v>Plafón (directo sobre la losa vaciada)</v>
          </cell>
          <cell r="C709" t="str">
            <v>m2</v>
          </cell>
          <cell r="D709">
            <v>1</v>
          </cell>
          <cell r="E709">
            <v>80</v>
          </cell>
          <cell r="F709">
            <v>80</v>
          </cell>
        </row>
        <row r="710">
          <cell r="A710" t="str">
            <v>YS02.002</v>
          </cell>
          <cell r="B710" t="str">
            <v>Plafón en láminas</v>
          </cell>
          <cell r="C710" t="str">
            <v>m2</v>
          </cell>
          <cell r="D710">
            <v>1</v>
          </cell>
          <cell r="E710">
            <v>280</v>
          </cell>
          <cell r="F710">
            <v>280</v>
          </cell>
        </row>
        <row r="711">
          <cell r="A711" t="str">
            <v>YS02.003</v>
          </cell>
          <cell r="B711" t="str">
            <v>Plafón Sheet Rock - Instalado</v>
          </cell>
          <cell r="C711" t="str">
            <v>m2</v>
          </cell>
          <cell r="D711">
            <v>1.08</v>
          </cell>
          <cell r="E711">
            <v>450</v>
          </cell>
          <cell r="F711">
            <v>486</v>
          </cell>
        </row>
        <row r="712">
          <cell r="A712" t="str">
            <v>YS03.001</v>
          </cell>
          <cell r="B712" t="str">
            <v>Rosetas</v>
          </cell>
          <cell r="C712" t="str">
            <v>u</v>
          </cell>
          <cell r="D712">
            <v>1</v>
          </cell>
          <cell r="E712">
            <v>100</v>
          </cell>
          <cell r="F712">
            <v>100</v>
          </cell>
        </row>
        <row r="716">
          <cell r="A716" t="str">
            <v>MO</v>
          </cell>
          <cell r="B716" t="str">
            <v xml:space="preserve">MANO DE OBRA </v>
          </cell>
          <cell r="D716" t="str">
            <v/>
          </cell>
          <cell r="F716" t="str">
            <v/>
          </cell>
        </row>
        <row r="717">
          <cell r="A717" t="str">
            <v>MO01-30.</v>
          </cell>
          <cell r="B717" t="str">
            <v>Albañileria</v>
          </cell>
          <cell r="D717" t="str">
            <v/>
          </cell>
          <cell r="F717" t="str">
            <v/>
          </cell>
        </row>
        <row r="718">
          <cell r="A718" t="str">
            <v>MO01.</v>
          </cell>
          <cell r="B718" t="str">
            <v>Colocacion de Bloques</v>
          </cell>
          <cell r="D718" t="str">
            <v/>
          </cell>
          <cell r="F718" t="str">
            <v/>
          </cell>
        </row>
        <row r="719">
          <cell r="A719" t="str">
            <v>MO01.001</v>
          </cell>
          <cell r="B719" t="str">
            <v>Colocación Bloques de 4"x8"x16"</v>
          </cell>
          <cell r="C719" t="str">
            <v>u</v>
          </cell>
          <cell r="D719">
            <v>1</v>
          </cell>
          <cell r="E719">
            <v>4.28</v>
          </cell>
          <cell r="F719">
            <v>4.28</v>
          </cell>
        </row>
        <row r="720">
          <cell r="A720" t="str">
            <v>MO01.002</v>
          </cell>
          <cell r="B720" t="str">
            <v>Colocación Bloques de 6"x8"x16"</v>
          </cell>
          <cell r="C720" t="str">
            <v>u</v>
          </cell>
          <cell r="D720">
            <v>1</v>
          </cell>
          <cell r="E720">
            <v>3.57</v>
          </cell>
          <cell r="F720">
            <v>3.57</v>
          </cell>
        </row>
        <row r="721">
          <cell r="A721" t="str">
            <v>MO01.004</v>
          </cell>
          <cell r="B721" t="str">
            <v>Colocación Bloques de 8"x8"x16"</v>
          </cell>
          <cell r="C721" t="str">
            <v>u</v>
          </cell>
          <cell r="D721">
            <v>1</v>
          </cell>
          <cell r="E721">
            <v>3.96</v>
          </cell>
          <cell r="F721">
            <v>3.96</v>
          </cell>
        </row>
        <row r="722">
          <cell r="A722" t="str">
            <v>MO01.008</v>
          </cell>
          <cell r="B722" t="str">
            <v>Colocación Bloques de Cristal</v>
          </cell>
          <cell r="C722" t="str">
            <v>u</v>
          </cell>
          <cell r="D722">
            <v>1</v>
          </cell>
          <cell r="E722">
            <v>21.75</v>
          </cell>
          <cell r="F722">
            <v>21.75</v>
          </cell>
        </row>
        <row r="723">
          <cell r="A723" t="str">
            <v>MO02.</v>
          </cell>
          <cell r="B723" t="str">
            <v>Empañetes, Terminación de Paredes y Plafones</v>
          </cell>
          <cell r="D723" t="str">
            <v/>
          </cell>
          <cell r="F723" t="str">
            <v/>
          </cell>
        </row>
        <row r="724">
          <cell r="A724" t="str">
            <v>MO02.001</v>
          </cell>
          <cell r="B724" t="str">
            <v>Fraguache con Escoba</v>
          </cell>
          <cell r="C724" t="str">
            <v>m2</v>
          </cell>
          <cell r="D724">
            <v>1</v>
          </cell>
          <cell r="E724">
            <v>4.13</v>
          </cell>
          <cell r="F724">
            <v>4.13</v>
          </cell>
        </row>
        <row r="725">
          <cell r="A725" t="str">
            <v>MO02.002</v>
          </cell>
          <cell r="B725" t="str">
            <v>Careteo con Llana</v>
          </cell>
          <cell r="C725" t="str">
            <v>m2</v>
          </cell>
          <cell r="D725">
            <v>1</v>
          </cell>
          <cell r="E725">
            <v>7</v>
          </cell>
          <cell r="F725">
            <v>7</v>
          </cell>
        </row>
        <row r="726">
          <cell r="A726" t="str">
            <v>MO02.010</v>
          </cell>
          <cell r="B726" t="str">
            <v>Empañete en Interior, en Paredes, Maestrado y a Plomo</v>
          </cell>
          <cell r="C726" t="str">
            <v>m2</v>
          </cell>
          <cell r="D726">
            <v>1</v>
          </cell>
          <cell r="E726">
            <v>19.11</v>
          </cell>
          <cell r="F726">
            <v>19.11</v>
          </cell>
        </row>
        <row r="727">
          <cell r="A727" t="str">
            <v>MO02.011</v>
          </cell>
          <cell r="B727" t="str">
            <v>Empañete Exterior, Maestrado y a Plomo (Sin Andamios)</v>
          </cell>
          <cell r="C727" t="str">
            <v>m2</v>
          </cell>
          <cell r="D727">
            <v>1</v>
          </cell>
          <cell r="E727">
            <v>34.549999999999997</v>
          </cell>
          <cell r="F727">
            <v>34.549999999999997</v>
          </cell>
        </row>
        <row r="728">
          <cell r="A728" t="str">
            <v>MO02.012</v>
          </cell>
          <cell r="B728" t="str">
            <v>Empañete en Techos y Vigas</v>
          </cell>
          <cell r="C728" t="str">
            <v>m2</v>
          </cell>
          <cell r="D728">
            <v>1</v>
          </cell>
          <cell r="E728">
            <v>38</v>
          </cell>
          <cell r="F728">
            <v>38</v>
          </cell>
        </row>
        <row r="729">
          <cell r="A729" t="str">
            <v>MO02.013</v>
          </cell>
          <cell r="B729" t="str">
            <v>Empañete en Columnas Aisladas desde 20 cms. de Ancho en Adelate</v>
          </cell>
          <cell r="C729" t="str">
            <v>m2</v>
          </cell>
          <cell r="D729">
            <v>1</v>
          </cell>
          <cell r="E729">
            <v>38.29</v>
          </cell>
          <cell r="F729">
            <v>38.29</v>
          </cell>
        </row>
        <row r="730">
          <cell r="A730" t="str">
            <v>MO02.014</v>
          </cell>
          <cell r="B730" t="str">
            <v>Empañete en Techos, Maestrado y a nivel, 2 cms. minimo</v>
          </cell>
          <cell r="C730" t="str">
            <v>m2</v>
          </cell>
          <cell r="D730">
            <v>1</v>
          </cell>
          <cell r="E730">
            <v>53.42</v>
          </cell>
          <cell r="F730">
            <v>53.42</v>
          </cell>
        </row>
        <row r="731">
          <cell r="A731" t="str">
            <v>MO02.024</v>
          </cell>
          <cell r="B731" t="str">
            <v>Cantos en Vigas, Columnas, Antepechos y Mochetas</v>
          </cell>
          <cell r="C731" t="str">
            <v>m</v>
          </cell>
          <cell r="D731">
            <v>1</v>
          </cell>
          <cell r="E731">
            <v>12.83</v>
          </cell>
          <cell r="F731">
            <v>12.83</v>
          </cell>
        </row>
        <row r="732">
          <cell r="A732" t="str">
            <v>MO02.026</v>
          </cell>
          <cell r="B732" t="str">
            <v>Goteros Colgantes</v>
          </cell>
          <cell r="C732" t="str">
            <v>m</v>
          </cell>
          <cell r="D732">
            <v>1</v>
          </cell>
          <cell r="E732">
            <v>29.62</v>
          </cell>
          <cell r="F732">
            <v>29.62</v>
          </cell>
        </row>
        <row r="733">
          <cell r="A733" t="str">
            <v>MO03.</v>
          </cell>
          <cell r="B733" t="str">
            <v>Terminacion de Techos e Impermeabilización</v>
          </cell>
          <cell r="D733" t="str">
            <v/>
          </cell>
          <cell r="F733" t="str">
            <v/>
          </cell>
        </row>
        <row r="734">
          <cell r="A734" t="str">
            <v>MO03.001</v>
          </cell>
          <cell r="B734" t="str">
            <v>Zabaleta en Techos</v>
          </cell>
          <cell r="C734" t="str">
            <v>m</v>
          </cell>
          <cell r="D734">
            <v>1</v>
          </cell>
          <cell r="E734">
            <v>13.33</v>
          </cell>
          <cell r="F734">
            <v>13.33</v>
          </cell>
        </row>
        <row r="735">
          <cell r="A735" t="str">
            <v>MO03.003</v>
          </cell>
          <cell r="B735" t="str">
            <v>Fino Techo Horizontal, sin Incluir Subida de Materiales</v>
          </cell>
          <cell r="C735" t="str">
            <v>m2</v>
          </cell>
          <cell r="D735">
            <v>1</v>
          </cell>
          <cell r="E735">
            <v>25</v>
          </cell>
          <cell r="F735">
            <v>25</v>
          </cell>
        </row>
        <row r="736">
          <cell r="A736" t="str">
            <v>MO03.004</v>
          </cell>
          <cell r="B736" t="str">
            <v>Fino Techo Inclinado, sin Incluir Subida de Materiales</v>
          </cell>
          <cell r="C736" t="str">
            <v>m2</v>
          </cell>
          <cell r="D736">
            <v>1</v>
          </cell>
          <cell r="E736">
            <v>15.38</v>
          </cell>
          <cell r="F736">
            <v>15.38</v>
          </cell>
        </row>
        <row r="737">
          <cell r="A737" t="str">
            <v>MO03.005</v>
          </cell>
          <cell r="B737" t="str">
            <v>Fino Techo Tipo Bermuda, Cantos, sin Incluir Subida de Materiales</v>
          </cell>
          <cell r="C737" t="str">
            <v>m2</v>
          </cell>
          <cell r="D737">
            <v>1</v>
          </cell>
          <cell r="E737">
            <v>58.46</v>
          </cell>
          <cell r="F737">
            <v>58.46</v>
          </cell>
        </row>
        <row r="738">
          <cell r="A738" t="str">
            <v>MO04.</v>
          </cell>
          <cell r="B738" t="str">
            <v>Construcción  de Pisos y Colocación de Zocalos</v>
          </cell>
          <cell r="D738" t="str">
            <v/>
          </cell>
          <cell r="F738" t="str">
            <v/>
          </cell>
        </row>
        <row r="739">
          <cell r="A739" t="str">
            <v>MO04.004</v>
          </cell>
          <cell r="B739" t="str">
            <v>Piso horm.  frotado con espesor de 10 cms</v>
          </cell>
          <cell r="C739" t="str">
            <v>m2</v>
          </cell>
          <cell r="D739">
            <v>1</v>
          </cell>
          <cell r="E739">
            <v>27.5</v>
          </cell>
          <cell r="F739">
            <v>27.5</v>
          </cell>
        </row>
        <row r="740">
          <cell r="A740" t="str">
            <v>MO04.006</v>
          </cell>
          <cell r="B740" t="str">
            <v>Piso horm.  pulido marcado a violín, con espesor de 10 cms</v>
          </cell>
          <cell r="C740" t="str">
            <v>m2</v>
          </cell>
          <cell r="D740">
            <v>1</v>
          </cell>
          <cell r="E740">
            <v>38.82</v>
          </cell>
          <cell r="F740">
            <v>38.82</v>
          </cell>
        </row>
        <row r="741">
          <cell r="A741" t="str">
            <v>MO04.014</v>
          </cell>
          <cell r="B741" t="str">
            <v>Colcoc. Piso mosaico de granito 30x30 cms</v>
          </cell>
          <cell r="C741" t="str">
            <v>m2</v>
          </cell>
          <cell r="D741">
            <v>1</v>
          </cell>
          <cell r="E741">
            <v>45</v>
          </cell>
          <cell r="F741">
            <v>45</v>
          </cell>
        </row>
        <row r="742">
          <cell r="A742" t="str">
            <v>MO04.020</v>
          </cell>
          <cell r="B742" t="str">
            <v>Coloc. Vibrazo 30x30 cms</v>
          </cell>
          <cell r="C742" t="str">
            <v>m2</v>
          </cell>
          <cell r="D742">
            <v>1</v>
          </cell>
          <cell r="E742">
            <v>45</v>
          </cell>
          <cell r="F742">
            <v>45</v>
          </cell>
        </row>
        <row r="743">
          <cell r="A743" t="str">
            <v>MO04.023</v>
          </cell>
          <cell r="B743" t="str">
            <v>Coloc. Pisos de Madera</v>
          </cell>
          <cell r="C743" t="str">
            <v>m2</v>
          </cell>
          <cell r="D743">
            <v>1</v>
          </cell>
          <cell r="E743">
            <v>73.13</v>
          </cell>
          <cell r="F743">
            <v>73.13</v>
          </cell>
        </row>
        <row r="744">
          <cell r="A744" t="str">
            <v>MO04.027</v>
          </cell>
          <cell r="B744" t="str">
            <v>Piso de Losetas Cerámica Importada 15x15 -20x20 cms, más Base y Nivel</v>
          </cell>
          <cell r="C744" t="str">
            <v>m2</v>
          </cell>
          <cell r="D744">
            <v>1</v>
          </cell>
          <cell r="E744">
            <v>91.58</v>
          </cell>
          <cell r="F744">
            <v>91.58</v>
          </cell>
        </row>
        <row r="745">
          <cell r="A745" t="str">
            <v>MO04.028</v>
          </cell>
          <cell r="B745" t="str">
            <v>Piso de Losetas Cerámica Criolla 15x15 -20x20 cms, sin Base y Nivel</v>
          </cell>
          <cell r="C745" t="str">
            <v>m2</v>
          </cell>
          <cell r="D745">
            <v>1</v>
          </cell>
          <cell r="E745">
            <v>72.5</v>
          </cell>
          <cell r="F745">
            <v>72.5</v>
          </cell>
        </row>
        <row r="746">
          <cell r="A746" t="str">
            <v>MO04.029</v>
          </cell>
          <cell r="B746" t="str">
            <v>Piso de Losetas Cerámica Criolla 15x15 -20x20 cms, más Base y Nivel</v>
          </cell>
          <cell r="C746" t="str">
            <v>m2</v>
          </cell>
          <cell r="D746">
            <v>1</v>
          </cell>
          <cell r="E746">
            <v>87</v>
          </cell>
          <cell r="F746">
            <v>87</v>
          </cell>
        </row>
        <row r="747">
          <cell r="A747" t="str">
            <v>MO04.036</v>
          </cell>
          <cell r="B747" t="str">
            <v>Colocación de Zócalos Corrientes</v>
          </cell>
          <cell r="C747" t="str">
            <v>m</v>
          </cell>
          <cell r="D747">
            <v>1</v>
          </cell>
          <cell r="E747">
            <v>19.77</v>
          </cell>
          <cell r="F747">
            <v>19.77</v>
          </cell>
        </row>
        <row r="748">
          <cell r="A748" t="str">
            <v>MO04.037</v>
          </cell>
          <cell r="B748" t="str">
            <v>Colocación de Zócalos Corrientes para Escaleras</v>
          </cell>
          <cell r="C748" t="str">
            <v>m</v>
          </cell>
          <cell r="D748">
            <v>1</v>
          </cell>
          <cell r="E748">
            <v>33.46</v>
          </cell>
          <cell r="F748">
            <v>33.46</v>
          </cell>
        </row>
        <row r="749">
          <cell r="A749" t="str">
            <v>MO04.042</v>
          </cell>
          <cell r="B749" t="str">
            <v>Quicios y Entre Puertas</v>
          </cell>
          <cell r="C749" t="str">
            <v>m</v>
          </cell>
          <cell r="D749">
            <v>1</v>
          </cell>
          <cell r="E749">
            <v>32.83</v>
          </cell>
          <cell r="F749">
            <v>32.83</v>
          </cell>
        </row>
        <row r="750">
          <cell r="A750" t="str">
            <v>MO05.</v>
          </cell>
          <cell r="B750" t="str">
            <v>Escalones</v>
          </cell>
        </row>
        <row r="751">
          <cell r="A751" t="str">
            <v>MO05.001</v>
          </cell>
          <cell r="B751" t="str">
            <v>Confección de Escalones Revestidos de Mezcla</v>
          </cell>
          <cell r="C751" t="str">
            <v>m</v>
          </cell>
          <cell r="D751">
            <v>1</v>
          </cell>
          <cell r="E751">
            <v>48.13</v>
          </cell>
          <cell r="F751">
            <v>48.13</v>
          </cell>
        </row>
        <row r="752">
          <cell r="A752" t="str">
            <v>MO05.002</v>
          </cell>
          <cell r="B752" t="str">
            <v>Terminación de Escalones de Cemento</v>
          </cell>
          <cell r="C752" t="str">
            <v>m</v>
          </cell>
          <cell r="D752">
            <v>1</v>
          </cell>
          <cell r="E752">
            <v>28.52</v>
          </cell>
          <cell r="F752">
            <v>28.52</v>
          </cell>
        </row>
        <row r="753">
          <cell r="A753" t="str">
            <v>MO05.003</v>
          </cell>
          <cell r="B753" t="str">
            <v>Montura Escalones en Escaleras (Huellas y Contra Huellas)</v>
          </cell>
          <cell r="C753" t="str">
            <v>m</v>
          </cell>
          <cell r="D753">
            <v>1</v>
          </cell>
          <cell r="E753">
            <v>54.38</v>
          </cell>
          <cell r="F753">
            <v>54.38</v>
          </cell>
        </row>
        <row r="754">
          <cell r="A754" t="str">
            <v>MO05.004</v>
          </cell>
          <cell r="B754" t="str">
            <v>Revestimiento Escalones en mosaicos</v>
          </cell>
          <cell r="C754" t="str">
            <v>m</v>
          </cell>
          <cell r="D754">
            <v>1</v>
          </cell>
          <cell r="E754">
            <v>45.79</v>
          </cell>
          <cell r="F754">
            <v>45.79</v>
          </cell>
        </row>
        <row r="755">
          <cell r="A755" t="str">
            <v>MO05.005</v>
          </cell>
          <cell r="B755" t="str">
            <v>Montura de escalones en accesos de granito</v>
          </cell>
          <cell r="C755" t="str">
            <v>m</v>
          </cell>
          <cell r="D755">
            <v>1</v>
          </cell>
          <cell r="E755">
            <v>62.14</v>
          </cell>
          <cell r="F755">
            <v>62.14</v>
          </cell>
        </row>
        <row r="756">
          <cell r="A756" t="str">
            <v>MO05.006</v>
          </cell>
          <cell r="B756" t="str">
            <v>Escalones revestido cerámica criolla, incluyendo huella y c. h. y vuelo</v>
          </cell>
          <cell r="C756" t="str">
            <v>m</v>
          </cell>
          <cell r="D756">
            <v>1</v>
          </cell>
          <cell r="E756">
            <v>88.78</v>
          </cell>
          <cell r="F756">
            <v>88.78</v>
          </cell>
        </row>
        <row r="757">
          <cell r="A757" t="str">
            <v>MO05.007</v>
          </cell>
          <cell r="B757" t="str">
            <v>Escalones revestido cerámica importada, incluyendo huella y c. h. y vuelo</v>
          </cell>
          <cell r="C757" t="str">
            <v>m</v>
          </cell>
          <cell r="D757">
            <v>1</v>
          </cell>
          <cell r="E757">
            <v>108.75</v>
          </cell>
          <cell r="F757">
            <v>108.75</v>
          </cell>
        </row>
        <row r="758">
          <cell r="A758" t="str">
            <v>MO05.008</v>
          </cell>
          <cell r="B758" t="str">
            <v>Confección escalones y revestimiento de ladrillos</v>
          </cell>
          <cell r="C758" t="str">
            <v>m</v>
          </cell>
          <cell r="D758">
            <v>1</v>
          </cell>
          <cell r="E758">
            <v>111.54</v>
          </cell>
          <cell r="F758">
            <v>111.54</v>
          </cell>
        </row>
        <row r="759">
          <cell r="A759" t="str">
            <v>MO05.009</v>
          </cell>
          <cell r="B759" t="str">
            <v>Revestimiento de escalones en ladrillos</v>
          </cell>
          <cell r="C759" t="str">
            <v>m</v>
          </cell>
          <cell r="D759">
            <v>1</v>
          </cell>
          <cell r="E759">
            <v>91.58</v>
          </cell>
          <cell r="F759">
            <v>91.58</v>
          </cell>
        </row>
        <row r="760">
          <cell r="A760" t="str">
            <v>MO06.</v>
          </cell>
          <cell r="B760" t="str">
            <v>Revestimiento de Paredes de Baños</v>
          </cell>
          <cell r="D760" t="str">
            <v/>
          </cell>
          <cell r="F760" t="str">
            <v/>
          </cell>
        </row>
        <row r="761">
          <cell r="A761" t="str">
            <v>MO06.007</v>
          </cell>
          <cell r="B761" t="str">
            <v>Bañera revestida de azulejos, altura 30 cms, hasta 1.50 m. de largo</v>
          </cell>
          <cell r="C761" t="str">
            <v>u</v>
          </cell>
          <cell r="D761">
            <v>1</v>
          </cell>
          <cell r="E761">
            <v>580</v>
          </cell>
          <cell r="F761">
            <v>580</v>
          </cell>
        </row>
        <row r="762">
          <cell r="A762" t="str">
            <v>MO06.008</v>
          </cell>
          <cell r="B762" t="str">
            <v>Bañera revestida de azulejos, altura 30 cms, 1.50 - 1.80 m de largo</v>
          </cell>
          <cell r="C762" t="str">
            <v>u</v>
          </cell>
          <cell r="D762">
            <v>1</v>
          </cell>
          <cell r="E762">
            <v>669.23</v>
          </cell>
          <cell r="F762">
            <v>669.23</v>
          </cell>
        </row>
        <row r="763">
          <cell r="A763" t="str">
            <v>MO06.014</v>
          </cell>
          <cell r="B763" t="str">
            <v>Mochetas de cerámica importada</v>
          </cell>
          <cell r="C763" t="str">
            <v>m</v>
          </cell>
          <cell r="D763">
            <v>1</v>
          </cell>
          <cell r="E763">
            <v>66.92</v>
          </cell>
          <cell r="F763">
            <v>66.92</v>
          </cell>
        </row>
        <row r="764">
          <cell r="A764" t="str">
            <v>MO06.015</v>
          </cell>
          <cell r="B764" t="str">
            <v>Coloc en paredes de losetas de cerámica criolla de 15x15 - 20x20 cms</v>
          </cell>
          <cell r="C764" t="str">
            <v>m</v>
          </cell>
          <cell r="D764">
            <v>1</v>
          </cell>
          <cell r="E764">
            <v>82.86</v>
          </cell>
          <cell r="F764">
            <v>82.86</v>
          </cell>
        </row>
        <row r="765">
          <cell r="A765" t="str">
            <v>MO06.016</v>
          </cell>
          <cell r="B765" t="str">
            <v>Coloc en paredes de losetas de cerámica importada de 15x15 - 20x20 cms</v>
          </cell>
          <cell r="C765" t="str">
            <v>m2</v>
          </cell>
          <cell r="D765">
            <v>1</v>
          </cell>
          <cell r="E765">
            <v>91.58</v>
          </cell>
          <cell r="F765">
            <v>91.58</v>
          </cell>
        </row>
        <row r="766">
          <cell r="A766" t="str">
            <v>MO06.019</v>
          </cell>
          <cell r="B766" t="str">
            <v>Hechura de base para baño</v>
          </cell>
          <cell r="C766" t="str">
            <v>u</v>
          </cell>
          <cell r="D766">
            <v>1</v>
          </cell>
          <cell r="E766">
            <v>72.5</v>
          </cell>
          <cell r="F766">
            <v>72.5</v>
          </cell>
        </row>
        <row r="767">
          <cell r="A767" t="str">
            <v>MO06.020</v>
          </cell>
          <cell r="B767" t="str">
            <v>Hechura de meseta de baño</v>
          </cell>
          <cell r="C767" t="str">
            <v>u</v>
          </cell>
          <cell r="D767">
            <v>1</v>
          </cell>
          <cell r="E767">
            <v>189.13</v>
          </cell>
          <cell r="F767">
            <v>189.13</v>
          </cell>
        </row>
        <row r="768">
          <cell r="A768" t="str">
            <v>MO06.025</v>
          </cell>
          <cell r="B768" t="str">
            <v>Preparación superficie para colocar pisos</v>
          </cell>
          <cell r="C768" t="str">
            <v>m2</v>
          </cell>
          <cell r="D768">
            <v>1</v>
          </cell>
          <cell r="E768">
            <v>9.89</v>
          </cell>
          <cell r="F768">
            <v>9.89</v>
          </cell>
        </row>
        <row r="769">
          <cell r="A769" t="str">
            <v>MO07.</v>
          </cell>
          <cell r="B769" t="str">
            <v>Instalación Accesorios de Baños</v>
          </cell>
          <cell r="D769" t="str">
            <v/>
          </cell>
          <cell r="F769" t="str">
            <v/>
          </cell>
        </row>
        <row r="770">
          <cell r="A770" t="str">
            <v>MO07.004</v>
          </cell>
          <cell r="B770" t="str">
            <v>Montura de botiquin de lujo, empotrado</v>
          </cell>
          <cell r="C770" t="str">
            <v>u</v>
          </cell>
          <cell r="D770">
            <v>1</v>
          </cell>
          <cell r="E770">
            <v>435</v>
          </cell>
          <cell r="F770">
            <v>435</v>
          </cell>
        </row>
        <row r="771">
          <cell r="A771" t="str">
            <v>MO07.005</v>
          </cell>
          <cell r="B771" t="str">
            <v>Montura de accesorios empotrados</v>
          </cell>
          <cell r="C771" t="str">
            <v>u</v>
          </cell>
          <cell r="D771">
            <v>1</v>
          </cell>
          <cell r="E771">
            <v>62.14</v>
          </cell>
          <cell r="F771">
            <v>62.14</v>
          </cell>
        </row>
        <row r="772">
          <cell r="A772" t="str">
            <v>MO07.006</v>
          </cell>
          <cell r="B772" t="str">
            <v>Montura de accesorios atornillados</v>
          </cell>
          <cell r="C772" t="str">
            <v>u</v>
          </cell>
          <cell r="D772">
            <v>1</v>
          </cell>
          <cell r="E772">
            <v>43.5</v>
          </cell>
          <cell r="F772">
            <v>43.5</v>
          </cell>
        </row>
        <row r="773">
          <cell r="A773" t="str">
            <v>MO07.007</v>
          </cell>
          <cell r="B773" t="str">
            <v>Montura de papelera porta servilletas</v>
          </cell>
          <cell r="C773" t="str">
            <v>u</v>
          </cell>
          <cell r="D773">
            <v>1</v>
          </cell>
          <cell r="E773">
            <v>43.5</v>
          </cell>
          <cell r="F773">
            <v>43.5</v>
          </cell>
        </row>
        <row r="774">
          <cell r="A774" t="str">
            <v>MO07.008</v>
          </cell>
          <cell r="B774" t="str">
            <v>Montura de repisas corrientes para baños</v>
          </cell>
          <cell r="C774" t="str">
            <v>u</v>
          </cell>
          <cell r="D774">
            <v>1</v>
          </cell>
          <cell r="E774">
            <v>72.5</v>
          </cell>
          <cell r="F774">
            <v>72.5</v>
          </cell>
        </row>
        <row r="775">
          <cell r="A775" t="str">
            <v>MO10.</v>
          </cell>
          <cell r="B775" t="str">
            <v>Trabajos en marmol</v>
          </cell>
          <cell r="D775" t="str">
            <v/>
          </cell>
          <cell r="F775" t="str">
            <v/>
          </cell>
        </row>
        <row r="776">
          <cell r="A776" t="str">
            <v>MO10.001</v>
          </cell>
          <cell r="B776" t="str">
            <v>Colocació Pisos de mármol</v>
          </cell>
          <cell r="C776" t="str">
            <v>m2</v>
          </cell>
          <cell r="D776">
            <v>1</v>
          </cell>
          <cell r="E776">
            <v>118.42</v>
          </cell>
          <cell r="F776">
            <v>118.42</v>
          </cell>
        </row>
        <row r="777">
          <cell r="A777" t="str">
            <v>MO13.</v>
          </cell>
          <cell r="B777" t="str">
            <v>Lavaderos, Vertederos, Desagues, Registros y Trampas de Grasas</v>
          </cell>
          <cell r="D777" t="str">
            <v/>
          </cell>
          <cell r="F777" t="str">
            <v/>
          </cell>
        </row>
        <row r="778">
          <cell r="A778" t="str">
            <v>MO13.007</v>
          </cell>
          <cell r="B778" t="str">
            <v>Confección de registro de más  de 60 x 60 cms (medida interior)</v>
          </cell>
          <cell r="C778" t="str">
            <v>u</v>
          </cell>
          <cell r="D778">
            <v>1</v>
          </cell>
          <cell r="E778">
            <v>308</v>
          </cell>
          <cell r="F778">
            <v>308</v>
          </cell>
        </row>
        <row r="779">
          <cell r="A779" t="str">
            <v>MO13.008</v>
          </cell>
          <cell r="B779" t="str">
            <v>Confección de trampa de grasa</v>
          </cell>
          <cell r="C779" t="str">
            <v>u</v>
          </cell>
          <cell r="D779">
            <v>1</v>
          </cell>
          <cell r="E779">
            <v>510</v>
          </cell>
          <cell r="F779">
            <v>510</v>
          </cell>
        </row>
        <row r="780">
          <cell r="A780" t="str">
            <v>MO14.</v>
          </cell>
          <cell r="B780" t="str">
            <v>Labores Varias</v>
          </cell>
          <cell r="D780" t="str">
            <v/>
          </cell>
          <cell r="F780" t="str">
            <v/>
          </cell>
        </row>
        <row r="781">
          <cell r="A781" t="str">
            <v>MO14.006</v>
          </cell>
          <cell r="B781" t="str">
            <v>Llenar huecos de bloques, bastones a 0.60m.</v>
          </cell>
          <cell r="C781" t="str">
            <v>u</v>
          </cell>
          <cell r="D781">
            <v>1</v>
          </cell>
          <cell r="E781">
            <v>0.49</v>
          </cell>
          <cell r="F781">
            <v>0.49</v>
          </cell>
        </row>
        <row r="782">
          <cell r="A782" t="str">
            <v>MO14.010</v>
          </cell>
          <cell r="B782" t="str">
            <v>Corte y amarre de varillas en bloques, bastones a 0.60 m.</v>
          </cell>
          <cell r="C782" t="str">
            <v>u</v>
          </cell>
          <cell r="D782">
            <v>1</v>
          </cell>
          <cell r="E782">
            <v>0.25</v>
          </cell>
          <cell r="F782">
            <v>0.25</v>
          </cell>
        </row>
        <row r="783">
          <cell r="A783" t="str">
            <v>MO15.</v>
          </cell>
          <cell r="B783" t="str">
            <v>Subir Materiales por Planta</v>
          </cell>
          <cell r="D783" t="str">
            <v/>
          </cell>
          <cell r="F783" t="str">
            <v/>
          </cell>
        </row>
        <row r="784">
          <cell r="A784" t="str">
            <v>MO15.001</v>
          </cell>
          <cell r="B784" t="str">
            <v>Subir ARENA por meseta un nivel</v>
          </cell>
          <cell r="C784" t="str">
            <v>m3</v>
          </cell>
          <cell r="D784">
            <v>1</v>
          </cell>
          <cell r="E784">
            <v>25.31</v>
          </cell>
          <cell r="F784">
            <v>25.31</v>
          </cell>
        </row>
        <row r="785">
          <cell r="A785" t="str">
            <v>MO15.002</v>
          </cell>
          <cell r="B785" t="str">
            <v>Subir ARENA por polea al 2do. nivel</v>
          </cell>
          <cell r="C785" t="str">
            <v>m3</v>
          </cell>
          <cell r="D785">
            <v>1</v>
          </cell>
          <cell r="E785">
            <v>40.5</v>
          </cell>
          <cell r="F785">
            <v>40.5</v>
          </cell>
        </row>
        <row r="786">
          <cell r="A786" t="str">
            <v>MO15.003</v>
          </cell>
          <cell r="B786" t="str">
            <v>Subir ARENA por polea al 3er. nivel</v>
          </cell>
          <cell r="C786" t="str">
            <v>m3</v>
          </cell>
          <cell r="D786">
            <v>1</v>
          </cell>
          <cell r="E786">
            <v>57.86</v>
          </cell>
          <cell r="F786">
            <v>57.86</v>
          </cell>
        </row>
        <row r="787">
          <cell r="A787" t="str">
            <v>MO15.004</v>
          </cell>
          <cell r="B787" t="str">
            <v>Subir ARENA por polea al 4to. nivel</v>
          </cell>
          <cell r="C787" t="str">
            <v>m3</v>
          </cell>
          <cell r="D787">
            <v>1</v>
          </cell>
          <cell r="E787">
            <v>81</v>
          </cell>
          <cell r="F787">
            <v>81</v>
          </cell>
        </row>
        <row r="788">
          <cell r="A788" t="str">
            <v>MO15.007</v>
          </cell>
          <cell r="B788" t="str">
            <v>Subir GRAVA por meseta un nivel</v>
          </cell>
          <cell r="C788" t="str">
            <v>m3</v>
          </cell>
          <cell r="D788">
            <v>1</v>
          </cell>
          <cell r="E788">
            <v>33.75</v>
          </cell>
          <cell r="F788">
            <v>33.75</v>
          </cell>
        </row>
        <row r="789">
          <cell r="A789" t="str">
            <v>MO15.008</v>
          </cell>
          <cell r="B789" t="str">
            <v>Subir GRAVA por polea al 2do. nivel</v>
          </cell>
          <cell r="C789" t="str">
            <v>m3</v>
          </cell>
          <cell r="D789">
            <v>1</v>
          </cell>
          <cell r="E789">
            <v>50.63</v>
          </cell>
          <cell r="F789">
            <v>50.63</v>
          </cell>
        </row>
        <row r="790">
          <cell r="A790" t="str">
            <v>MO15.009</v>
          </cell>
          <cell r="B790" t="str">
            <v>Subir GRAVA por polea al 3er. nivel</v>
          </cell>
          <cell r="C790" t="str">
            <v>m3</v>
          </cell>
          <cell r="D790">
            <v>1</v>
          </cell>
          <cell r="E790">
            <v>81</v>
          </cell>
          <cell r="F790">
            <v>81</v>
          </cell>
        </row>
        <row r="791">
          <cell r="A791" t="str">
            <v>MO15.010</v>
          </cell>
          <cell r="B791" t="str">
            <v>Subir GRAVA por polea al 4to. nivel</v>
          </cell>
          <cell r="C791" t="str">
            <v>m3</v>
          </cell>
          <cell r="D791">
            <v>1</v>
          </cell>
          <cell r="E791">
            <v>101.25</v>
          </cell>
          <cell r="F791">
            <v>101.25</v>
          </cell>
        </row>
        <row r="792">
          <cell r="A792" t="str">
            <v>MO15.013</v>
          </cell>
          <cell r="B792" t="str">
            <v>Subir cemento gris y blanco, cal y derretido por polea al 2do. nivel</v>
          </cell>
          <cell r="C792" t="str">
            <v>fda</v>
          </cell>
          <cell r="D792">
            <v>1</v>
          </cell>
          <cell r="E792">
            <v>1.69</v>
          </cell>
          <cell r="F792">
            <v>1.69</v>
          </cell>
        </row>
        <row r="793">
          <cell r="A793" t="str">
            <v>MO15.014</v>
          </cell>
          <cell r="B793" t="str">
            <v>Subir cemento gris y blanco, cal y derretido por polea al 3er. nivel</v>
          </cell>
          <cell r="C793" t="str">
            <v>fda</v>
          </cell>
          <cell r="D793">
            <v>2</v>
          </cell>
          <cell r="E793">
            <v>2.7</v>
          </cell>
          <cell r="F793">
            <v>5.4</v>
          </cell>
        </row>
        <row r="794">
          <cell r="A794" t="str">
            <v>MO15.015</v>
          </cell>
          <cell r="B794" t="str">
            <v>Subir cemento gris y blanco, cal y derretido por polea al 4to. nivel</v>
          </cell>
          <cell r="C794" t="str">
            <v>fda</v>
          </cell>
          <cell r="D794">
            <v>3</v>
          </cell>
          <cell r="E794">
            <v>3.68</v>
          </cell>
          <cell r="F794">
            <v>11.04</v>
          </cell>
        </row>
        <row r="795">
          <cell r="A795" t="str">
            <v>MO15.033</v>
          </cell>
          <cell r="B795" t="str">
            <v>Subir bloques de 6" por polea al 2do. nivel</v>
          </cell>
          <cell r="C795" t="str">
            <v>u</v>
          </cell>
          <cell r="D795">
            <v>1</v>
          </cell>
          <cell r="E795">
            <v>0.45</v>
          </cell>
          <cell r="F795">
            <v>0.45</v>
          </cell>
        </row>
        <row r="796">
          <cell r="A796" t="str">
            <v>MO15.034</v>
          </cell>
          <cell r="B796" t="str">
            <v>Subir bloques de 6" por polea al 3er. nivel</v>
          </cell>
          <cell r="C796" t="str">
            <v>u</v>
          </cell>
          <cell r="D796">
            <v>2</v>
          </cell>
          <cell r="E796">
            <v>0.68</v>
          </cell>
          <cell r="F796">
            <v>1.36</v>
          </cell>
        </row>
        <row r="797">
          <cell r="A797" t="str">
            <v>MO15.035</v>
          </cell>
          <cell r="B797" t="str">
            <v>Subir bloques de 6" por polea al 4to. nivel</v>
          </cell>
          <cell r="C797" t="str">
            <v>u</v>
          </cell>
          <cell r="D797">
            <v>3</v>
          </cell>
          <cell r="E797">
            <v>0.9</v>
          </cell>
          <cell r="F797">
            <v>2.7</v>
          </cell>
        </row>
        <row r="798">
          <cell r="A798" t="str">
            <v>MO15.043</v>
          </cell>
          <cell r="B798" t="str">
            <v>Subir bloques de 8" por polea al 2do. nivel</v>
          </cell>
          <cell r="C798" t="str">
            <v>u</v>
          </cell>
          <cell r="D798">
            <v>1</v>
          </cell>
          <cell r="E798">
            <v>0.56999999999999995</v>
          </cell>
          <cell r="F798">
            <v>0.56999999999999995</v>
          </cell>
        </row>
        <row r="799">
          <cell r="A799" t="str">
            <v>MO15.044</v>
          </cell>
          <cell r="B799" t="str">
            <v>Subir bloques de 8" por polea al 3er. nivel</v>
          </cell>
          <cell r="C799" t="str">
            <v>u</v>
          </cell>
          <cell r="D799">
            <v>2</v>
          </cell>
          <cell r="E799">
            <v>0.85</v>
          </cell>
          <cell r="F799">
            <v>1.7</v>
          </cell>
        </row>
        <row r="800">
          <cell r="A800" t="str">
            <v>MO15.045</v>
          </cell>
          <cell r="B800" t="str">
            <v>Subir bloques de 8" por polea al 4to. nivel</v>
          </cell>
          <cell r="C800" t="str">
            <v>u</v>
          </cell>
          <cell r="D800">
            <v>3</v>
          </cell>
          <cell r="E800">
            <v>1.1399999999999999</v>
          </cell>
          <cell r="F800">
            <v>3.42</v>
          </cell>
        </row>
        <row r="801">
          <cell r="A801" t="str">
            <v>MO31.</v>
          </cell>
          <cell r="B801" t="str">
            <v>Carpintería</v>
          </cell>
          <cell r="D801" t="str">
            <v/>
          </cell>
          <cell r="F801" t="str">
            <v/>
          </cell>
        </row>
        <row r="802">
          <cell r="A802" t="str">
            <v>MO31.001</v>
          </cell>
          <cell r="B802" t="str">
            <v>MO Encofrado y desencofrado, columnas hasta 30x30</v>
          </cell>
          <cell r="C802" t="str">
            <v>m</v>
          </cell>
          <cell r="D802">
            <v>1</v>
          </cell>
          <cell r="E802">
            <v>52</v>
          </cell>
          <cell r="F802">
            <v>52</v>
          </cell>
        </row>
        <row r="803">
          <cell r="A803" t="str">
            <v>MO31.002</v>
          </cell>
          <cell r="B803" t="str">
            <v>MO Encofrado y desencofrado, col de 40 hasta 50</v>
          </cell>
          <cell r="C803" t="str">
            <v>m</v>
          </cell>
          <cell r="D803">
            <v>1</v>
          </cell>
          <cell r="E803">
            <v>66</v>
          </cell>
          <cell r="F803">
            <v>66</v>
          </cell>
        </row>
        <row r="804">
          <cell r="A804" t="str">
            <v>MO31.003</v>
          </cell>
          <cell r="B804" t="str">
            <v>MO Encofrado y desencofrado, columnas y vigas de amarre</v>
          </cell>
          <cell r="C804" t="str">
            <v>m</v>
          </cell>
          <cell r="D804">
            <v>1</v>
          </cell>
          <cell r="E804">
            <v>25</v>
          </cell>
          <cell r="F804">
            <v>25</v>
          </cell>
        </row>
        <row r="805">
          <cell r="A805" t="str">
            <v>MO31.004</v>
          </cell>
          <cell r="B805" t="str">
            <v>MO Encofrado y desencofrado, muros por cara</v>
          </cell>
          <cell r="C805" t="str">
            <v>m2</v>
          </cell>
          <cell r="D805">
            <v>1</v>
          </cell>
          <cell r="E805">
            <v>86</v>
          </cell>
          <cell r="F805">
            <v>86</v>
          </cell>
        </row>
        <row r="806">
          <cell r="A806" t="str">
            <v>MO31.005</v>
          </cell>
          <cell r="B806" t="str">
            <v>MO Encofrado y desencofrado, vigas 20x40, hasta 3.6 m.</v>
          </cell>
          <cell r="C806" t="str">
            <v>m</v>
          </cell>
          <cell r="D806">
            <v>1</v>
          </cell>
          <cell r="E806">
            <v>49</v>
          </cell>
          <cell r="F806">
            <v>49</v>
          </cell>
        </row>
        <row r="807">
          <cell r="A807" t="str">
            <v>MO31.006</v>
          </cell>
          <cell r="B807" t="str">
            <v>MO Encofrado y desencofrado, vigas 30x50, hasta 3.6 m.</v>
          </cell>
          <cell r="C807" t="str">
            <v>m</v>
          </cell>
          <cell r="D807">
            <v>1</v>
          </cell>
          <cell r="E807">
            <v>64</v>
          </cell>
          <cell r="F807">
            <v>64</v>
          </cell>
        </row>
        <row r="808">
          <cell r="A808" t="str">
            <v>MO31.007</v>
          </cell>
          <cell r="B808" t="str">
            <v>MO Encofrado y desencofrado, vigas 30x60, hasta 3.6 m.</v>
          </cell>
          <cell r="C808" t="str">
            <v>m</v>
          </cell>
          <cell r="D808">
            <v>1</v>
          </cell>
          <cell r="E808">
            <v>72</v>
          </cell>
          <cell r="F808">
            <v>72</v>
          </cell>
        </row>
        <row r="809">
          <cell r="A809" t="str">
            <v>MO31.008</v>
          </cell>
          <cell r="B809" t="str">
            <v>MO Encofrado y desencofrado, vigas 40x80, hasta 3.6 m.</v>
          </cell>
          <cell r="C809" t="str">
            <v>m</v>
          </cell>
          <cell r="D809">
            <v>1</v>
          </cell>
          <cell r="E809">
            <v>96</v>
          </cell>
          <cell r="F809">
            <v>96</v>
          </cell>
        </row>
        <row r="810">
          <cell r="A810" t="str">
            <v>MO31.009</v>
          </cell>
          <cell r="B810" t="str">
            <v>MO Encofrado y desencofrado, dinteles 0.20, hasta 2 m.</v>
          </cell>
          <cell r="C810" t="str">
            <v>m</v>
          </cell>
          <cell r="D810">
            <v>1</v>
          </cell>
          <cell r="E810">
            <v>28</v>
          </cell>
          <cell r="F810">
            <v>28</v>
          </cell>
        </row>
        <row r="811">
          <cell r="A811" t="str">
            <v>MO31.010</v>
          </cell>
          <cell r="B811" t="str">
            <v>MO Encofrado y desencofrado, losas planas, hasta 2.75 m. de altura</v>
          </cell>
          <cell r="C811" t="str">
            <v>m2</v>
          </cell>
          <cell r="D811">
            <v>1</v>
          </cell>
          <cell r="E811">
            <v>37</v>
          </cell>
          <cell r="F811">
            <v>37</v>
          </cell>
        </row>
        <row r="812">
          <cell r="A812" t="str">
            <v>MO31.011</v>
          </cell>
          <cell r="B812" t="str">
            <v>MO Encofrado y desencofrado, losas en varias aguas.</v>
          </cell>
          <cell r="C812" t="str">
            <v>m2</v>
          </cell>
          <cell r="D812">
            <v>1</v>
          </cell>
          <cell r="E812">
            <v>78</v>
          </cell>
          <cell r="F812">
            <v>78</v>
          </cell>
        </row>
        <row r="813">
          <cell r="A813" t="str">
            <v>MO31.012</v>
          </cell>
          <cell r="B813" t="str">
            <v>MO Encofrado y desencofrado, rampas escaleras.</v>
          </cell>
          <cell r="C813" t="str">
            <v>u</v>
          </cell>
          <cell r="D813">
            <v>1</v>
          </cell>
          <cell r="E813">
            <v>450</v>
          </cell>
          <cell r="F813">
            <v>450</v>
          </cell>
        </row>
        <row r="814">
          <cell r="A814" t="str">
            <v>MO31.013</v>
          </cell>
          <cell r="B814" t="str">
            <v xml:space="preserve">MO Encofrado y desencofrado, zapatas columnas </v>
          </cell>
          <cell r="C814" t="str">
            <v>u</v>
          </cell>
          <cell r="D814">
            <v>1</v>
          </cell>
          <cell r="E814">
            <v>120</v>
          </cell>
          <cell r="F814">
            <v>120</v>
          </cell>
        </row>
        <row r="815">
          <cell r="A815" t="str">
            <v>MO31.014</v>
          </cell>
          <cell r="B815" t="str">
            <v>MO Encofrado y desencofrado, zapatas columnas combinadas</v>
          </cell>
          <cell r="C815" t="str">
            <v>u</v>
          </cell>
          <cell r="D815">
            <v>1</v>
          </cell>
          <cell r="E815">
            <v>240</v>
          </cell>
          <cell r="F815">
            <v>240</v>
          </cell>
        </row>
        <row r="816">
          <cell r="A816" t="str">
            <v>MO31.015</v>
          </cell>
          <cell r="B816" t="str">
            <v>MO Encofrado y desencofrado, Muros y Nucleos de Ascensor</v>
          </cell>
          <cell r="C816" t="str">
            <v>m3</v>
          </cell>
          <cell r="D816">
            <v>1</v>
          </cell>
          <cell r="E816">
            <v>666.55</v>
          </cell>
          <cell r="F816">
            <v>666.55</v>
          </cell>
        </row>
        <row r="817">
          <cell r="A817" t="str">
            <v>MO31.016</v>
          </cell>
          <cell r="B817" t="str">
            <v>MO Encofrado y desencofrado, antepechos</v>
          </cell>
          <cell r="C817" t="str">
            <v>m</v>
          </cell>
          <cell r="D817">
            <v>1</v>
          </cell>
          <cell r="E817">
            <v>25</v>
          </cell>
          <cell r="F817">
            <v>25</v>
          </cell>
        </row>
        <row r="818">
          <cell r="A818" t="str">
            <v>MO31.101</v>
          </cell>
          <cell r="B818" t="str">
            <v>Coloc. láminas de Asbesto Cemento</v>
          </cell>
          <cell r="C818" t="str">
            <v>m2</v>
          </cell>
          <cell r="D818">
            <v>1</v>
          </cell>
          <cell r="E818">
            <v>29</v>
          </cell>
          <cell r="F818">
            <v>29</v>
          </cell>
        </row>
        <row r="819">
          <cell r="A819" t="str">
            <v>MO31.102</v>
          </cell>
          <cell r="B819" t="str">
            <v>Coloc. Caballete de Asbesto</v>
          </cell>
          <cell r="C819" t="str">
            <v>u</v>
          </cell>
          <cell r="D819">
            <v>1</v>
          </cell>
          <cell r="E819">
            <v>5.0999999999999996</v>
          </cell>
          <cell r="F819">
            <v>5.0999999999999996</v>
          </cell>
        </row>
        <row r="820">
          <cell r="A820" t="str">
            <v>MO31.103</v>
          </cell>
          <cell r="B820" t="str">
            <v>Coloc. láminas de Zinc Acanalado</v>
          </cell>
          <cell r="C820" t="str">
            <v>m2</v>
          </cell>
          <cell r="D820">
            <v>1</v>
          </cell>
          <cell r="E820">
            <v>18</v>
          </cell>
          <cell r="F820">
            <v>18</v>
          </cell>
        </row>
        <row r="821">
          <cell r="A821" t="str">
            <v>MO31.104</v>
          </cell>
          <cell r="B821" t="str">
            <v>Coloc. Caballete de Zinc</v>
          </cell>
          <cell r="C821" t="str">
            <v>u</v>
          </cell>
          <cell r="D821">
            <v>1</v>
          </cell>
          <cell r="E821">
            <v>3.6</v>
          </cell>
          <cell r="F821">
            <v>3.6</v>
          </cell>
        </row>
        <row r="822">
          <cell r="A822" t="str">
            <v>MO36.</v>
          </cell>
          <cell r="B822" t="str">
            <v>Electricidad</v>
          </cell>
          <cell r="D822" t="str">
            <v/>
          </cell>
          <cell r="F822" t="str">
            <v/>
          </cell>
        </row>
        <row r="823">
          <cell r="A823" t="str">
            <v>MO36.001</v>
          </cell>
          <cell r="B823" t="str">
            <v>Coloc. Luces</v>
          </cell>
          <cell r="C823" t="str">
            <v>u</v>
          </cell>
          <cell r="D823">
            <v>1</v>
          </cell>
          <cell r="E823">
            <v>96</v>
          </cell>
          <cell r="F823">
            <v>96</v>
          </cell>
        </row>
        <row r="824">
          <cell r="A824" t="str">
            <v>MO36.002</v>
          </cell>
          <cell r="B824" t="str">
            <v>Coloc. Tomacorrientes 110 v.</v>
          </cell>
          <cell r="C824" t="str">
            <v>u</v>
          </cell>
          <cell r="D824">
            <v>1</v>
          </cell>
          <cell r="E824">
            <v>96</v>
          </cell>
          <cell r="F824">
            <v>96</v>
          </cell>
        </row>
        <row r="825">
          <cell r="A825" t="str">
            <v>MO36.003</v>
          </cell>
          <cell r="B825" t="str">
            <v>Coloc. Tomacorrientes 220 v.</v>
          </cell>
          <cell r="C825" t="str">
            <v>u</v>
          </cell>
          <cell r="D825">
            <v>1</v>
          </cell>
          <cell r="E825">
            <v>112</v>
          </cell>
          <cell r="F825">
            <v>112</v>
          </cell>
        </row>
        <row r="826">
          <cell r="A826" t="str">
            <v>MO36.004</v>
          </cell>
          <cell r="B826" t="str">
            <v>Coloc. Interruptores sencillos.</v>
          </cell>
          <cell r="C826" t="str">
            <v>u</v>
          </cell>
          <cell r="D826">
            <v>1</v>
          </cell>
          <cell r="E826">
            <v>96</v>
          </cell>
          <cell r="F826">
            <v>96</v>
          </cell>
        </row>
        <row r="827">
          <cell r="A827" t="str">
            <v>MO36.005</v>
          </cell>
          <cell r="B827" t="str">
            <v>Coloc. interruptores dobles.</v>
          </cell>
          <cell r="C827" t="str">
            <v>u</v>
          </cell>
          <cell r="D827">
            <v>1</v>
          </cell>
          <cell r="E827">
            <v>112</v>
          </cell>
          <cell r="F827">
            <v>112</v>
          </cell>
        </row>
        <row r="828">
          <cell r="A828" t="str">
            <v>MO36.006</v>
          </cell>
          <cell r="B828" t="str">
            <v>Coloc. interruptores triples</v>
          </cell>
          <cell r="C828" t="str">
            <v>u</v>
          </cell>
          <cell r="D828">
            <v>1</v>
          </cell>
          <cell r="E828">
            <v>128</v>
          </cell>
          <cell r="F828">
            <v>128</v>
          </cell>
        </row>
        <row r="829">
          <cell r="A829" t="str">
            <v>MO36.007</v>
          </cell>
          <cell r="B829" t="str">
            <v>Coloc. interruptores tres vías</v>
          </cell>
          <cell r="C829" t="str">
            <v>u</v>
          </cell>
          <cell r="D829">
            <v>1</v>
          </cell>
          <cell r="E829">
            <v>128</v>
          </cell>
          <cell r="F829">
            <v>128</v>
          </cell>
        </row>
        <row r="830">
          <cell r="A830" t="str">
            <v>MO36.009</v>
          </cell>
          <cell r="B830" t="str">
            <v>Coloc. interruptores pilotos</v>
          </cell>
          <cell r="C830" t="str">
            <v>u</v>
          </cell>
          <cell r="D830">
            <v>1</v>
          </cell>
          <cell r="E830">
            <v>112</v>
          </cell>
          <cell r="F830">
            <v>112</v>
          </cell>
        </row>
        <row r="831">
          <cell r="A831" t="str">
            <v>MO36.010</v>
          </cell>
          <cell r="B831" t="str">
            <v>Coloc. interruptor seguridad 30 a</v>
          </cell>
          <cell r="C831" t="str">
            <v>u</v>
          </cell>
          <cell r="D831">
            <v>1</v>
          </cell>
          <cell r="E831">
            <v>112</v>
          </cell>
          <cell r="F831">
            <v>112</v>
          </cell>
        </row>
        <row r="832">
          <cell r="A832" t="str">
            <v>MO36.011</v>
          </cell>
          <cell r="B832" t="str">
            <v>Coloc. interruptor seguridad 60 a</v>
          </cell>
          <cell r="C832" t="str">
            <v>u</v>
          </cell>
          <cell r="D832">
            <v>1</v>
          </cell>
          <cell r="E832">
            <v>192</v>
          </cell>
          <cell r="F832">
            <v>192</v>
          </cell>
        </row>
        <row r="833">
          <cell r="A833" t="str">
            <v>MO36.012</v>
          </cell>
          <cell r="B833" t="str">
            <v>Coloc. interruptor seguridad 100 a</v>
          </cell>
          <cell r="C833" t="str">
            <v>u</v>
          </cell>
          <cell r="D833">
            <v>1</v>
          </cell>
          <cell r="E833">
            <v>240</v>
          </cell>
          <cell r="F833">
            <v>240</v>
          </cell>
        </row>
        <row r="834">
          <cell r="A834" t="str">
            <v>MO36.013</v>
          </cell>
          <cell r="B834" t="str">
            <v>Coloc. paneles de distribución.</v>
          </cell>
          <cell r="C834" t="str">
            <v>u</v>
          </cell>
          <cell r="D834">
            <v>1</v>
          </cell>
          <cell r="E834">
            <v>192</v>
          </cell>
          <cell r="F834">
            <v>192</v>
          </cell>
        </row>
        <row r="835">
          <cell r="A835" t="str">
            <v>MO36.014</v>
          </cell>
          <cell r="B835" t="str">
            <v>Coloc. Breakers</v>
          </cell>
          <cell r="C835" t="str">
            <v>u</v>
          </cell>
          <cell r="D835">
            <v>1</v>
          </cell>
          <cell r="E835">
            <v>96</v>
          </cell>
          <cell r="F835">
            <v>96</v>
          </cell>
        </row>
        <row r="836">
          <cell r="A836" t="str">
            <v>MO36.015</v>
          </cell>
          <cell r="B836" t="str">
            <v>Coloc. Botón Timbre</v>
          </cell>
          <cell r="C836" t="str">
            <v>u</v>
          </cell>
          <cell r="D836">
            <v>1</v>
          </cell>
          <cell r="E836">
            <v>96</v>
          </cell>
          <cell r="F836">
            <v>96</v>
          </cell>
        </row>
        <row r="837">
          <cell r="A837" t="str">
            <v>MO36.016</v>
          </cell>
          <cell r="B837" t="str">
            <v>Coloc.  timbre corriente</v>
          </cell>
          <cell r="C837" t="str">
            <v>u</v>
          </cell>
          <cell r="D837">
            <v>1</v>
          </cell>
          <cell r="E837">
            <v>96</v>
          </cell>
          <cell r="F837">
            <v>96</v>
          </cell>
        </row>
        <row r="838">
          <cell r="A838" t="str">
            <v>MO41-70.</v>
          </cell>
          <cell r="B838" t="str">
            <v>Plomería</v>
          </cell>
          <cell r="D838" t="str">
            <v/>
          </cell>
          <cell r="F838" t="str">
            <v/>
          </cell>
        </row>
        <row r="839">
          <cell r="A839" t="str">
            <v>MO41.</v>
          </cell>
          <cell r="B839" t="str">
            <v>Montura Bidet,Inodoros y Orinales</v>
          </cell>
          <cell r="D839" t="str">
            <v/>
          </cell>
          <cell r="F839" t="str">
            <v/>
          </cell>
        </row>
        <row r="840">
          <cell r="A840" t="str">
            <v>MO41.001</v>
          </cell>
          <cell r="B840" t="str">
            <v>Inodoros de Dos Cuerpos</v>
          </cell>
          <cell r="C840" t="str">
            <v>u</v>
          </cell>
          <cell r="D840">
            <v>1</v>
          </cell>
          <cell r="E840">
            <v>200</v>
          </cell>
          <cell r="F840">
            <v>200</v>
          </cell>
        </row>
        <row r="841">
          <cell r="A841" t="str">
            <v>MO42.</v>
          </cell>
          <cell r="B841" t="str">
            <v>Montura Lavamanos</v>
          </cell>
          <cell r="D841" t="str">
            <v/>
          </cell>
          <cell r="F841" t="str">
            <v/>
          </cell>
        </row>
        <row r="842">
          <cell r="A842" t="str">
            <v>MO42.003</v>
          </cell>
          <cell r="B842" t="str">
            <v>Lavamanos de mueble o empotrado</v>
          </cell>
          <cell r="C842" t="str">
            <v>u</v>
          </cell>
          <cell r="D842">
            <v>1</v>
          </cell>
          <cell r="E842">
            <v>238</v>
          </cell>
          <cell r="F842">
            <v>238</v>
          </cell>
        </row>
        <row r="843">
          <cell r="A843" t="str">
            <v>MO43.</v>
          </cell>
          <cell r="B843" t="str">
            <v>Montura Bañeras y Duchas</v>
          </cell>
          <cell r="D843" t="str">
            <v/>
          </cell>
          <cell r="F843" t="str">
            <v/>
          </cell>
        </row>
        <row r="844">
          <cell r="A844" t="str">
            <v>MO43.001</v>
          </cell>
          <cell r="B844" t="str">
            <v>Bañera liviana.</v>
          </cell>
          <cell r="C844" t="str">
            <v>u</v>
          </cell>
          <cell r="D844">
            <v>1</v>
          </cell>
          <cell r="E844">
            <v>238</v>
          </cell>
          <cell r="F844">
            <v>238</v>
          </cell>
        </row>
        <row r="845">
          <cell r="A845" t="str">
            <v>MO43.002</v>
          </cell>
          <cell r="B845" t="str">
            <v>Bañera pesada de hierro</v>
          </cell>
          <cell r="C845" t="str">
            <v>u</v>
          </cell>
          <cell r="D845">
            <v>1</v>
          </cell>
          <cell r="E845">
            <v>400</v>
          </cell>
          <cell r="F845">
            <v>400</v>
          </cell>
        </row>
        <row r="846">
          <cell r="A846" t="str">
            <v>MO43.003</v>
          </cell>
          <cell r="B846" t="str">
            <v>Bañera especial de hierro, tipo "Romano"</v>
          </cell>
          <cell r="C846" t="str">
            <v>u</v>
          </cell>
          <cell r="D846">
            <v>1</v>
          </cell>
          <cell r="E846">
            <v>479</v>
          </cell>
          <cell r="F846">
            <v>479</v>
          </cell>
        </row>
        <row r="847">
          <cell r="A847" t="str">
            <v>MO43.004</v>
          </cell>
          <cell r="B847" t="str">
            <v>Mezcladora de baño</v>
          </cell>
          <cell r="C847" t="str">
            <v>u</v>
          </cell>
          <cell r="D847">
            <v>1</v>
          </cell>
          <cell r="E847">
            <v>163</v>
          </cell>
          <cell r="F847">
            <v>163</v>
          </cell>
        </row>
        <row r="848">
          <cell r="A848" t="str">
            <v>MO43.005</v>
          </cell>
          <cell r="B848" t="str">
            <v>Llave para ducha, empotrada.</v>
          </cell>
          <cell r="C848" t="str">
            <v>u</v>
          </cell>
          <cell r="D848">
            <v>1</v>
          </cell>
          <cell r="E848">
            <v>81</v>
          </cell>
          <cell r="F848">
            <v>81</v>
          </cell>
        </row>
        <row r="849">
          <cell r="A849" t="str">
            <v>MO43.006</v>
          </cell>
          <cell r="B849" t="str">
            <v>Terminación de baño.</v>
          </cell>
          <cell r="C849" t="str">
            <v>u</v>
          </cell>
          <cell r="D849">
            <v>1</v>
          </cell>
          <cell r="E849">
            <v>50</v>
          </cell>
          <cell r="F849">
            <v>50</v>
          </cell>
        </row>
        <row r="850">
          <cell r="A850" t="str">
            <v>MO43.007</v>
          </cell>
          <cell r="B850" t="str">
            <v>Ducha tipo teléfono.</v>
          </cell>
          <cell r="C850" t="str">
            <v>u</v>
          </cell>
          <cell r="D850">
            <v>1</v>
          </cell>
          <cell r="E850">
            <v>50</v>
          </cell>
          <cell r="F850">
            <v>50</v>
          </cell>
        </row>
        <row r="851">
          <cell r="A851" t="str">
            <v>MO44.</v>
          </cell>
          <cell r="B851" t="str">
            <v>Montura de Fregaderos</v>
          </cell>
          <cell r="D851" t="str">
            <v/>
          </cell>
          <cell r="F851" t="str">
            <v/>
          </cell>
        </row>
        <row r="852">
          <cell r="A852" t="str">
            <v>MO44.003</v>
          </cell>
          <cell r="B852" t="str">
            <v>Fregadero acero inoxidable de dos cámaras.</v>
          </cell>
          <cell r="C852" t="str">
            <v>u</v>
          </cell>
          <cell r="D852">
            <v>1</v>
          </cell>
          <cell r="E852">
            <v>219</v>
          </cell>
          <cell r="F852">
            <v>219</v>
          </cell>
        </row>
        <row r="853">
          <cell r="A853" t="str">
            <v>MO45.</v>
          </cell>
          <cell r="B853" t="str">
            <v>Terminación Lavaderos y Vertederos</v>
          </cell>
          <cell r="D853" t="str">
            <v/>
          </cell>
          <cell r="F853" t="str">
            <v/>
          </cell>
        </row>
        <row r="854">
          <cell r="A854" t="str">
            <v>MO45.002</v>
          </cell>
          <cell r="B854" t="str">
            <v>Lavadero de dos cámaras.</v>
          </cell>
          <cell r="C854" t="str">
            <v>u</v>
          </cell>
          <cell r="D854">
            <v>1</v>
          </cell>
          <cell r="E854">
            <v>100</v>
          </cell>
          <cell r="F854">
            <v>100</v>
          </cell>
        </row>
        <row r="855">
          <cell r="A855" t="str">
            <v>MO46.</v>
          </cell>
          <cell r="B855" t="str">
            <v>Instalación Calentadores de Agua,Lavadoras, Neveras, Bebederos y Filtros</v>
          </cell>
          <cell r="D855" t="str">
            <v/>
          </cell>
          <cell r="F855" t="str">
            <v/>
          </cell>
        </row>
        <row r="856">
          <cell r="A856" t="str">
            <v>MO46.002</v>
          </cell>
          <cell r="B856" t="str">
            <v>Calentadores eléctricos domésticos, 18 a 50 gls.</v>
          </cell>
          <cell r="C856" t="str">
            <v>u</v>
          </cell>
          <cell r="D856">
            <v>1</v>
          </cell>
          <cell r="E856">
            <v>438</v>
          </cell>
          <cell r="F856">
            <v>438</v>
          </cell>
        </row>
        <row r="857">
          <cell r="A857" t="str">
            <v>MO46.004</v>
          </cell>
          <cell r="B857" t="str">
            <v>Lavadoras automáticas, domésticas.</v>
          </cell>
          <cell r="C857" t="str">
            <v>u</v>
          </cell>
          <cell r="D857">
            <v>1</v>
          </cell>
          <cell r="E857">
            <v>144</v>
          </cell>
          <cell r="F857">
            <v>144</v>
          </cell>
        </row>
        <row r="858">
          <cell r="A858" t="str">
            <v>MO47.</v>
          </cell>
          <cell r="B858" t="str">
            <v>Desagües Aparatos, por Salida</v>
          </cell>
          <cell r="D858" t="str">
            <v/>
          </cell>
          <cell r="F858" t="str">
            <v/>
          </cell>
        </row>
        <row r="859">
          <cell r="A859" t="str">
            <v>MO47.001</v>
          </cell>
          <cell r="B859" t="str">
            <v>Desagües de aparatos de 2"</v>
          </cell>
          <cell r="C859" t="str">
            <v>u</v>
          </cell>
          <cell r="D859">
            <v>1</v>
          </cell>
          <cell r="E859">
            <v>88</v>
          </cell>
          <cell r="F859">
            <v>88</v>
          </cell>
        </row>
        <row r="860">
          <cell r="A860" t="str">
            <v>MO47.002</v>
          </cell>
          <cell r="B860" t="str">
            <v>Desagües de aparatos de 3" y 4"</v>
          </cell>
          <cell r="C860" t="str">
            <v>u</v>
          </cell>
          <cell r="D860">
            <v>1</v>
          </cell>
          <cell r="E860">
            <v>100</v>
          </cell>
          <cell r="F860">
            <v>100</v>
          </cell>
        </row>
        <row r="861">
          <cell r="A861" t="str">
            <v>MO47.003</v>
          </cell>
          <cell r="B861" t="str">
            <v>Desagües de inodoros de pared.</v>
          </cell>
          <cell r="C861" t="str">
            <v>u</v>
          </cell>
          <cell r="D861">
            <v>1</v>
          </cell>
          <cell r="E861">
            <v>106</v>
          </cell>
          <cell r="F861">
            <v>106</v>
          </cell>
        </row>
        <row r="862">
          <cell r="A862" t="str">
            <v>MO47.004</v>
          </cell>
          <cell r="B862" t="str">
            <v>Desagües de piso en 2" con parrilla.</v>
          </cell>
          <cell r="C862" t="str">
            <v>u</v>
          </cell>
          <cell r="D862">
            <v>1</v>
          </cell>
          <cell r="E862">
            <v>106</v>
          </cell>
          <cell r="F862">
            <v>106</v>
          </cell>
        </row>
        <row r="863">
          <cell r="A863" t="str">
            <v>MO47.005</v>
          </cell>
          <cell r="B863" t="str">
            <v>Desagües de piso en 3" y 4", con parrilla.</v>
          </cell>
          <cell r="C863" t="str">
            <v>u</v>
          </cell>
          <cell r="D863">
            <v>1</v>
          </cell>
          <cell r="E863">
            <v>125</v>
          </cell>
          <cell r="F863">
            <v>125</v>
          </cell>
        </row>
        <row r="864">
          <cell r="A864" t="str">
            <v>MO48.</v>
          </cell>
          <cell r="B864" t="str">
            <v>Instalación Trampa Grasa y Cámara de Inspección</v>
          </cell>
          <cell r="D864" t="str">
            <v/>
          </cell>
          <cell r="F864" t="str">
            <v/>
          </cell>
        </row>
        <row r="865">
          <cell r="A865" t="str">
            <v>MO48.001</v>
          </cell>
          <cell r="B865" t="str">
            <v>Trampa de Grasa de una cámara</v>
          </cell>
          <cell r="C865" t="str">
            <v>u</v>
          </cell>
          <cell r="D865">
            <v>1</v>
          </cell>
          <cell r="E865">
            <v>113</v>
          </cell>
          <cell r="F865">
            <v>113</v>
          </cell>
        </row>
        <row r="866">
          <cell r="A866" t="str">
            <v>MO48.004</v>
          </cell>
          <cell r="B866" t="str">
            <v>Cámara de inspección en tub. de 3" y 4"</v>
          </cell>
          <cell r="C866" t="str">
            <v>u</v>
          </cell>
          <cell r="D866">
            <v>1</v>
          </cell>
          <cell r="E866">
            <v>100</v>
          </cell>
          <cell r="F866">
            <v>100</v>
          </cell>
        </row>
        <row r="867">
          <cell r="A867" t="str">
            <v>MO48.</v>
          </cell>
          <cell r="B867" t="str">
            <v>Conexión al Séptico y al Filtrante</v>
          </cell>
          <cell r="D867" t="str">
            <v/>
          </cell>
          <cell r="F867" t="str">
            <v/>
          </cell>
        </row>
        <row r="868">
          <cell r="A868" t="str">
            <v>MO48.009</v>
          </cell>
          <cell r="B868" t="str">
            <v>Conexión Cloaca.</v>
          </cell>
          <cell r="C868" t="str">
            <v>u</v>
          </cell>
          <cell r="D868">
            <v>1</v>
          </cell>
          <cell r="E868">
            <v>250</v>
          </cell>
          <cell r="F868">
            <v>250</v>
          </cell>
        </row>
        <row r="869">
          <cell r="A869" t="str">
            <v>MO49.</v>
          </cell>
          <cell r="B869" t="str">
            <v>Bajante o Ventilación por Planta</v>
          </cell>
          <cell r="D869" t="str">
            <v/>
          </cell>
          <cell r="F869" t="str">
            <v/>
          </cell>
        </row>
        <row r="870">
          <cell r="A870" t="str">
            <v>MO49.002</v>
          </cell>
          <cell r="B870" t="str">
            <v>Bajante o ventilación de 3" ó 4"</v>
          </cell>
          <cell r="C870" t="str">
            <v>u</v>
          </cell>
          <cell r="D870">
            <v>1</v>
          </cell>
          <cell r="E870">
            <v>113</v>
          </cell>
          <cell r="F870">
            <v>113</v>
          </cell>
        </row>
        <row r="871">
          <cell r="A871" t="str">
            <v>MO50.</v>
          </cell>
          <cell r="B871" t="str">
            <v>Colocación Desagüe Pluvial por Planta</v>
          </cell>
          <cell r="D871" t="str">
            <v/>
          </cell>
          <cell r="F871" t="str">
            <v/>
          </cell>
        </row>
        <row r="872">
          <cell r="A872" t="str">
            <v>MO50.002</v>
          </cell>
          <cell r="B872" t="str">
            <v>Desagüe pluvial de 3" ó 4"</v>
          </cell>
          <cell r="C872" t="str">
            <v>u</v>
          </cell>
          <cell r="D872">
            <v>1</v>
          </cell>
          <cell r="E872">
            <v>81</v>
          </cell>
          <cell r="F872">
            <v>81</v>
          </cell>
        </row>
        <row r="873">
          <cell r="A873" t="str">
            <v>MO51.</v>
          </cell>
          <cell r="B873" t="str">
            <v>Arrastre Domicilio fuera cada Baño</v>
          </cell>
          <cell r="D873" t="str">
            <v/>
          </cell>
          <cell r="F873" t="str">
            <v/>
          </cell>
        </row>
        <row r="874">
          <cell r="A874" t="str">
            <v>MO51.001</v>
          </cell>
          <cell r="B874" t="str">
            <v>Arrastre en tubería de 2"</v>
          </cell>
          <cell r="C874" t="str">
            <v>m</v>
          </cell>
          <cell r="D874">
            <v>1</v>
          </cell>
          <cell r="E874">
            <v>3.1</v>
          </cell>
          <cell r="F874">
            <v>3.1</v>
          </cell>
        </row>
        <row r="875">
          <cell r="A875" t="str">
            <v>MO51.002</v>
          </cell>
          <cell r="B875" t="str">
            <v>Arrastre en tubería de 3" ó 4"</v>
          </cell>
          <cell r="C875" t="str">
            <v>m</v>
          </cell>
          <cell r="D875">
            <v>1</v>
          </cell>
          <cell r="E875">
            <v>4.8</v>
          </cell>
          <cell r="F875">
            <v>4.8</v>
          </cell>
        </row>
        <row r="876">
          <cell r="A876" t="str">
            <v>MO52.</v>
          </cell>
          <cell r="B876" t="str">
            <v>Salidas de Agua Aparatos Sanitarios</v>
          </cell>
          <cell r="D876" t="str">
            <v/>
          </cell>
          <cell r="F876" t="str">
            <v/>
          </cell>
        </row>
        <row r="877">
          <cell r="A877" t="str">
            <v>MO52.001</v>
          </cell>
          <cell r="B877" t="str">
            <v>Salida de Agua en tuberias de 1/2" ó 3/4"</v>
          </cell>
          <cell r="C877" t="str">
            <v>u</v>
          </cell>
          <cell r="D877">
            <v>1</v>
          </cell>
          <cell r="E877">
            <v>125</v>
          </cell>
          <cell r="F877">
            <v>125</v>
          </cell>
        </row>
        <row r="878">
          <cell r="A878" t="str">
            <v>MO53.</v>
          </cell>
          <cell r="B878" t="str">
            <v>Tuberias de Agua Potable Fuera Cada Baño</v>
          </cell>
          <cell r="D878" t="str">
            <v/>
          </cell>
          <cell r="F878" t="str">
            <v/>
          </cell>
        </row>
        <row r="879">
          <cell r="A879" t="str">
            <v>MO53.001</v>
          </cell>
          <cell r="B879" t="str">
            <v>Tub. galvanizada de 1/2" ó 3/4"</v>
          </cell>
          <cell r="C879" t="str">
            <v>m</v>
          </cell>
          <cell r="D879">
            <v>1</v>
          </cell>
          <cell r="E879">
            <v>5</v>
          </cell>
          <cell r="F879">
            <v>5</v>
          </cell>
        </row>
        <row r="880">
          <cell r="A880" t="str">
            <v>MO54.</v>
          </cell>
          <cell r="B880" t="str">
            <v>Columna de Abastecimiento de Agua por Planta</v>
          </cell>
          <cell r="D880" t="str">
            <v/>
          </cell>
          <cell r="F880" t="str">
            <v/>
          </cell>
        </row>
        <row r="881">
          <cell r="A881" t="str">
            <v>MO54.003</v>
          </cell>
          <cell r="B881" t="str">
            <v>Tub. galvanizada de 1 1/2" ó 2"</v>
          </cell>
          <cell r="C881" t="str">
            <v>u</v>
          </cell>
          <cell r="D881">
            <v>1</v>
          </cell>
          <cell r="E881">
            <v>100</v>
          </cell>
          <cell r="F881">
            <v>100</v>
          </cell>
        </row>
        <row r="882">
          <cell r="A882" t="str">
            <v>MO55.</v>
          </cell>
          <cell r="B882" t="str">
            <v>Instalación de Llaves de Paso y de Chorro</v>
          </cell>
          <cell r="D882" t="str">
            <v/>
          </cell>
          <cell r="F882" t="str">
            <v/>
          </cell>
        </row>
        <row r="883">
          <cell r="A883" t="str">
            <v>MO55.001</v>
          </cell>
          <cell r="B883" t="str">
            <v>Llave de Paso de 1/2" ó 3/4"</v>
          </cell>
          <cell r="C883" t="str">
            <v>u</v>
          </cell>
          <cell r="D883">
            <v>1</v>
          </cell>
          <cell r="E883">
            <v>63</v>
          </cell>
          <cell r="F883">
            <v>63</v>
          </cell>
        </row>
        <row r="884">
          <cell r="A884" t="str">
            <v>MO56.</v>
          </cell>
          <cell r="B884" t="str">
            <v>Sistema Completo de Tubos y Válvulas nec.para montura de Bomba de Agua</v>
          </cell>
          <cell r="D884" t="str">
            <v/>
          </cell>
          <cell r="F884" t="str">
            <v/>
          </cell>
        </row>
        <row r="885">
          <cell r="A885" t="str">
            <v>MO56.001</v>
          </cell>
          <cell r="B885" t="str">
            <v>Circuito en tuberia de 1/2" ó 3/4"</v>
          </cell>
          <cell r="C885" t="str">
            <v>u</v>
          </cell>
          <cell r="D885">
            <v>1</v>
          </cell>
          <cell r="E885">
            <v>1250</v>
          </cell>
          <cell r="F885">
            <v>1250</v>
          </cell>
        </row>
        <row r="886">
          <cell r="A886" t="str">
            <v>MO57.</v>
          </cell>
          <cell r="B886" t="str">
            <v>Montura Bomba de Agua sin el Circuito</v>
          </cell>
          <cell r="D886" t="str">
            <v/>
          </cell>
          <cell r="F886" t="str">
            <v/>
          </cell>
        </row>
        <row r="887">
          <cell r="A887" t="str">
            <v>MO57.001</v>
          </cell>
          <cell r="B887" t="str">
            <v>Bomba de Agua, tuberia de 1/2" ó 3/4"</v>
          </cell>
          <cell r="C887" t="str">
            <v>u</v>
          </cell>
          <cell r="D887">
            <v>1</v>
          </cell>
          <cell r="E887">
            <v>625</v>
          </cell>
          <cell r="F887">
            <v>625</v>
          </cell>
        </row>
        <row r="888">
          <cell r="A888" t="str">
            <v>MO58.</v>
          </cell>
          <cell r="B888" t="str">
            <v>Empalme a Tuberia de Agua Existente</v>
          </cell>
          <cell r="D888" t="str">
            <v/>
          </cell>
          <cell r="F888" t="str">
            <v/>
          </cell>
        </row>
        <row r="889">
          <cell r="A889" t="str">
            <v>MO58.001</v>
          </cell>
          <cell r="B889" t="str">
            <v>Empalme a tuberias de 1/2" ó 3/4"</v>
          </cell>
          <cell r="C889" t="str">
            <v>u</v>
          </cell>
          <cell r="D889">
            <v>1</v>
          </cell>
          <cell r="E889">
            <v>119</v>
          </cell>
          <cell r="F889">
            <v>119</v>
          </cell>
        </row>
        <row r="890">
          <cell r="A890" t="str">
            <v>MO59.</v>
          </cell>
          <cell r="B890" t="str">
            <v>Empalme a Tuberias Drenaje Existente</v>
          </cell>
          <cell r="D890" t="str">
            <v/>
          </cell>
          <cell r="F890" t="str">
            <v/>
          </cell>
        </row>
        <row r="891">
          <cell r="A891" t="str">
            <v>MO59.001</v>
          </cell>
          <cell r="B891" t="str">
            <v>Empalme a tuberias de 2"</v>
          </cell>
          <cell r="C891" t="str">
            <v>u</v>
          </cell>
          <cell r="D891">
            <v>1</v>
          </cell>
          <cell r="E891">
            <v>100</v>
          </cell>
          <cell r="F891">
            <v>100</v>
          </cell>
        </row>
        <row r="892">
          <cell r="A892" t="str">
            <v>MO59.002</v>
          </cell>
          <cell r="B892" t="str">
            <v>Empalme a tuberias de 3"</v>
          </cell>
          <cell r="C892" t="str">
            <v>u</v>
          </cell>
          <cell r="D892">
            <v>1</v>
          </cell>
          <cell r="E892">
            <v>125</v>
          </cell>
          <cell r="F892">
            <v>125</v>
          </cell>
        </row>
        <row r="893">
          <cell r="A893" t="str">
            <v>MO59.003</v>
          </cell>
          <cell r="B893" t="str">
            <v>Empalme a tuberias de 4"</v>
          </cell>
          <cell r="C893" t="str">
            <v>u</v>
          </cell>
          <cell r="D893">
            <v>1</v>
          </cell>
          <cell r="E893">
            <v>150</v>
          </cell>
          <cell r="F893">
            <v>150</v>
          </cell>
        </row>
        <row r="894">
          <cell r="A894" t="str">
            <v>MO71.</v>
          </cell>
          <cell r="B894" t="str">
            <v>Pintura</v>
          </cell>
          <cell r="D894" t="str">
            <v/>
          </cell>
          <cell r="F894" t="str">
            <v/>
          </cell>
        </row>
        <row r="895">
          <cell r="A895" t="str">
            <v>MO71.001</v>
          </cell>
          <cell r="B895" t="str">
            <v>Mano de obra pintura de agua, dos manos, p. lisa, sin piedra</v>
          </cell>
          <cell r="C895" t="str">
            <v>m2</v>
          </cell>
          <cell r="D895">
            <v>1</v>
          </cell>
          <cell r="E895">
            <v>4.8</v>
          </cell>
          <cell r="F895">
            <v>4.8</v>
          </cell>
        </row>
        <row r="896">
          <cell r="A896" t="str">
            <v>MO71.002</v>
          </cell>
          <cell r="B896" t="str">
            <v>Mano de obra pintura de agua, 1era. mano, p. lisa, sin piedra</v>
          </cell>
          <cell r="C896" t="str">
            <v>m2</v>
          </cell>
          <cell r="D896">
            <v>1</v>
          </cell>
          <cell r="E896">
            <v>2.6</v>
          </cell>
          <cell r="F896">
            <v>2.6</v>
          </cell>
        </row>
        <row r="897">
          <cell r="A897" t="str">
            <v>MO71.003</v>
          </cell>
          <cell r="B897" t="str">
            <v>Mano de obra pintura de agua, 2da. mano,  pared lisa</v>
          </cell>
          <cell r="C897" t="str">
            <v>m2</v>
          </cell>
          <cell r="D897">
            <v>1</v>
          </cell>
          <cell r="E897">
            <v>2.2000000000000002</v>
          </cell>
          <cell r="F897">
            <v>2.2000000000000002</v>
          </cell>
        </row>
        <row r="898">
          <cell r="A898" t="str">
            <v>MO71.009</v>
          </cell>
          <cell r="B898" t="str">
            <v>Mano de obra Pintura Impermeabilizante, 1era. mano</v>
          </cell>
          <cell r="C898" t="str">
            <v>m2</v>
          </cell>
          <cell r="D898">
            <v>1</v>
          </cell>
          <cell r="E898">
            <v>2.5</v>
          </cell>
          <cell r="F898">
            <v>2.5</v>
          </cell>
        </row>
        <row r="899">
          <cell r="A899" t="str">
            <v>MO71.010</v>
          </cell>
          <cell r="B899" t="str">
            <v>Mano de obra Pintura Impermeabilizante, 2da. mano</v>
          </cell>
          <cell r="C899" t="str">
            <v>m2</v>
          </cell>
          <cell r="D899">
            <v>1</v>
          </cell>
          <cell r="E899">
            <v>2.1</v>
          </cell>
          <cell r="F899">
            <v>2.1</v>
          </cell>
        </row>
        <row r="900">
          <cell r="A900" t="str">
            <v>MO76.</v>
          </cell>
          <cell r="B900" t="str">
            <v>Jornales Diarios Albañileria</v>
          </cell>
        </row>
        <row r="901">
          <cell r="A901" t="str">
            <v>MO76.001</v>
          </cell>
          <cell r="B901" t="str">
            <v>Técnico No Calificado o Peón</v>
          </cell>
          <cell r="C901" t="str">
            <v>día</v>
          </cell>
          <cell r="D901">
            <v>1</v>
          </cell>
          <cell r="E901">
            <v>104</v>
          </cell>
          <cell r="F901">
            <v>104</v>
          </cell>
        </row>
        <row r="902">
          <cell r="A902" t="str">
            <v>MO76.002</v>
          </cell>
          <cell r="B902" t="str">
            <v>Técnico Calificado</v>
          </cell>
          <cell r="C902" t="str">
            <v>día</v>
          </cell>
          <cell r="D902">
            <v>1</v>
          </cell>
          <cell r="E902">
            <v>118</v>
          </cell>
          <cell r="F902">
            <v>118</v>
          </cell>
        </row>
        <row r="903">
          <cell r="A903" t="str">
            <v>MO76.003</v>
          </cell>
          <cell r="B903" t="str">
            <v>Ayudante</v>
          </cell>
          <cell r="C903" t="str">
            <v>día</v>
          </cell>
          <cell r="D903">
            <v>1</v>
          </cell>
          <cell r="E903">
            <v>130</v>
          </cell>
          <cell r="F903">
            <v>130</v>
          </cell>
        </row>
        <row r="904">
          <cell r="A904" t="str">
            <v>MO76.004</v>
          </cell>
          <cell r="B904" t="str">
            <v>Operario Tercera Categoría</v>
          </cell>
          <cell r="C904" t="str">
            <v>día</v>
          </cell>
          <cell r="D904">
            <v>1</v>
          </cell>
          <cell r="E904">
            <v>163</v>
          </cell>
          <cell r="F904">
            <v>163</v>
          </cell>
        </row>
        <row r="905">
          <cell r="A905" t="str">
            <v>MO76.005</v>
          </cell>
          <cell r="B905" t="str">
            <v>Operario Segunda Categoría</v>
          </cell>
          <cell r="C905" t="str">
            <v>día</v>
          </cell>
          <cell r="D905">
            <v>1</v>
          </cell>
          <cell r="E905">
            <v>196</v>
          </cell>
          <cell r="F905">
            <v>196</v>
          </cell>
        </row>
        <row r="906">
          <cell r="A906" t="str">
            <v>MO76.006</v>
          </cell>
          <cell r="B906" t="str">
            <v>Operario Primera Categoría</v>
          </cell>
          <cell r="C906" t="str">
            <v>día</v>
          </cell>
          <cell r="D906">
            <v>1</v>
          </cell>
          <cell r="E906">
            <v>261</v>
          </cell>
          <cell r="F906">
            <v>261</v>
          </cell>
        </row>
        <row r="907">
          <cell r="A907" t="str">
            <v>MO76.007</v>
          </cell>
          <cell r="B907" t="str">
            <v>Maestro</v>
          </cell>
          <cell r="C907" t="str">
            <v>día</v>
          </cell>
          <cell r="D907">
            <v>1</v>
          </cell>
          <cell r="E907">
            <v>300</v>
          </cell>
          <cell r="F907">
            <v>300</v>
          </cell>
        </row>
        <row r="908">
          <cell r="A908" t="str">
            <v>MO77.</v>
          </cell>
          <cell r="B908" t="str">
            <v>Jornales Diarios Carpintería</v>
          </cell>
        </row>
        <row r="909">
          <cell r="A909" t="str">
            <v>MO77.001</v>
          </cell>
          <cell r="B909" t="str">
            <v>Técnico No Calificado o Peón</v>
          </cell>
          <cell r="C909" t="str">
            <v>día</v>
          </cell>
          <cell r="D909">
            <v>1</v>
          </cell>
          <cell r="E909">
            <v>104</v>
          </cell>
          <cell r="F909">
            <v>104</v>
          </cell>
        </row>
        <row r="910">
          <cell r="A910" t="str">
            <v>MO77.002</v>
          </cell>
          <cell r="B910" t="str">
            <v>Ayudante</v>
          </cell>
          <cell r="C910" t="str">
            <v>día</v>
          </cell>
          <cell r="D910">
            <v>1</v>
          </cell>
          <cell r="E910">
            <v>130</v>
          </cell>
          <cell r="F910">
            <v>130</v>
          </cell>
        </row>
        <row r="911">
          <cell r="A911" t="str">
            <v>MO77.003</v>
          </cell>
          <cell r="B911" t="str">
            <v>Carpintero Segunda Categoría</v>
          </cell>
          <cell r="C911" t="str">
            <v>día</v>
          </cell>
          <cell r="D911">
            <v>1</v>
          </cell>
          <cell r="E911">
            <v>196</v>
          </cell>
          <cell r="F911">
            <v>196</v>
          </cell>
        </row>
        <row r="912">
          <cell r="A912" t="str">
            <v>MO77.004</v>
          </cell>
          <cell r="B912" t="str">
            <v>Carpintero Primera Categoría</v>
          </cell>
          <cell r="C912" t="str">
            <v>día</v>
          </cell>
          <cell r="D912">
            <v>1</v>
          </cell>
          <cell r="E912">
            <v>261</v>
          </cell>
          <cell r="F912">
            <v>261</v>
          </cell>
        </row>
        <row r="913">
          <cell r="A913" t="str">
            <v>MO78.</v>
          </cell>
          <cell r="B913" t="str">
            <v>Jornales Diarios Plomería</v>
          </cell>
        </row>
        <row r="914">
          <cell r="A914" t="str">
            <v>MO78.001</v>
          </cell>
          <cell r="B914" t="str">
            <v>Peón Plomero</v>
          </cell>
          <cell r="C914" t="str">
            <v>día</v>
          </cell>
          <cell r="D914">
            <v>1</v>
          </cell>
          <cell r="E914">
            <v>130</v>
          </cell>
          <cell r="F914">
            <v>130</v>
          </cell>
        </row>
        <row r="915">
          <cell r="A915" t="str">
            <v>MO78.002</v>
          </cell>
          <cell r="B915" t="str">
            <v>Ayudante Plomero</v>
          </cell>
          <cell r="C915" t="str">
            <v>día</v>
          </cell>
          <cell r="D915">
            <v>1</v>
          </cell>
          <cell r="E915">
            <v>196</v>
          </cell>
          <cell r="F915">
            <v>196</v>
          </cell>
        </row>
        <row r="916">
          <cell r="A916" t="str">
            <v>MO78.003</v>
          </cell>
          <cell r="B916" t="str">
            <v>Plomero</v>
          </cell>
          <cell r="C916" t="str">
            <v>día</v>
          </cell>
          <cell r="D916">
            <v>1</v>
          </cell>
          <cell r="E916">
            <v>261</v>
          </cell>
          <cell r="F916">
            <v>261</v>
          </cell>
        </row>
        <row r="917">
          <cell r="A917" t="str">
            <v>MO78.004</v>
          </cell>
          <cell r="B917" t="str">
            <v>Maestro Plomero</v>
          </cell>
          <cell r="C917" t="str">
            <v>día</v>
          </cell>
          <cell r="D917">
            <v>1</v>
          </cell>
          <cell r="E917">
            <v>457</v>
          </cell>
          <cell r="F917">
            <v>457</v>
          </cell>
        </row>
        <row r="919">
          <cell r="A919" t="str">
            <v>99.</v>
          </cell>
          <cell r="B919" t="str">
            <v>DE LOS ANALISIS DE COSTOS</v>
          </cell>
          <cell r="F919" t="str">
            <v/>
          </cell>
        </row>
        <row r="920">
          <cell r="A920" t="str">
            <v>99.001</v>
          </cell>
          <cell r="B920" t="str">
            <v>Ligado y Vaciado a Mano</v>
          </cell>
          <cell r="C920" t="str">
            <v>m3</v>
          </cell>
          <cell r="D920">
            <v>1</v>
          </cell>
          <cell r="E920">
            <v>188.02</v>
          </cell>
          <cell r="F920">
            <v>188.02</v>
          </cell>
        </row>
        <row r="921">
          <cell r="A921" t="str">
            <v>99.002</v>
          </cell>
          <cell r="B921" t="str">
            <v>Ligado y Vaciado con Ligadora de 2 Fundas</v>
          </cell>
          <cell r="C921" t="str">
            <v>m3</v>
          </cell>
          <cell r="D921">
            <v>1</v>
          </cell>
          <cell r="E921">
            <v>81.459999999999994</v>
          </cell>
          <cell r="F921">
            <v>81.459999999999994</v>
          </cell>
        </row>
        <row r="922">
          <cell r="A922" t="str">
            <v>99.003</v>
          </cell>
          <cell r="B922" t="str">
            <v>Ligado y Vaciado con Ligadora de 2 Fundas y Winche</v>
          </cell>
          <cell r="C922" t="str">
            <v>m3</v>
          </cell>
          <cell r="D922">
            <v>1</v>
          </cell>
          <cell r="E922">
            <v>115.02</v>
          </cell>
          <cell r="F922">
            <v>115.02</v>
          </cell>
        </row>
        <row r="923">
          <cell r="A923" t="str">
            <v>99.011</v>
          </cell>
          <cell r="B923" t="str">
            <v>Hormigón (1:3:5) a Mano</v>
          </cell>
          <cell r="C923" t="str">
            <v>m3</v>
          </cell>
          <cell r="D923">
            <v>1</v>
          </cell>
          <cell r="E923">
            <v>945.07</v>
          </cell>
          <cell r="F923">
            <v>945.07</v>
          </cell>
        </row>
        <row r="924">
          <cell r="A924" t="str">
            <v>99.012</v>
          </cell>
          <cell r="B924" t="str">
            <v>Hormigón (1:3:5) En Ligadora</v>
          </cell>
          <cell r="C924" t="str">
            <v>m3</v>
          </cell>
          <cell r="D924">
            <v>1</v>
          </cell>
          <cell r="E924">
            <v>798.01</v>
          </cell>
          <cell r="F924">
            <v>798.01</v>
          </cell>
        </row>
        <row r="925">
          <cell r="A925" t="str">
            <v>99.013</v>
          </cell>
          <cell r="B925" t="str">
            <v>Hormigón (1:3:5) En Ligadora y Winche</v>
          </cell>
          <cell r="C925" t="str">
            <v>m3</v>
          </cell>
          <cell r="D925">
            <v>1</v>
          </cell>
          <cell r="E925">
            <v>844.33</v>
          </cell>
          <cell r="F925">
            <v>844.33</v>
          </cell>
        </row>
        <row r="926">
          <cell r="A926" t="str">
            <v>99.022</v>
          </cell>
          <cell r="B926" t="str">
            <v>Hormigón (1:2:4) En Ligadora</v>
          </cell>
          <cell r="C926" t="str">
            <v>m3</v>
          </cell>
          <cell r="D926">
            <v>1</v>
          </cell>
          <cell r="E926">
            <v>916.42</v>
          </cell>
          <cell r="F926">
            <v>916.42</v>
          </cell>
        </row>
        <row r="927">
          <cell r="A927" t="str">
            <v>99.023</v>
          </cell>
          <cell r="B927" t="str">
            <v>Hormigón (1:2:4) En Ligadora y Winche</v>
          </cell>
          <cell r="C927" t="str">
            <v>m3</v>
          </cell>
          <cell r="D927">
            <v>1</v>
          </cell>
          <cell r="E927">
            <v>961.73</v>
          </cell>
          <cell r="F927">
            <v>961.73</v>
          </cell>
        </row>
        <row r="928">
          <cell r="A928" t="str">
            <v>99.024</v>
          </cell>
          <cell r="B928" t="str">
            <v>Hormigón (1:2:4) Vaciado a Mano</v>
          </cell>
          <cell r="C928" t="str">
            <v>m3</v>
          </cell>
          <cell r="D928">
            <v>1</v>
          </cell>
          <cell r="E928">
            <v>1060.28</v>
          </cell>
          <cell r="F928">
            <v>1060.28</v>
          </cell>
        </row>
        <row r="930">
          <cell r="A930" t="str">
            <v>99.201</v>
          </cell>
          <cell r="B930" t="str">
            <v xml:space="preserve">Mortero (1:3) </v>
          </cell>
          <cell r="C930" t="str">
            <v>m3</v>
          </cell>
          <cell r="D930">
            <v>1</v>
          </cell>
          <cell r="E930">
            <v>1036.04</v>
          </cell>
          <cell r="F930">
            <v>1036.04</v>
          </cell>
        </row>
        <row r="931">
          <cell r="A931" t="str">
            <v>99.202</v>
          </cell>
          <cell r="B931" t="str">
            <v>Mezcla de Empañete</v>
          </cell>
          <cell r="C931" t="str">
            <v>m3</v>
          </cell>
          <cell r="D931">
            <v>1</v>
          </cell>
          <cell r="E931">
            <v>452.14</v>
          </cell>
          <cell r="F931">
            <v>452.14</v>
          </cell>
        </row>
        <row r="932">
          <cell r="A932">
            <v>99.203000000000003</v>
          </cell>
          <cell r="B932" t="str">
            <v>Mortero (1:4) para empañete</v>
          </cell>
          <cell r="C932" t="str">
            <v>m3</v>
          </cell>
          <cell r="D932">
            <v>1</v>
          </cell>
          <cell r="E932">
            <v>1218.02</v>
          </cell>
          <cell r="F932">
            <v>1218.02</v>
          </cell>
        </row>
        <row r="933">
          <cell r="A933">
            <v>99.203999999999994</v>
          </cell>
          <cell r="B933" t="str">
            <v xml:space="preserve">Mortero (1:2) </v>
          </cell>
          <cell r="C933" t="str">
            <v>m3</v>
          </cell>
          <cell r="D933">
            <v>1</v>
          </cell>
          <cell r="E933">
            <v>1680.68</v>
          </cell>
          <cell r="F933">
            <v>1680.68</v>
          </cell>
        </row>
        <row r="934">
          <cell r="A934">
            <v>99.204999999999998</v>
          </cell>
          <cell r="B934" t="str">
            <v>Mezcla de cal y arena para pisos</v>
          </cell>
          <cell r="C934" t="str">
            <v>m3</v>
          </cell>
          <cell r="D934">
            <v>1</v>
          </cell>
          <cell r="E934">
            <v>419.3</v>
          </cell>
          <cell r="F934">
            <v>419.3</v>
          </cell>
        </row>
        <row r="935">
          <cell r="A935">
            <v>99.206000000000003</v>
          </cell>
          <cell r="B935" t="str">
            <v>Mortero (1:10) para colocar pisos</v>
          </cell>
          <cell r="C935" t="str">
            <v>m3</v>
          </cell>
          <cell r="D935">
            <v>1</v>
          </cell>
          <cell r="E935">
            <v>934.22</v>
          </cell>
          <cell r="F935">
            <v>934.22</v>
          </cell>
        </row>
        <row r="936">
          <cell r="A936" t="str">
            <v>99.901</v>
          </cell>
          <cell r="B936" t="str">
            <v>Mortero (1:2) en Techo</v>
          </cell>
          <cell r="C936" t="str">
            <v>m3</v>
          </cell>
          <cell r="D936">
            <v>1</v>
          </cell>
          <cell r="E936">
            <v>1958.27</v>
          </cell>
          <cell r="F936">
            <v>1958.27</v>
          </cell>
        </row>
        <row r="938">
          <cell r="A938" t="str">
            <v>05.101</v>
          </cell>
          <cell r="B938" t="str">
            <v xml:space="preserve">Muros de Bloques de Hormigón 8" </v>
          </cell>
          <cell r="C938" t="str">
            <v>m2</v>
          </cell>
          <cell r="D938">
            <v>1</v>
          </cell>
          <cell r="E938">
            <v>294.55</v>
          </cell>
          <cell r="F938">
            <v>294.55</v>
          </cell>
        </row>
        <row r="939">
          <cell r="A939" t="str">
            <v>05.201</v>
          </cell>
          <cell r="B939" t="str">
            <v xml:space="preserve">Muros de Bloques de Hormigón 6" </v>
          </cell>
          <cell r="C939" t="str">
            <v>m2</v>
          </cell>
          <cell r="D939">
            <v>1</v>
          </cell>
          <cell r="E939">
            <v>200.3</v>
          </cell>
          <cell r="F939">
            <v>200.3</v>
          </cell>
        </row>
        <row r="940">
          <cell r="A940" t="str">
            <v>05.301</v>
          </cell>
          <cell r="B940" t="str">
            <v xml:space="preserve">Muros de Bloques de Hormigón 4" </v>
          </cell>
          <cell r="C940" t="str">
            <v>m2</v>
          </cell>
          <cell r="D940">
            <v>1</v>
          </cell>
          <cell r="E940">
            <v>174.08</v>
          </cell>
          <cell r="F940">
            <v>174.08</v>
          </cell>
        </row>
        <row r="942">
          <cell r="A942" t="str">
            <v>07.2-1</v>
          </cell>
          <cell r="B942" t="str">
            <v>Cantos</v>
          </cell>
          <cell r="C942" t="str">
            <v>m</v>
          </cell>
          <cell r="D942">
            <v>1</v>
          </cell>
          <cell r="E942">
            <v>24.39</v>
          </cell>
          <cell r="F942">
            <v>24.39</v>
          </cell>
        </row>
        <row r="943">
          <cell r="A943" t="str">
            <v>07.1-1</v>
          </cell>
          <cell r="B943" t="str">
            <v>Empañete maestreado Exterior</v>
          </cell>
          <cell r="C943" t="str">
            <v>m2</v>
          </cell>
          <cell r="D943">
            <v>1</v>
          </cell>
          <cell r="E943">
            <v>113.55</v>
          </cell>
          <cell r="F943">
            <v>113.55</v>
          </cell>
        </row>
        <row r="944">
          <cell r="A944" t="str">
            <v>07.1-2</v>
          </cell>
          <cell r="B944" t="str">
            <v>Empañete maestreado Interior</v>
          </cell>
          <cell r="C944" t="str">
            <v>m2</v>
          </cell>
          <cell r="D944">
            <v>1</v>
          </cell>
          <cell r="E944">
            <v>61</v>
          </cell>
          <cell r="F944">
            <v>61</v>
          </cell>
        </row>
      </sheetData>
      <sheetData sheetId="1">
        <row r="4">
          <cell r="A4" t="str">
            <v>Id.</v>
          </cell>
        </row>
      </sheetData>
      <sheetData sheetId="2">
        <row r="4">
          <cell r="A4" t="str">
            <v>Id.</v>
          </cell>
        </row>
      </sheetData>
      <sheetData sheetId="3">
        <row r="4">
          <cell r="A4" t="str">
            <v>Id.</v>
          </cell>
        </row>
      </sheetData>
      <sheetData sheetId="4">
        <row r="4">
          <cell r="A4" t="str">
            <v>Id.</v>
          </cell>
        </row>
      </sheetData>
      <sheetData sheetId="5">
        <row r="4">
          <cell r="A4" t="str">
            <v>Id.</v>
          </cell>
        </row>
      </sheetData>
      <sheetData sheetId="6">
        <row r="4">
          <cell r="A4" t="str">
            <v>Id.</v>
          </cell>
        </row>
      </sheetData>
      <sheetData sheetId="7">
        <row r="4">
          <cell r="A4" t="str">
            <v>Id.</v>
          </cell>
        </row>
      </sheetData>
      <sheetData sheetId="8">
        <row r="4">
          <cell r="A4" t="str">
            <v>Id.</v>
          </cell>
        </row>
      </sheetData>
      <sheetData sheetId="9">
        <row r="4">
          <cell r="A4" t="str">
            <v>Id.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"/>
      <sheetName val="MEMO"/>
      <sheetName val="COF"/>
      <sheetName val="SEP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VC"/>
      <sheetName val="POLIETILENO"/>
      <sheetName val="Analisis formato"/>
      <sheetName val="REGISTROS DE LADRILLOS Y H.A. "/>
      <sheetName val="ANCLAJES DE H.A."/>
      <sheetName val=" MOVIMIENTO DE TIERRA EQUIPO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ANALISIS"/>
      <sheetName val="MOV. TIERRA"/>
      <sheetName val="CONTEO"/>
    </sheetNames>
    <sheetDataSet>
      <sheetData sheetId="0" refreshError="1"/>
      <sheetData sheetId="1" refreshError="1">
        <row r="275">
          <cell r="E275">
            <v>2645.66</v>
          </cell>
        </row>
      </sheetData>
      <sheetData sheetId="2" refreshError="1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TAS"/>
      <sheetName val="TERMINACION DE SUPERFICIE"/>
      <sheetName val="ANALISIS"/>
      <sheetName val="Pisos marmol y Ceram.laticrete"/>
      <sheetName val="ANALISIS DE COSTOS"/>
      <sheetName val="REVESTIMIENTOS"/>
      <sheetName val="techos"/>
      <sheetName val="Sheet1"/>
      <sheetName val="PISO VIBRAZO GRIS"/>
      <sheetName val="GROUTING"/>
      <sheetName val="MORTEROS"/>
      <sheetName val="PISOS"/>
      <sheetName val="REFERENCIAS"/>
      <sheetName val="LISTADO INSUMOS DEL 2000"/>
      <sheetName val="HORMIGON ARMADO, ZAPATA"/>
      <sheetName val="PINTURA"/>
      <sheetName val="TECHO2"/>
      <sheetName val="ADOQUINES"/>
      <sheetName val="Presupuesto @ 1-10-02"/>
      <sheetName val="Mediciones @ 10-9-02"/>
      <sheetName val="Cotizaciones"/>
      <sheetName val="M.O. Plomería (2)"/>
      <sheetName val="Piezas Plomería (2)"/>
      <sheetName val="Mediciones"/>
      <sheetName val="Análisis Complementarios"/>
      <sheetName val="Bloques"/>
      <sheetName val="Otros"/>
      <sheetName val="Pisos &amp; Revestimientos"/>
      <sheetName val="Vigas"/>
      <sheetName val="Cuantía Acero"/>
      <sheetName val="Cotización Acero"/>
      <sheetName val="Cotizaciones Diversas"/>
      <sheetName val="M.O. Plomería"/>
      <sheetName val="Piezas Plomería"/>
      <sheetName val="Insumos"/>
      <sheetName val="M.O."/>
      <sheetName val="Ponderación"/>
      <sheetName val="Hoja Resumen"/>
      <sheetName val="Apto. #1202"/>
      <sheetName val="Apto. #1203"/>
      <sheetName val="Pisos Terraza Penthouse"/>
      <sheetName val="PV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9">
          <cell r="I29">
            <v>277.11900900900901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C.S."/>
      <sheetName val="PRESU"/>
      <sheetName val="ANALISIS "/>
      <sheetName val="analisis basicos"/>
      <sheetName val="Analisis Complementarios "/>
      <sheetName val="COLOCACION DE TUBERIA"/>
      <sheetName val="MOVIMIENTO DE TIERRA"/>
      <sheetName val=" MOVIMIENTO DE TIERRA EQUIPO"/>
      <sheetName val="ANCLAJES DE H.A."/>
      <sheetName val="REGISTROS DE LADRILLOS Y H.A. "/>
      <sheetName val="RECLAMACION 1."/>
      <sheetName val="ANALISIS CASETAS"/>
      <sheetName val="VERJA NUEVA"/>
    </sheetNames>
    <sheetDataSet>
      <sheetData sheetId="0" refreshError="1">
        <row r="9">
          <cell r="D9">
            <v>1500</v>
          </cell>
        </row>
        <row r="17">
          <cell r="D17">
            <v>35</v>
          </cell>
        </row>
        <row r="130">
          <cell r="D130">
            <v>45</v>
          </cell>
        </row>
        <row r="131">
          <cell r="D131">
            <v>20</v>
          </cell>
        </row>
        <row r="132">
          <cell r="D132">
            <v>35</v>
          </cell>
        </row>
        <row r="133">
          <cell r="D133">
            <v>1350</v>
          </cell>
        </row>
      </sheetData>
      <sheetData sheetId="1" refreshError="1">
        <row r="11">
          <cell r="B11">
            <v>1.4428531746653097</v>
          </cell>
        </row>
        <row r="247">
          <cell r="B247">
            <v>1.4428531746653097</v>
          </cell>
        </row>
        <row r="256">
          <cell r="B256">
            <v>13.707105159320442</v>
          </cell>
        </row>
        <row r="612">
          <cell r="B612">
            <v>220.75653572379238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B-10181-3(Rescision)"/>
      <sheetName val="CUB-10181-3(Rescision) (2)"/>
      <sheetName val="CUB-10181-3(Rescision) (3)"/>
      <sheetName val="ANALISIS 2009"/>
      <sheetName val="Módulo1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presupuesto"/>
      <sheetName val="analisis basicos"/>
      <sheetName val="ANALISIS "/>
      <sheetName val="COLOCACION DE TUBERIA"/>
      <sheetName val="C.D.C., C.Op. y C.G."/>
      <sheetName val="Malla Ciclónica y Muros Blo "/>
      <sheetName val="Hoja1"/>
      <sheetName val="Hoja2"/>
      <sheetName val="Hoja3"/>
      <sheetName val="RECLAMACION 3"/>
    </sheetNames>
    <sheetDataSet>
      <sheetData sheetId="0" refreshError="1">
        <row r="10">
          <cell r="C10">
            <v>578</v>
          </cell>
        </row>
      </sheetData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RECLAMACION 3"/>
      <sheetName val="INSU"/>
      <sheetName val="MO"/>
      <sheetName val="Ins 2"/>
      <sheetName val="INSUMOS"/>
      <sheetName val="Herram"/>
      <sheetName val="Hoja1"/>
      <sheetName val="Hoja2"/>
      <sheetName val="Hoja3"/>
    </sheetNames>
    <sheetDataSet>
      <sheetData sheetId="0">
        <row r="561">
          <cell r="D561">
            <v>36.01</v>
          </cell>
        </row>
      </sheetData>
      <sheetData sheetId="1" refreshError="1">
        <row r="561">
          <cell r="D561">
            <v>36.01</v>
          </cell>
        </row>
        <row r="563">
          <cell r="D563">
            <v>349440</v>
          </cell>
        </row>
        <row r="568">
          <cell r="D568">
            <v>448000</v>
          </cell>
        </row>
      </sheetData>
      <sheetData sheetId="2"/>
      <sheetData sheetId="3"/>
      <sheetData sheetId="4"/>
      <sheetData sheetId="5"/>
      <sheetData sheetId="6"/>
      <sheetData sheetId="7">
        <row r="568">
          <cell r="D568" t="str">
            <v>m3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DENDA"/>
      <sheetName val="CADRO EXPLICATIVO"/>
      <sheetName val="Módulo1"/>
      <sheetName val="INS"/>
      <sheetName val="Analisis Unitarios"/>
      <sheetName val="Cornisa de 2.62 pie"/>
      <sheetName val="Cornisa de 2 pie"/>
      <sheetName val="Muros Interiores h=2.8 m "/>
      <sheetName val="MurosInt.h=2.8 m Plycem 2 lados"/>
      <sheetName val="MurosInt.h=2.8 m U C con plycem"/>
      <sheetName val="Plafond Sheetrock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ISIS"/>
      <sheetName val="ADM"/>
      <sheetName val="PLAY1"/>
      <sheetName val="PLAY2"/>
      <sheetName val="NUEVAS PARTIDAS"/>
      <sheetName val="AUMENTO_VOL"/>
      <sheetName val="AUMENTO_PRECIOS"/>
      <sheetName val="RESUMEN"/>
      <sheetName val="ADDENDA"/>
      <sheetName val="Ana. blocks y termin."/>
      <sheetName val="Costos Mano de Obra"/>
      <sheetName val="Insumos materiales"/>
      <sheetName val="Ana. Horm mexc mort"/>
      <sheetName val="Ins"/>
      <sheetName val="Insumos"/>
      <sheetName val="Análisis"/>
      <sheetName val="Cabañas simple Tipo 2"/>
      <sheetName val="Cabañas simple Tipo 3"/>
      <sheetName val="Cabañas Vice Presidenciales"/>
      <sheetName val="Sheet1"/>
      <sheetName val="capilla"/>
      <sheetName val="ESTRUCT"/>
      <sheetName val="Analisis Unit. "/>
      <sheetName val="Cargas Sociales"/>
    </sheetNames>
    <sheetDataSet>
      <sheetData sheetId="0" refreshError="1">
        <row r="13">
          <cell r="B13">
            <v>115</v>
          </cell>
        </row>
        <row r="41">
          <cell r="B41">
            <v>9800</v>
          </cell>
        </row>
        <row r="42">
          <cell r="B42">
            <v>1410</v>
          </cell>
        </row>
        <row r="90">
          <cell r="B90">
            <v>165</v>
          </cell>
        </row>
        <row r="91">
          <cell r="B91">
            <v>2000</v>
          </cell>
        </row>
        <row r="103">
          <cell r="B103">
            <v>34.426229508196727</v>
          </cell>
        </row>
        <row r="104">
          <cell r="B104">
            <v>7</v>
          </cell>
        </row>
      </sheetData>
      <sheetData sheetId="1" refreshError="1">
        <row r="11">
          <cell r="B11">
            <v>1140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85"/>
  <sheetViews>
    <sheetView view="pageBreakPreview" topLeftCell="A349" zoomScaleNormal="100" workbookViewId="0">
      <selection activeCell="B367" sqref="B367"/>
    </sheetView>
  </sheetViews>
  <sheetFormatPr baseColWidth="10" defaultRowHeight="12.75"/>
  <cols>
    <col min="1" max="1" width="0.7109375" style="2" customWidth="1"/>
    <col min="2" max="2" width="42.28515625" style="2" customWidth="1"/>
    <col min="3" max="3" width="12.7109375" style="153" customWidth="1"/>
    <col min="4" max="4" width="7.85546875" style="209" customWidth="1"/>
    <col min="5" max="5" width="15.85546875" style="153" customWidth="1"/>
    <col min="6" max="6" width="14.140625" style="153" customWidth="1"/>
    <col min="7" max="7" width="3" style="2" customWidth="1"/>
    <col min="8" max="8" width="10.140625" style="3" customWidth="1"/>
    <col min="9" max="9" width="13.28515625" style="3" customWidth="1"/>
    <col min="10" max="10" width="10.28515625" style="3" customWidth="1"/>
    <col min="11" max="11" width="8.42578125" style="4" customWidth="1"/>
    <col min="12" max="12" width="11.42578125" style="4"/>
    <col min="13" max="13" width="12.7109375" style="4" customWidth="1"/>
    <col min="14" max="16384" width="11.42578125" style="4"/>
  </cols>
  <sheetData>
    <row r="1" spans="1:15" ht="16.5" thickTop="1">
      <c r="A1" s="1"/>
      <c r="B1" s="1109" t="s">
        <v>7</v>
      </c>
      <c r="C1" s="1110"/>
      <c r="D1" s="1110"/>
      <c r="E1" s="1110"/>
      <c r="F1" s="1111"/>
    </row>
    <row r="2" spans="1:15" s="8" customFormat="1" ht="17.25" customHeight="1">
      <c r="A2" s="5"/>
      <c r="B2" s="1112" t="s">
        <v>363</v>
      </c>
      <c r="C2" s="1113"/>
      <c r="D2" s="1113"/>
      <c r="E2" s="1113"/>
      <c r="F2" s="1114"/>
      <c r="G2" s="6"/>
      <c r="H2" s="7"/>
      <c r="I2" s="7"/>
      <c r="J2" s="7"/>
    </row>
    <row r="3" spans="1:15" s="8" customFormat="1" ht="15" customHeight="1">
      <c r="A3" s="5"/>
      <c r="B3" s="1115" t="s">
        <v>414</v>
      </c>
      <c r="C3" s="1116"/>
      <c r="D3" s="1116"/>
      <c r="E3" s="1116"/>
      <c r="F3" s="1117"/>
      <c r="G3" s="6"/>
      <c r="H3" s="7"/>
      <c r="I3" s="7"/>
      <c r="J3" s="7"/>
    </row>
    <row r="4" spans="1:15" s="8" customFormat="1" ht="15" customHeight="1">
      <c r="A4" s="5"/>
      <c r="B4" s="1115" t="s">
        <v>367</v>
      </c>
      <c r="C4" s="1116"/>
      <c r="D4" s="1116"/>
      <c r="E4" s="1116"/>
      <c r="F4" s="1117"/>
      <c r="G4" s="6"/>
      <c r="H4" s="7"/>
      <c r="I4" s="7"/>
      <c r="J4" s="7"/>
    </row>
    <row r="5" spans="1:15" s="8" customFormat="1" ht="15" customHeight="1">
      <c r="A5" s="5"/>
      <c r="B5" s="1115"/>
      <c r="C5" s="1116"/>
      <c r="D5" s="1116"/>
      <c r="E5" s="1116"/>
      <c r="F5" s="1117"/>
      <c r="G5" s="6"/>
      <c r="H5" s="7"/>
      <c r="I5" s="7"/>
      <c r="J5" s="7"/>
    </row>
    <row r="6" spans="1:15" s="8" customFormat="1" ht="15" customHeight="1">
      <c r="A6" s="5"/>
      <c r="B6" s="347" t="s">
        <v>417</v>
      </c>
      <c r="C6" s="343"/>
      <c r="D6" s="343"/>
      <c r="E6" s="343"/>
      <c r="F6" s="344"/>
      <c r="G6" s="6"/>
      <c r="H6" s="7"/>
      <c r="I6" s="7"/>
      <c r="J6" s="7"/>
    </row>
    <row r="7" spans="1:15" s="8" customFormat="1" ht="15" customHeight="1">
      <c r="A7" s="5"/>
      <c r="B7" s="1118" t="s">
        <v>527</v>
      </c>
      <c r="C7" s="1119"/>
      <c r="D7" s="1119"/>
      <c r="E7" s="350" t="s">
        <v>366</v>
      </c>
      <c r="F7" s="344"/>
      <c r="G7" s="6"/>
      <c r="H7" s="7"/>
      <c r="I7" s="7"/>
      <c r="J7" s="7"/>
    </row>
    <row r="8" spans="1:15" s="8" customFormat="1" ht="15" customHeight="1">
      <c r="A8" s="5"/>
      <c r="B8" s="348" t="s">
        <v>416</v>
      </c>
      <c r="C8" s="343"/>
      <c r="D8" s="343"/>
      <c r="E8" s="350" t="s">
        <v>343</v>
      </c>
      <c r="F8" s="367" t="s">
        <v>338</v>
      </c>
      <c r="G8" s="6"/>
      <c r="H8" s="7"/>
      <c r="I8" s="7"/>
      <c r="J8" s="7"/>
    </row>
    <row r="9" spans="1:15" s="8" customFormat="1" ht="15" customHeight="1" thickBot="1">
      <c r="B9" s="349" t="s">
        <v>364</v>
      </c>
      <c r="C9" s="345"/>
      <c r="D9" s="345"/>
      <c r="E9" s="351" t="s">
        <v>365</v>
      </c>
      <c r="F9" s="346"/>
      <c r="G9" s="6"/>
      <c r="H9" s="7"/>
      <c r="I9" s="7"/>
      <c r="J9" s="7"/>
    </row>
    <row r="10" spans="1:15" s="8" customFormat="1" ht="5.25" customHeight="1" thickTop="1" thickBot="1">
      <c r="B10" s="9"/>
      <c r="C10" s="9"/>
      <c r="D10" s="9"/>
      <c r="E10" s="9"/>
      <c r="F10" s="9"/>
      <c r="G10" s="6"/>
      <c r="H10" s="7"/>
      <c r="I10" s="7"/>
      <c r="J10" s="7"/>
    </row>
    <row r="11" spans="1:15" s="8" customFormat="1" ht="13.5" customHeight="1" thickTop="1" thickBot="1">
      <c r="A11" s="10"/>
      <c r="B11" s="605" t="s">
        <v>22</v>
      </c>
      <c r="C11" s="606" t="s">
        <v>19</v>
      </c>
      <c r="D11" s="605" t="s">
        <v>12</v>
      </c>
      <c r="E11" s="606" t="s">
        <v>23</v>
      </c>
      <c r="F11" s="606" t="s">
        <v>24</v>
      </c>
      <c r="G11" s="6"/>
      <c r="H11" s="7"/>
      <c r="I11" s="7"/>
      <c r="J11" s="7"/>
    </row>
    <row r="12" spans="1:15" ht="15" customHeight="1" thickTop="1" thickBot="1">
      <c r="A12" s="11"/>
      <c r="B12" s="607" t="s">
        <v>25</v>
      </c>
      <c r="C12" s="608">
        <v>1</v>
      </c>
      <c r="D12" s="609" t="s">
        <v>26</v>
      </c>
      <c r="E12" s="608">
        <v>2.5</v>
      </c>
      <c r="F12" s="608">
        <f>ROUND(C12*E12,2)</f>
        <v>2.5</v>
      </c>
      <c r="G12" s="12"/>
      <c r="H12" s="13"/>
      <c r="I12" s="14"/>
      <c r="J12" s="14"/>
      <c r="K12" s="15"/>
      <c r="L12" s="15"/>
      <c r="M12" s="15"/>
      <c r="N12" s="15"/>
      <c r="O12" s="15"/>
    </row>
    <row r="13" spans="1:15" ht="14.25" customHeight="1" thickTop="1" thickBot="1">
      <c r="B13" s="607" t="s">
        <v>27</v>
      </c>
      <c r="C13" s="608">
        <v>1</v>
      </c>
      <c r="D13" s="609" t="s">
        <v>28</v>
      </c>
      <c r="E13" s="608">
        <v>250</v>
      </c>
      <c r="F13" s="608">
        <f t="shared" ref="F13:F20" si="0">ROUND(C13*E13,2)</f>
        <v>250</v>
      </c>
      <c r="G13" s="12"/>
      <c r="H13" s="13"/>
      <c r="I13" s="14"/>
      <c r="J13" s="14"/>
      <c r="K13" s="15"/>
      <c r="L13" s="15"/>
      <c r="M13" s="15"/>
      <c r="N13" s="15"/>
      <c r="O13" s="15"/>
    </row>
    <row r="14" spans="1:15" ht="15" customHeight="1" thickTop="1" thickBot="1">
      <c r="B14" s="607" t="s">
        <v>29</v>
      </c>
      <c r="C14" s="608">
        <v>1</v>
      </c>
      <c r="D14" s="609" t="s">
        <v>28</v>
      </c>
      <c r="E14" s="608">
        <v>100</v>
      </c>
      <c r="F14" s="608">
        <f t="shared" si="0"/>
        <v>100</v>
      </c>
      <c r="G14" s="12"/>
      <c r="H14" s="13"/>
      <c r="I14" s="14"/>
      <c r="J14" s="14"/>
      <c r="K14" s="15"/>
      <c r="L14" s="15"/>
      <c r="M14" s="15"/>
      <c r="N14" s="15"/>
      <c r="O14" s="15"/>
    </row>
    <row r="15" spans="1:15" ht="14.25" customHeight="1" thickTop="1" thickBot="1">
      <c r="B15" s="607" t="s">
        <v>30</v>
      </c>
      <c r="C15" s="608">
        <v>1</v>
      </c>
      <c r="D15" s="609" t="s">
        <v>10</v>
      </c>
      <c r="E15" s="608">
        <v>1000</v>
      </c>
      <c r="F15" s="608">
        <f t="shared" si="0"/>
        <v>1000</v>
      </c>
      <c r="G15" s="12"/>
      <c r="H15" s="13"/>
      <c r="I15" s="16">
        <f>732.76*1.18</f>
        <v>864.66</v>
      </c>
      <c r="J15" s="14"/>
      <c r="K15" s="15"/>
      <c r="L15" s="15"/>
      <c r="M15" s="15"/>
      <c r="N15" s="15"/>
      <c r="O15" s="15"/>
    </row>
    <row r="16" spans="1:15" ht="14.25" customHeight="1" thickTop="1" thickBot="1">
      <c r="B16" s="607" t="s">
        <v>31</v>
      </c>
      <c r="C16" s="608">
        <v>1</v>
      </c>
      <c r="D16" s="609" t="s">
        <v>10</v>
      </c>
      <c r="E16" s="608">
        <v>1350</v>
      </c>
      <c r="F16" s="608">
        <f t="shared" si="0"/>
        <v>1350</v>
      </c>
      <c r="G16" s="12"/>
      <c r="H16" s="13"/>
      <c r="I16" s="14">
        <v>100</v>
      </c>
      <c r="J16" s="14"/>
      <c r="K16" s="15"/>
      <c r="L16" s="15"/>
      <c r="M16" s="15"/>
      <c r="N16" s="15"/>
      <c r="O16" s="15"/>
    </row>
    <row r="17" spans="1:15" ht="14.25" customHeight="1" thickTop="1" thickBot="1">
      <c r="B17" s="607" t="s">
        <v>32</v>
      </c>
      <c r="C17" s="608">
        <v>1</v>
      </c>
      <c r="D17" s="609" t="s">
        <v>10</v>
      </c>
      <c r="E17" s="608">
        <v>1500</v>
      </c>
      <c r="F17" s="608">
        <f t="shared" si="0"/>
        <v>1500</v>
      </c>
      <c r="G17" s="12"/>
      <c r="H17" s="13"/>
      <c r="I17" s="14">
        <f>I16+I15</f>
        <v>964.7</v>
      </c>
      <c r="J17" s="14"/>
      <c r="K17" s="15"/>
      <c r="L17" s="15"/>
      <c r="M17" s="15"/>
      <c r="N17" s="15"/>
      <c r="O17" s="15"/>
    </row>
    <row r="18" spans="1:15" ht="15" customHeight="1" thickTop="1" thickBot="1">
      <c r="A18" s="11"/>
      <c r="B18" s="607" t="s">
        <v>33</v>
      </c>
      <c r="C18" s="608">
        <v>1</v>
      </c>
      <c r="D18" s="609" t="s">
        <v>34</v>
      </c>
      <c r="E18" s="608">
        <v>2450</v>
      </c>
      <c r="F18" s="608">
        <f t="shared" si="0"/>
        <v>2450</v>
      </c>
      <c r="G18" s="12"/>
      <c r="H18" s="13"/>
      <c r="I18" s="14"/>
      <c r="J18" s="14"/>
      <c r="K18" s="15"/>
      <c r="L18" s="15"/>
      <c r="M18" s="15"/>
      <c r="N18" s="15"/>
      <c r="O18" s="15"/>
    </row>
    <row r="19" spans="1:15" ht="15" customHeight="1" thickTop="1" thickBot="1">
      <c r="A19" s="11"/>
      <c r="B19" s="607" t="s">
        <v>35</v>
      </c>
      <c r="C19" s="608">
        <v>1</v>
      </c>
      <c r="D19" s="609" t="s">
        <v>36</v>
      </c>
      <c r="E19" s="608">
        <v>14</v>
      </c>
      <c r="F19" s="608">
        <f t="shared" si="0"/>
        <v>14</v>
      </c>
      <c r="G19" s="12"/>
      <c r="H19" s="13"/>
      <c r="I19" s="14"/>
      <c r="J19" s="14"/>
      <c r="K19" s="15"/>
      <c r="L19" s="15"/>
      <c r="M19" s="15"/>
      <c r="N19" s="15"/>
      <c r="O19" s="15"/>
    </row>
    <row r="20" spans="1:15" ht="15.75" customHeight="1" thickTop="1" thickBot="1">
      <c r="A20" s="11"/>
      <c r="B20" s="607" t="s">
        <v>418</v>
      </c>
      <c r="C20" s="608">
        <v>8</v>
      </c>
      <c r="D20" s="609" t="s">
        <v>36</v>
      </c>
      <c r="E20" s="608">
        <v>1</v>
      </c>
      <c r="F20" s="608">
        <f t="shared" si="0"/>
        <v>8</v>
      </c>
      <c r="G20" s="12"/>
      <c r="H20" s="13"/>
      <c r="I20" s="100"/>
      <c r="J20" s="14"/>
      <c r="K20" s="15"/>
      <c r="L20" s="15"/>
      <c r="M20" s="15"/>
      <c r="N20" s="15"/>
      <c r="O20" s="15"/>
    </row>
    <row r="21" spans="1:15" ht="14.25" customHeight="1" thickTop="1">
      <c r="B21" s="610"/>
      <c r="C21" s="611"/>
      <c r="D21" s="612"/>
      <c r="E21" s="611"/>
      <c r="F21" s="611"/>
      <c r="G21" s="15"/>
      <c r="H21" s="14"/>
      <c r="I21" s="14"/>
      <c r="J21" s="14"/>
      <c r="K21" s="15"/>
      <c r="L21" s="15"/>
      <c r="M21" s="15"/>
      <c r="N21" s="15"/>
      <c r="O21" s="15"/>
    </row>
    <row r="22" spans="1:15" ht="12.75" customHeight="1" thickBot="1">
      <c r="A22" s="11"/>
      <c r="B22" s="613" t="s">
        <v>37</v>
      </c>
      <c r="C22" s="611"/>
      <c r="D22" s="610"/>
      <c r="E22" s="611"/>
      <c r="F22" s="611"/>
      <c r="G22" s="15"/>
      <c r="H22" s="14"/>
      <c r="I22" s="19"/>
      <c r="J22" s="19"/>
      <c r="K22" s="20"/>
      <c r="L22" s="20"/>
      <c r="M22" s="20"/>
      <c r="N22" s="20"/>
      <c r="O22" s="15"/>
    </row>
    <row r="23" spans="1:15" ht="12.75" customHeight="1" thickTop="1">
      <c r="B23" s="614" t="s">
        <v>38</v>
      </c>
      <c r="C23" s="615">
        <v>1</v>
      </c>
      <c r="D23" s="616" t="s">
        <v>10</v>
      </c>
      <c r="E23" s="617">
        <f>+F15</f>
        <v>1000</v>
      </c>
      <c r="F23" s="618">
        <f>ROUND(C23*E23,2)</f>
        <v>1000</v>
      </c>
      <c r="G23" s="12"/>
      <c r="H23" s="14"/>
      <c r="I23" s="19"/>
      <c r="J23" s="19"/>
      <c r="K23" s="24"/>
      <c r="L23" s="24"/>
      <c r="M23" s="25"/>
      <c r="N23" s="20"/>
      <c r="O23" s="15"/>
    </row>
    <row r="24" spans="1:15" ht="12.75" customHeight="1">
      <c r="B24" s="619" t="s">
        <v>39</v>
      </c>
      <c r="C24" s="620">
        <f>F20</f>
        <v>8</v>
      </c>
      <c r="D24" s="621" t="s">
        <v>36</v>
      </c>
      <c r="E24" s="622"/>
      <c r="F24" s="623">
        <f>ROUND(C24*E24,2)</f>
        <v>0</v>
      </c>
      <c r="G24" s="12"/>
      <c r="H24" s="14"/>
      <c r="I24" s="19"/>
      <c r="J24" s="19"/>
      <c r="K24" s="24"/>
      <c r="L24" s="24"/>
      <c r="M24" s="25"/>
      <c r="N24" s="20"/>
      <c r="O24" s="15"/>
    </row>
    <row r="25" spans="1:15" ht="12.75" customHeight="1">
      <c r="B25" s="624" t="s">
        <v>40</v>
      </c>
      <c r="C25" s="625">
        <v>1</v>
      </c>
      <c r="D25" s="626" t="s">
        <v>10</v>
      </c>
      <c r="E25" s="627">
        <v>12</v>
      </c>
      <c r="F25" s="623">
        <f>ROUND(C25*E25,2)</f>
        <v>12</v>
      </c>
      <c r="G25" s="29"/>
      <c r="H25" s="14"/>
      <c r="I25" s="19"/>
      <c r="J25" s="19"/>
      <c r="K25" s="24"/>
      <c r="L25" s="24"/>
      <c r="M25" s="25"/>
      <c r="N25" s="20"/>
      <c r="O25" s="15"/>
    </row>
    <row r="26" spans="1:15" ht="12.75" customHeight="1" thickBot="1">
      <c r="B26" s="628"/>
      <c r="C26" s="629"/>
      <c r="D26" s="630"/>
      <c r="E26" s="631" t="s">
        <v>41</v>
      </c>
      <c r="F26" s="632">
        <f>SUM(F23:F25)</f>
        <v>1012</v>
      </c>
      <c r="G26" s="32"/>
      <c r="H26" s="14"/>
      <c r="I26" s="19"/>
      <c r="J26" s="33"/>
      <c r="K26" s="24"/>
      <c r="L26" s="24"/>
      <c r="M26" s="24"/>
      <c r="N26" s="20"/>
      <c r="O26" s="15"/>
    </row>
    <row r="27" spans="1:15" ht="12.75" customHeight="1" thickTop="1">
      <c r="B27" s="610"/>
      <c r="C27" s="611"/>
      <c r="D27" s="612"/>
      <c r="E27" s="611"/>
      <c r="F27" s="611"/>
      <c r="G27" s="15"/>
      <c r="H27" s="14"/>
      <c r="I27" s="19"/>
      <c r="J27" s="19"/>
      <c r="K27" s="20"/>
      <c r="L27" s="20"/>
      <c r="M27" s="20"/>
      <c r="N27" s="20"/>
      <c r="O27" s="15"/>
    </row>
    <row r="28" spans="1:15" ht="12.75" customHeight="1" thickBot="1">
      <c r="B28" s="613" t="s">
        <v>42</v>
      </c>
      <c r="C28" s="611"/>
      <c r="D28" s="610"/>
      <c r="E28" s="611"/>
      <c r="F28" s="611"/>
      <c r="G28" s="15"/>
      <c r="H28" s="14"/>
      <c r="I28" s="19"/>
      <c r="J28" s="19"/>
      <c r="K28" s="20"/>
      <c r="L28" s="20"/>
      <c r="M28" s="20"/>
      <c r="N28" s="20"/>
      <c r="O28" s="15"/>
    </row>
    <row r="29" spans="1:15" ht="12.75" customHeight="1" thickTop="1">
      <c r="B29" s="614" t="s">
        <v>38</v>
      </c>
      <c r="C29" s="615">
        <v>1</v>
      </c>
      <c r="D29" s="616" t="s">
        <v>10</v>
      </c>
      <c r="E29" s="617">
        <f>+F16</f>
        <v>1350</v>
      </c>
      <c r="F29" s="633">
        <f>ROUND(C29*E29,2)</f>
        <v>1350</v>
      </c>
      <c r="G29" s="12"/>
      <c r="H29" s="14"/>
      <c r="I29" s="19"/>
      <c r="J29" s="19"/>
      <c r="K29" s="24"/>
      <c r="L29" s="24"/>
      <c r="M29" s="34"/>
      <c r="N29" s="20"/>
      <c r="O29" s="15"/>
    </row>
    <row r="30" spans="1:15" ht="12.75" customHeight="1">
      <c r="B30" s="619" t="s">
        <v>39</v>
      </c>
      <c r="C30" s="620">
        <f>F20</f>
        <v>8</v>
      </c>
      <c r="D30" s="621" t="s">
        <v>36</v>
      </c>
      <c r="E30" s="622"/>
      <c r="F30" s="623">
        <f>ROUND(C30*E30,2)</f>
        <v>0</v>
      </c>
      <c r="G30" s="12"/>
      <c r="H30" s="14"/>
      <c r="I30" s="19"/>
      <c r="J30" s="19"/>
      <c r="K30" s="24"/>
      <c r="L30" s="24"/>
      <c r="M30" s="34"/>
      <c r="N30" s="20"/>
      <c r="O30" s="15"/>
    </row>
    <row r="31" spans="1:15" ht="12.75" customHeight="1">
      <c r="B31" s="624" t="s">
        <v>40</v>
      </c>
      <c r="C31" s="625">
        <v>1</v>
      </c>
      <c r="D31" s="626" t="s">
        <v>10</v>
      </c>
      <c r="E31" s="627">
        <v>12</v>
      </c>
      <c r="F31" s="623">
        <f>ROUND(C31*E31,2)</f>
        <v>12</v>
      </c>
      <c r="G31" s="29"/>
      <c r="H31" s="14"/>
      <c r="I31" s="19"/>
      <c r="J31" s="19"/>
      <c r="K31" s="24"/>
      <c r="L31" s="24"/>
      <c r="M31" s="34"/>
      <c r="N31" s="20"/>
      <c r="O31" s="15"/>
    </row>
    <row r="32" spans="1:15" ht="12.75" customHeight="1" thickBot="1">
      <c r="B32" s="634"/>
      <c r="C32" s="629"/>
      <c r="D32" s="630"/>
      <c r="E32" s="631" t="s">
        <v>41</v>
      </c>
      <c r="F32" s="635">
        <f>SUM(F29:F31)</f>
        <v>1362</v>
      </c>
      <c r="G32" s="36"/>
      <c r="H32" s="14"/>
      <c r="I32" s="19"/>
      <c r="J32" s="33"/>
      <c r="K32" s="24"/>
      <c r="L32" s="24"/>
      <c r="M32" s="24"/>
      <c r="N32" s="20"/>
      <c r="O32" s="15"/>
    </row>
    <row r="33" spans="2:15" ht="12.75" customHeight="1" thickTop="1">
      <c r="B33" s="636"/>
      <c r="C33" s="637"/>
      <c r="D33" s="638"/>
      <c r="E33" s="639"/>
      <c r="F33" s="640"/>
      <c r="G33" s="36"/>
      <c r="H33" s="14"/>
      <c r="I33" s="19"/>
      <c r="J33" s="33"/>
      <c r="K33" s="24"/>
      <c r="L33" s="24"/>
      <c r="M33" s="24"/>
      <c r="N33" s="20"/>
      <c r="O33" s="15"/>
    </row>
    <row r="34" spans="2:15" ht="12.75" customHeight="1" thickBot="1">
      <c r="B34" s="613" t="s">
        <v>43</v>
      </c>
      <c r="C34" s="611"/>
      <c r="D34" s="610"/>
      <c r="E34" s="611"/>
      <c r="F34" s="611"/>
      <c r="G34" s="36"/>
      <c r="H34" s="14"/>
      <c r="I34" s="14"/>
      <c r="J34" s="39"/>
      <c r="K34" s="29"/>
      <c r="L34" s="29"/>
      <c r="M34" s="32"/>
      <c r="N34" s="15"/>
      <c r="O34" s="15"/>
    </row>
    <row r="35" spans="2:15" ht="12.75" customHeight="1" thickTop="1">
      <c r="B35" s="614" t="s">
        <v>30</v>
      </c>
      <c r="C35" s="615">
        <v>0.45</v>
      </c>
      <c r="D35" s="641" t="s">
        <v>10</v>
      </c>
      <c r="E35" s="617">
        <f>F26</f>
        <v>1012</v>
      </c>
      <c r="F35" s="633">
        <f>ROUND(C35*E35,2)</f>
        <v>455.4</v>
      </c>
      <c r="G35" s="36"/>
      <c r="H35" s="14"/>
      <c r="I35" s="14"/>
      <c r="J35" s="39"/>
      <c r="K35" s="29"/>
      <c r="L35" s="29"/>
      <c r="M35" s="32"/>
      <c r="N35" s="15"/>
      <c r="O35" s="15"/>
    </row>
    <row r="36" spans="2:15" ht="12.75" customHeight="1">
      <c r="B36" s="624" t="s">
        <v>31</v>
      </c>
      <c r="C36" s="625">
        <v>0.9</v>
      </c>
      <c r="D36" s="642" t="s">
        <v>10</v>
      </c>
      <c r="E36" s="627">
        <f>F32</f>
        <v>1362</v>
      </c>
      <c r="F36" s="623">
        <f>ROUND(C36*E36,2)</f>
        <v>1225.8</v>
      </c>
      <c r="G36" s="36"/>
      <c r="H36" s="14"/>
      <c r="I36" s="14"/>
      <c r="J36" s="39"/>
      <c r="K36" s="29"/>
      <c r="L36" s="29"/>
      <c r="M36" s="32"/>
      <c r="N36" s="15"/>
      <c r="O36" s="15"/>
    </row>
    <row r="37" spans="2:15" ht="12.75" customHeight="1">
      <c r="B37" s="624" t="s">
        <v>44</v>
      </c>
      <c r="C37" s="625">
        <v>13</v>
      </c>
      <c r="D37" s="642" t="s">
        <v>45</v>
      </c>
      <c r="E37" s="627">
        <f>F13</f>
        <v>250</v>
      </c>
      <c r="F37" s="623">
        <f>ROUND(C37*E37,2)</f>
        <v>3250</v>
      </c>
      <c r="G37" s="36"/>
      <c r="H37" s="14"/>
      <c r="I37" s="14"/>
      <c r="J37" s="39"/>
      <c r="K37" s="29"/>
      <c r="L37" s="29"/>
      <c r="M37" s="32"/>
      <c r="N37" s="15"/>
      <c r="O37" s="15"/>
    </row>
    <row r="38" spans="2:15" ht="12.75" customHeight="1">
      <c r="B38" s="624" t="s">
        <v>25</v>
      </c>
      <c r="C38" s="625">
        <v>60</v>
      </c>
      <c r="D38" s="642" t="s">
        <v>13</v>
      </c>
      <c r="E38" s="627">
        <f>F12</f>
        <v>2.5</v>
      </c>
      <c r="F38" s="623">
        <f>ROUND(C38*E38,2)</f>
        <v>150</v>
      </c>
      <c r="G38" s="36"/>
      <c r="H38" s="14"/>
      <c r="I38" s="14"/>
      <c r="J38" s="39"/>
      <c r="K38" s="29"/>
      <c r="L38" s="29"/>
      <c r="M38" s="32"/>
      <c r="N38" s="15"/>
      <c r="O38" s="15"/>
    </row>
    <row r="39" spans="2:15" ht="12.75" customHeight="1">
      <c r="B39" s="624" t="s">
        <v>46</v>
      </c>
      <c r="C39" s="625">
        <v>1</v>
      </c>
      <c r="D39" s="642" t="s">
        <v>10</v>
      </c>
      <c r="E39" s="627">
        <v>800</v>
      </c>
      <c r="F39" s="623">
        <f>ROUND(C39*E39,2)</f>
        <v>800</v>
      </c>
      <c r="G39" s="36"/>
      <c r="H39" s="14"/>
      <c r="I39" s="14"/>
      <c r="J39" s="39"/>
      <c r="K39" s="29"/>
      <c r="L39" s="29"/>
      <c r="M39" s="32"/>
      <c r="N39" s="15"/>
      <c r="O39" s="15"/>
    </row>
    <row r="40" spans="2:15" ht="12.75" customHeight="1">
      <c r="B40" s="624" t="s">
        <v>47</v>
      </c>
      <c r="C40" s="625"/>
      <c r="D40" s="642"/>
      <c r="E40" s="625"/>
      <c r="F40" s="643">
        <f>SUM(F35+F36+F37+F38)*0.02</f>
        <v>101.62</v>
      </c>
      <c r="G40" s="36"/>
      <c r="H40" s="14"/>
      <c r="I40" s="14"/>
      <c r="J40" s="39"/>
      <c r="K40" s="29"/>
      <c r="L40" s="29"/>
      <c r="M40" s="32"/>
      <c r="N40" s="15"/>
      <c r="O40" s="15"/>
    </row>
    <row r="41" spans="2:15" ht="12.75" customHeight="1" thickBot="1">
      <c r="B41" s="634"/>
      <c r="C41" s="644"/>
      <c r="D41" s="645"/>
      <c r="E41" s="646" t="s">
        <v>48</v>
      </c>
      <c r="F41" s="647">
        <f>SUM(F35:F40)</f>
        <v>5982.82</v>
      </c>
      <c r="G41" s="36"/>
      <c r="H41" s="14"/>
      <c r="I41" s="14"/>
      <c r="J41" s="39"/>
      <c r="K41" s="29"/>
      <c r="L41" s="29"/>
      <c r="M41" s="32"/>
      <c r="N41" s="15"/>
      <c r="O41" s="15"/>
    </row>
    <row r="42" spans="2:15" ht="12.75" customHeight="1" thickTop="1">
      <c r="B42" s="636"/>
      <c r="C42" s="637"/>
      <c r="D42" s="638"/>
      <c r="E42" s="639"/>
      <c r="F42" s="640"/>
      <c r="G42" s="36"/>
      <c r="H42" s="14"/>
      <c r="I42" s="14"/>
      <c r="J42" s="39"/>
      <c r="K42" s="29"/>
      <c r="L42" s="29"/>
      <c r="M42" s="32"/>
      <c r="N42" s="15"/>
      <c r="O42" s="15"/>
    </row>
    <row r="43" spans="2:15" ht="12.75" customHeight="1" thickBot="1">
      <c r="B43" s="613" t="s">
        <v>49</v>
      </c>
      <c r="C43" s="611"/>
      <c r="D43" s="610"/>
      <c r="E43" s="611"/>
      <c r="F43" s="611"/>
      <c r="G43" s="36"/>
      <c r="H43" s="14"/>
      <c r="I43" s="14"/>
      <c r="J43" s="39"/>
      <c r="K43" s="29"/>
      <c r="L43" s="29"/>
      <c r="M43" s="32"/>
      <c r="N43" s="15"/>
      <c r="O43" s="15"/>
    </row>
    <row r="44" spans="2:15" ht="12.75" customHeight="1" thickTop="1">
      <c r="B44" s="614" t="s">
        <v>30</v>
      </c>
      <c r="C44" s="615">
        <v>0.45</v>
      </c>
      <c r="D44" s="641" t="s">
        <v>10</v>
      </c>
      <c r="E44" s="615">
        <f>F26</f>
        <v>1012</v>
      </c>
      <c r="F44" s="633">
        <f>ROUND(C44*E44,2)</f>
        <v>455.4</v>
      </c>
      <c r="G44" s="36"/>
      <c r="H44" s="14"/>
      <c r="I44" s="14"/>
      <c r="J44" s="39"/>
      <c r="K44" s="29"/>
      <c r="L44" s="29"/>
      <c r="M44" s="32"/>
      <c r="N44" s="15"/>
      <c r="O44" s="15"/>
    </row>
    <row r="45" spans="2:15" ht="12.75" customHeight="1">
      <c r="B45" s="624" t="s">
        <v>31</v>
      </c>
      <c r="C45" s="625">
        <v>0.9</v>
      </c>
      <c r="D45" s="642" t="s">
        <v>10</v>
      </c>
      <c r="E45" s="625">
        <f>F32</f>
        <v>1362</v>
      </c>
      <c r="F45" s="623">
        <f>ROUND(C45*E45,2)</f>
        <v>1225.8</v>
      </c>
      <c r="G45" s="36"/>
      <c r="H45" s="14"/>
      <c r="I45" s="14"/>
      <c r="J45" s="39"/>
      <c r="K45" s="29"/>
      <c r="L45" s="29"/>
      <c r="M45" s="32"/>
      <c r="N45" s="15"/>
      <c r="O45" s="15"/>
    </row>
    <row r="46" spans="2:15" ht="12.75" customHeight="1">
      <c r="B46" s="624" t="s">
        <v>44</v>
      </c>
      <c r="C46" s="625">
        <v>9</v>
      </c>
      <c r="D46" s="642" t="s">
        <v>45</v>
      </c>
      <c r="E46" s="625">
        <f>F13</f>
        <v>250</v>
      </c>
      <c r="F46" s="623">
        <f>ROUND(C46*E46,2)</f>
        <v>2250</v>
      </c>
      <c r="G46" s="36"/>
      <c r="H46" s="14"/>
      <c r="I46" s="14"/>
      <c r="J46" s="39"/>
      <c r="K46" s="29"/>
      <c r="L46" s="29"/>
      <c r="M46" s="32"/>
      <c r="N46" s="15"/>
      <c r="O46" s="15"/>
    </row>
    <row r="47" spans="2:15" ht="12.75" customHeight="1">
      <c r="B47" s="624" t="s">
        <v>25</v>
      </c>
      <c r="C47" s="625">
        <v>60</v>
      </c>
      <c r="D47" s="642" t="s">
        <v>13</v>
      </c>
      <c r="E47" s="625">
        <f>F12</f>
        <v>2.5</v>
      </c>
      <c r="F47" s="623">
        <f>ROUND(C47*E47,2)</f>
        <v>150</v>
      </c>
      <c r="G47" s="36"/>
      <c r="H47" s="14"/>
      <c r="I47" s="14"/>
      <c r="J47" s="39"/>
      <c r="K47" s="29"/>
      <c r="L47" s="29"/>
      <c r="M47" s="32"/>
      <c r="N47" s="15"/>
      <c r="O47" s="15"/>
    </row>
    <row r="48" spans="2:15" ht="12.75" customHeight="1">
      <c r="B48" s="624" t="s">
        <v>46</v>
      </c>
      <c r="C48" s="625">
        <v>1</v>
      </c>
      <c r="D48" s="642" t="s">
        <v>10</v>
      </c>
      <c r="E48" s="625">
        <v>800</v>
      </c>
      <c r="F48" s="623">
        <f>ROUND(C48*E48,2)</f>
        <v>800</v>
      </c>
      <c r="G48" s="36"/>
      <c r="H48" s="14"/>
      <c r="I48" s="14"/>
      <c r="J48" s="39"/>
      <c r="K48" s="29"/>
      <c r="L48" s="29"/>
      <c r="M48" s="32"/>
      <c r="N48" s="15"/>
      <c r="O48" s="15"/>
    </row>
    <row r="49" spans="1:15" ht="12.75" customHeight="1">
      <c r="B49" s="624" t="s">
        <v>47</v>
      </c>
      <c r="C49" s="625"/>
      <c r="D49" s="642"/>
      <c r="E49" s="625"/>
      <c r="F49" s="643">
        <f>SUM(F44+F45+F46+F47)*0.02</f>
        <v>81.62</v>
      </c>
      <c r="G49" s="36"/>
      <c r="H49" s="14"/>
      <c r="I49" s="14"/>
      <c r="J49" s="39"/>
      <c r="K49" s="29"/>
      <c r="L49" s="29"/>
      <c r="M49" s="32"/>
      <c r="N49" s="15"/>
      <c r="O49" s="15"/>
    </row>
    <row r="50" spans="1:15" ht="12.75" customHeight="1" thickBot="1">
      <c r="B50" s="634"/>
      <c r="C50" s="644"/>
      <c r="D50" s="645"/>
      <c r="E50" s="646" t="s">
        <v>48</v>
      </c>
      <c r="F50" s="647">
        <f>SUM(F44:F49)</f>
        <v>4962.82</v>
      </c>
      <c r="G50" s="36"/>
      <c r="H50" s="14"/>
      <c r="I50" s="14"/>
      <c r="J50" s="39"/>
      <c r="K50" s="29"/>
      <c r="L50" s="29"/>
      <c r="M50" s="32"/>
      <c r="N50" s="15"/>
      <c r="O50" s="15"/>
    </row>
    <row r="51" spans="1:15" ht="12.75" customHeight="1" thickTop="1">
      <c r="B51" s="613" t="s">
        <v>50</v>
      </c>
      <c r="C51" s="639"/>
      <c r="D51" s="648"/>
      <c r="E51" s="649"/>
      <c r="F51" s="649">
        <f>(F50-F48)+800</f>
        <v>4962.82</v>
      </c>
      <c r="G51" s="36"/>
      <c r="H51" s="14"/>
      <c r="I51" s="14"/>
      <c r="J51" s="39"/>
      <c r="K51" s="29"/>
      <c r="L51" s="29"/>
      <c r="M51" s="32"/>
      <c r="N51" s="15"/>
      <c r="O51" s="15"/>
    </row>
    <row r="52" spans="1:15" ht="12.75" customHeight="1">
      <c r="B52" s="636"/>
      <c r="C52" s="639"/>
      <c r="D52" s="648"/>
      <c r="E52" s="649"/>
      <c r="F52" s="649"/>
      <c r="G52" s="36"/>
      <c r="H52" s="14"/>
      <c r="I52" s="14"/>
      <c r="J52" s="39"/>
      <c r="K52" s="29"/>
      <c r="L52" s="29"/>
      <c r="M52" s="32"/>
      <c r="N52" s="15"/>
      <c r="O52" s="15"/>
    </row>
    <row r="53" spans="1:15" ht="12.75" customHeight="1" thickBot="1">
      <c r="A53" s="47"/>
      <c r="B53" s="613" t="s">
        <v>51</v>
      </c>
      <c r="C53" s="611"/>
      <c r="D53" s="610"/>
      <c r="E53" s="611"/>
      <c r="F53" s="611"/>
      <c r="G53" s="15"/>
      <c r="H53" s="14"/>
      <c r="I53" s="14"/>
      <c r="J53" s="14"/>
      <c r="K53" s="15"/>
      <c r="L53" s="15"/>
      <c r="M53" s="15"/>
      <c r="N53" s="15"/>
      <c r="O53" s="15"/>
    </row>
    <row r="54" spans="1:15" ht="12.75" customHeight="1" thickTop="1">
      <c r="B54" s="614" t="s">
        <v>30</v>
      </c>
      <c r="C54" s="615">
        <v>0.52</v>
      </c>
      <c r="D54" s="641" t="s">
        <v>10</v>
      </c>
      <c r="E54" s="615">
        <f>F26</f>
        <v>1012</v>
      </c>
      <c r="F54" s="633">
        <f>ROUND(C54*E54,2)</f>
        <v>526.24</v>
      </c>
      <c r="G54" s="29"/>
      <c r="H54" s="14"/>
      <c r="I54" s="14"/>
      <c r="J54" s="14"/>
      <c r="K54" s="15"/>
      <c r="L54" s="15"/>
      <c r="M54" s="15"/>
      <c r="N54" s="15"/>
      <c r="O54" s="15"/>
    </row>
    <row r="55" spans="1:15" ht="12.75" customHeight="1">
      <c r="B55" s="624" t="s">
        <v>31</v>
      </c>
      <c r="C55" s="625">
        <v>0.85</v>
      </c>
      <c r="D55" s="642" t="s">
        <v>10</v>
      </c>
      <c r="E55" s="625">
        <f>F32</f>
        <v>1362</v>
      </c>
      <c r="F55" s="623">
        <f>ROUND(C55*E55,2)</f>
        <v>1157.7</v>
      </c>
      <c r="G55" s="29"/>
      <c r="H55" s="14"/>
      <c r="I55" s="14"/>
      <c r="J55" s="14"/>
      <c r="K55" s="15"/>
      <c r="L55" s="15"/>
      <c r="M55" s="15"/>
      <c r="N55" s="15"/>
      <c r="O55" s="15"/>
    </row>
    <row r="56" spans="1:15" ht="12.75" customHeight="1">
      <c r="B56" s="624" t="s">
        <v>44</v>
      </c>
      <c r="C56" s="625">
        <v>7</v>
      </c>
      <c r="D56" s="642" t="s">
        <v>45</v>
      </c>
      <c r="E56" s="625">
        <f>F13</f>
        <v>250</v>
      </c>
      <c r="F56" s="623">
        <f>ROUND(C56*E56,2)</f>
        <v>1750</v>
      </c>
      <c r="G56" s="29"/>
      <c r="H56" s="14"/>
      <c r="I56" s="14"/>
      <c r="J56" s="14"/>
      <c r="K56" s="15"/>
      <c r="L56" s="15"/>
      <c r="M56" s="15"/>
      <c r="N56" s="15"/>
      <c r="O56" s="15"/>
    </row>
    <row r="57" spans="1:15" ht="12.75" customHeight="1">
      <c r="B57" s="624" t="s">
        <v>25</v>
      </c>
      <c r="C57" s="625">
        <v>60</v>
      </c>
      <c r="D57" s="642" t="s">
        <v>13</v>
      </c>
      <c r="E57" s="625">
        <f>F12</f>
        <v>2.5</v>
      </c>
      <c r="F57" s="623">
        <f>ROUND(C57*E57,2)</f>
        <v>150</v>
      </c>
      <c r="G57" s="29"/>
      <c r="H57" s="14"/>
      <c r="I57" s="14"/>
      <c r="J57" s="14"/>
      <c r="K57" s="15"/>
      <c r="L57" s="15"/>
      <c r="M57" s="15"/>
      <c r="N57" s="15"/>
      <c r="O57" s="15"/>
    </row>
    <row r="58" spans="1:15" ht="12.75" customHeight="1">
      <c r="B58" s="624" t="s">
        <v>46</v>
      </c>
      <c r="C58" s="625">
        <v>1</v>
      </c>
      <c r="D58" s="642" t="s">
        <v>10</v>
      </c>
      <c r="E58" s="625">
        <v>800</v>
      </c>
      <c r="F58" s="623">
        <f>ROUND(C58*E58,2)</f>
        <v>800</v>
      </c>
      <c r="G58" s="29"/>
      <c r="H58" s="14"/>
      <c r="I58" s="14"/>
      <c r="J58" s="14"/>
      <c r="K58" s="15"/>
      <c r="L58" s="15"/>
      <c r="M58" s="15"/>
      <c r="N58" s="15"/>
      <c r="O58" s="15"/>
    </row>
    <row r="59" spans="1:15" ht="12.75" customHeight="1">
      <c r="B59" s="624" t="s">
        <v>47</v>
      </c>
      <c r="C59" s="625"/>
      <c r="D59" s="642"/>
      <c r="E59" s="625"/>
      <c r="F59" s="643">
        <f>SUM(F54+F55+F56+F57)*0.02</f>
        <v>71.680000000000007</v>
      </c>
      <c r="G59" s="48"/>
      <c r="H59" s="14"/>
      <c r="I59" s="14"/>
      <c r="J59" s="14"/>
      <c r="K59" s="15"/>
      <c r="L59" s="15"/>
      <c r="M59" s="15"/>
      <c r="N59" s="15"/>
      <c r="O59" s="15"/>
    </row>
    <row r="60" spans="1:15" ht="12.75" customHeight="1" thickBot="1">
      <c r="B60" s="634"/>
      <c r="C60" s="644"/>
      <c r="D60" s="645"/>
      <c r="E60" s="646" t="s">
        <v>48</v>
      </c>
      <c r="F60" s="647">
        <f>SUM(F54:F59)</f>
        <v>4455.62</v>
      </c>
      <c r="G60" s="36"/>
      <c r="H60" s="14"/>
      <c r="I60" s="14"/>
      <c r="J60" s="14"/>
      <c r="K60" s="15"/>
      <c r="L60" s="15"/>
      <c r="M60" s="15"/>
      <c r="N60" s="15"/>
      <c r="O60" s="15"/>
    </row>
    <row r="61" spans="1:15" ht="12" customHeight="1" thickTop="1">
      <c r="B61" s="650"/>
      <c r="C61" s="639"/>
      <c r="D61" s="612"/>
      <c r="E61" s="649" t="s">
        <v>52</v>
      </c>
      <c r="F61" s="649">
        <f>F60*1.05</f>
        <v>4678.3999999999996</v>
      </c>
      <c r="G61" s="15"/>
      <c r="H61" s="14"/>
      <c r="I61" s="14"/>
      <c r="J61" s="14"/>
      <c r="K61" s="15"/>
      <c r="L61" s="15"/>
      <c r="M61" s="15"/>
      <c r="N61" s="15"/>
      <c r="O61" s="15"/>
    </row>
    <row r="62" spans="1:15" ht="12.75" customHeight="1" thickBot="1">
      <c r="B62" s="613" t="s">
        <v>53</v>
      </c>
      <c r="C62" s="611"/>
      <c r="D62" s="610"/>
      <c r="E62" s="611"/>
      <c r="F62" s="611"/>
      <c r="G62" s="15"/>
      <c r="H62" s="14"/>
      <c r="I62" s="14"/>
      <c r="J62" s="14"/>
      <c r="K62" s="15"/>
      <c r="L62" s="15"/>
      <c r="M62" s="15"/>
      <c r="N62" s="15"/>
      <c r="O62" s="15"/>
    </row>
    <row r="63" spans="1:15" ht="12.75" customHeight="1" thickTop="1">
      <c r="B63" s="614" t="s">
        <v>30</v>
      </c>
      <c r="C63" s="615">
        <v>0.52</v>
      </c>
      <c r="D63" s="641" t="s">
        <v>10</v>
      </c>
      <c r="E63" s="615">
        <f>+F26</f>
        <v>1012</v>
      </c>
      <c r="F63" s="633">
        <f>ROUND(C63*E63,2)</f>
        <v>526.24</v>
      </c>
      <c r="G63" s="29"/>
      <c r="H63" s="14"/>
      <c r="I63" s="14"/>
      <c r="J63" s="14"/>
      <c r="K63" s="15"/>
      <c r="L63" s="15"/>
      <c r="M63" s="15"/>
      <c r="N63" s="15"/>
      <c r="O63" s="15"/>
    </row>
    <row r="64" spans="1:15" ht="12.75" customHeight="1">
      <c r="B64" s="624" t="s">
        <v>31</v>
      </c>
      <c r="C64" s="625">
        <v>0</v>
      </c>
      <c r="D64" s="642" t="s">
        <v>10</v>
      </c>
      <c r="E64" s="625">
        <f>F32</f>
        <v>1362</v>
      </c>
      <c r="F64" s="623">
        <f>ROUND(C64*E64,2)</f>
        <v>0</v>
      </c>
      <c r="G64" s="29"/>
      <c r="H64" s="14"/>
      <c r="I64" s="14"/>
      <c r="J64" s="14"/>
      <c r="K64" s="15"/>
      <c r="L64" s="15"/>
      <c r="M64" s="15"/>
      <c r="N64" s="15"/>
      <c r="O64" s="15"/>
    </row>
    <row r="65" spans="1:15" ht="12.75" customHeight="1">
      <c r="B65" s="624" t="s">
        <v>44</v>
      </c>
      <c r="C65" s="625">
        <v>6.44</v>
      </c>
      <c r="D65" s="642" t="s">
        <v>45</v>
      </c>
      <c r="E65" s="625">
        <f>F13</f>
        <v>250</v>
      </c>
      <c r="F65" s="623">
        <f>ROUND(C65*E65,2)</f>
        <v>1610</v>
      </c>
      <c r="G65" s="29"/>
      <c r="H65" s="14"/>
      <c r="I65" s="14"/>
      <c r="J65" s="14"/>
      <c r="K65" s="15"/>
      <c r="L65" s="15"/>
      <c r="M65" s="15"/>
      <c r="N65" s="15"/>
      <c r="O65" s="15"/>
    </row>
    <row r="66" spans="1:15" ht="12.75" customHeight="1">
      <c r="B66" s="624" t="s">
        <v>25</v>
      </c>
      <c r="C66" s="625">
        <v>60</v>
      </c>
      <c r="D66" s="642" t="s">
        <v>13</v>
      </c>
      <c r="E66" s="625">
        <f>F12</f>
        <v>2.5</v>
      </c>
      <c r="F66" s="623">
        <f>ROUND(C66*E66,2)</f>
        <v>150</v>
      </c>
      <c r="G66" s="29"/>
      <c r="H66" s="14"/>
      <c r="I66" s="14"/>
      <c r="J66" s="14"/>
      <c r="K66" s="15"/>
      <c r="L66" s="15"/>
      <c r="M66" s="15"/>
      <c r="N66" s="15"/>
      <c r="O66" s="15"/>
    </row>
    <row r="67" spans="1:15" ht="12.75" customHeight="1">
      <c r="B67" s="624" t="s">
        <v>46</v>
      </c>
      <c r="C67" s="625">
        <v>1</v>
      </c>
      <c r="D67" s="642" t="s">
        <v>10</v>
      </c>
      <c r="E67" s="625">
        <v>800</v>
      </c>
      <c r="F67" s="623">
        <f>ROUND(C67*E67,2)</f>
        <v>800</v>
      </c>
      <c r="G67" s="29"/>
      <c r="H67" s="14"/>
      <c r="I67" s="14"/>
      <c r="J67" s="14"/>
      <c r="K67" s="15"/>
      <c r="L67" s="15"/>
      <c r="M67" s="15"/>
      <c r="N67" s="15"/>
      <c r="O67" s="15"/>
    </row>
    <row r="68" spans="1:15" ht="12.75" customHeight="1">
      <c r="B68" s="624" t="s">
        <v>47</v>
      </c>
      <c r="C68" s="625"/>
      <c r="D68" s="642"/>
      <c r="E68" s="625"/>
      <c r="F68" s="643">
        <f>SUM(F63+F64+F65+F66)*0.02</f>
        <v>45.72</v>
      </c>
      <c r="G68" s="48"/>
      <c r="H68" s="14"/>
      <c r="I68" s="14"/>
      <c r="J68" s="14"/>
      <c r="K68" s="15"/>
      <c r="L68" s="15"/>
      <c r="M68" s="15"/>
      <c r="N68" s="15"/>
      <c r="O68" s="15"/>
    </row>
    <row r="69" spans="1:15" ht="12.75" customHeight="1" thickBot="1">
      <c r="B69" s="634"/>
      <c r="C69" s="644"/>
      <c r="D69" s="645"/>
      <c r="E69" s="646" t="s">
        <v>48</v>
      </c>
      <c r="F69" s="647">
        <f>SUM(F63:F68)</f>
        <v>3131.96</v>
      </c>
      <c r="G69" s="36"/>
      <c r="H69" s="14"/>
      <c r="I69" s="14"/>
      <c r="J69" s="14"/>
      <c r="K69" s="15"/>
      <c r="L69" s="15"/>
      <c r="M69" s="15"/>
      <c r="N69" s="15"/>
      <c r="O69" s="15"/>
    </row>
    <row r="70" spans="1:15" ht="12" customHeight="1" thickTop="1">
      <c r="B70" s="636"/>
      <c r="C70" s="639"/>
      <c r="D70" s="648"/>
      <c r="E70" s="649"/>
      <c r="F70" s="649"/>
      <c r="G70" s="36"/>
      <c r="H70" s="14"/>
      <c r="I70" s="14"/>
      <c r="J70" s="14"/>
      <c r="K70" s="15"/>
      <c r="L70" s="15"/>
      <c r="M70" s="15"/>
      <c r="N70" s="15"/>
      <c r="O70" s="15"/>
    </row>
    <row r="71" spans="1:15" ht="15.75" customHeight="1" thickBot="1">
      <c r="A71" s="47"/>
      <c r="B71" s="651" t="s">
        <v>54</v>
      </c>
      <c r="C71" s="611"/>
      <c r="D71" s="652"/>
      <c r="E71" s="611"/>
      <c r="F71" s="611"/>
      <c r="G71" s="15"/>
      <c r="H71" s="14"/>
      <c r="I71" s="14"/>
      <c r="J71" s="14"/>
      <c r="K71" s="15"/>
      <c r="L71" s="15"/>
      <c r="M71" s="15"/>
      <c r="N71" s="15"/>
      <c r="O71" s="15"/>
    </row>
    <row r="72" spans="1:15" ht="12.75" customHeight="1" thickTop="1">
      <c r="A72" s="47"/>
      <c r="B72" s="614" t="s">
        <v>55</v>
      </c>
      <c r="C72" s="615">
        <v>1</v>
      </c>
      <c r="D72" s="641" t="s">
        <v>10</v>
      </c>
      <c r="E72" s="615">
        <f>+F17</f>
        <v>1500</v>
      </c>
      <c r="F72" s="633">
        <f>ROUND(C72*E72,2)</f>
        <v>1500</v>
      </c>
      <c r="G72" s="29"/>
      <c r="H72" s="14"/>
      <c r="I72" s="14"/>
      <c r="J72" s="14"/>
      <c r="K72" s="15"/>
      <c r="L72" s="15"/>
      <c r="M72" s="15"/>
      <c r="N72" s="15"/>
      <c r="O72" s="15"/>
    </row>
    <row r="73" spans="1:15" ht="12.75" customHeight="1">
      <c r="A73" s="47"/>
      <c r="B73" s="619" t="s">
        <v>39</v>
      </c>
      <c r="C73" s="620"/>
      <c r="D73" s="653"/>
      <c r="E73" s="620"/>
      <c r="F73" s="623">
        <f>ROUND(C73*E73,2)</f>
        <v>0</v>
      </c>
      <c r="G73" s="29"/>
      <c r="H73" s="14"/>
      <c r="I73" s="14"/>
      <c r="J73" s="14"/>
      <c r="K73" s="15"/>
      <c r="L73" s="15"/>
      <c r="M73" s="15"/>
      <c r="N73" s="15"/>
      <c r="O73" s="15"/>
    </row>
    <row r="74" spans="1:15" ht="12.75" customHeight="1">
      <c r="A74" s="47"/>
      <c r="B74" s="624" t="s">
        <v>40</v>
      </c>
      <c r="C74" s="625">
        <v>1</v>
      </c>
      <c r="D74" s="642" t="s">
        <v>10</v>
      </c>
      <c r="E74" s="625">
        <v>12</v>
      </c>
      <c r="F74" s="623">
        <f>ROUND(C74*E74,2)</f>
        <v>12</v>
      </c>
      <c r="G74" s="29"/>
      <c r="H74" s="14"/>
      <c r="I74" s="14"/>
      <c r="J74" s="14"/>
      <c r="K74" s="15"/>
      <c r="L74" s="15"/>
      <c r="M74" s="15"/>
      <c r="N74" s="15"/>
      <c r="O74" s="15"/>
    </row>
    <row r="75" spans="1:15" ht="12.75" customHeight="1" thickBot="1">
      <c r="A75" s="47"/>
      <c r="B75" s="634"/>
      <c r="C75" s="644"/>
      <c r="D75" s="645"/>
      <c r="E75" s="646" t="s">
        <v>48</v>
      </c>
      <c r="F75" s="647">
        <f>SUM(F72:F74)</f>
        <v>1512</v>
      </c>
      <c r="G75" s="36"/>
      <c r="H75" s="14"/>
      <c r="I75" s="14"/>
      <c r="J75" s="14"/>
      <c r="K75" s="15"/>
      <c r="L75" s="15"/>
      <c r="M75" s="15"/>
      <c r="N75" s="15"/>
      <c r="O75" s="15"/>
    </row>
    <row r="76" spans="1:15" ht="13.5" customHeight="1" thickTop="1">
      <c r="A76" s="47"/>
      <c r="B76" s="610"/>
      <c r="C76" s="611"/>
      <c r="D76" s="612"/>
      <c r="E76" s="611"/>
      <c r="F76" s="611"/>
      <c r="G76" s="15"/>
      <c r="H76" s="14"/>
      <c r="I76" s="14"/>
      <c r="J76" s="14"/>
      <c r="K76" s="15"/>
      <c r="L76" s="15"/>
      <c r="M76" s="15"/>
      <c r="N76" s="15"/>
      <c r="O76" s="15"/>
    </row>
    <row r="77" spans="1:15" ht="12.75" customHeight="1" thickBot="1">
      <c r="A77" s="47"/>
      <c r="B77" s="613" t="s">
        <v>56</v>
      </c>
      <c r="C77" s="611"/>
      <c r="D77" s="610"/>
      <c r="E77" s="611"/>
      <c r="F77" s="611"/>
      <c r="G77" s="15"/>
      <c r="H77" s="14"/>
      <c r="I77" s="14"/>
      <c r="J77" s="14"/>
      <c r="K77" s="15"/>
      <c r="L77" s="15"/>
      <c r="M77" s="15"/>
      <c r="N77" s="15"/>
      <c r="O77" s="15"/>
    </row>
    <row r="78" spans="1:15" ht="12.75" customHeight="1" thickTop="1">
      <c r="A78" s="47"/>
      <c r="B78" s="614" t="s">
        <v>30</v>
      </c>
      <c r="C78" s="615">
        <v>1.02</v>
      </c>
      <c r="D78" s="641" t="s">
        <v>10</v>
      </c>
      <c r="E78" s="615">
        <f>+F75</f>
        <v>1512</v>
      </c>
      <c r="F78" s="633">
        <f>ROUND(C78*E78,2)</f>
        <v>1542.24</v>
      </c>
      <c r="G78" s="51"/>
      <c r="H78" s="14"/>
      <c r="I78" s="14"/>
      <c r="J78" s="14"/>
      <c r="K78" s="15"/>
      <c r="L78" s="15"/>
      <c r="M78" s="15"/>
      <c r="N78" s="15"/>
      <c r="O78" s="15"/>
    </row>
    <row r="79" spans="1:15" ht="12.75" customHeight="1">
      <c r="A79" s="47"/>
      <c r="B79" s="624" t="s">
        <v>44</v>
      </c>
      <c r="C79" s="625">
        <v>9.4600000000000009</v>
      </c>
      <c r="D79" s="642" t="s">
        <v>45</v>
      </c>
      <c r="E79" s="625">
        <f>F13</f>
        <v>250</v>
      </c>
      <c r="F79" s="623">
        <f>ROUND(C79*E79,2)</f>
        <v>2365</v>
      </c>
      <c r="G79" s="29"/>
      <c r="H79" s="14"/>
      <c r="I79" s="14"/>
      <c r="J79" s="14"/>
      <c r="K79" s="15"/>
      <c r="L79" s="15"/>
      <c r="M79" s="15"/>
      <c r="N79" s="15"/>
      <c r="O79" s="15"/>
    </row>
    <row r="80" spans="1:15" ht="12.75" customHeight="1">
      <c r="A80" s="47"/>
      <c r="B80" s="624" t="s">
        <v>25</v>
      </c>
      <c r="C80" s="625">
        <v>50</v>
      </c>
      <c r="D80" s="642" t="s">
        <v>13</v>
      </c>
      <c r="E80" s="625">
        <f>F12</f>
        <v>2.5</v>
      </c>
      <c r="F80" s="623">
        <f>ROUND(C80*E80,2)</f>
        <v>125</v>
      </c>
      <c r="G80" s="29"/>
      <c r="H80" s="14"/>
      <c r="I80" s="14"/>
      <c r="J80" s="14"/>
      <c r="K80" s="15"/>
      <c r="L80" s="15"/>
      <c r="M80" s="15"/>
      <c r="N80" s="15"/>
      <c r="O80" s="15"/>
    </row>
    <row r="81" spans="1:15" ht="12.75" customHeight="1">
      <c r="A81" s="47"/>
      <c r="B81" s="624" t="s">
        <v>29</v>
      </c>
      <c r="C81" s="625">
        <v>3.07</v>
      </c>
      <c r="D81" s="642" t="s">
        <v>45</v>
      </c>
      <c r="E81" s="625">
        <f>F14</f>
        <v>100</v>
      </c>
      <c r="F81" s="623">
        <f>ROUND(C81*E81,2)</f>
        <v>307</v>
      </c>
      <c r="G81" s="29"/>
      <c r="H81" s="14"/>
      <c r="I81" s="14"/>
      <c r="J81" s="14"/>
      <c r="K81" s="15"/>
      <c r="L81" s="15"/>
      <c r="M81" s="15"/>
      <c r="N81" s="15"/>
      <c r="O81" s="15"/>
    </row>
    <row r="82" spans="1:15" ht="12.75" customHeight="1">
      <c r="A82" s="47"/>
      <c r="B82" s="624" t="s">
        <v>57</v>
      </c>
      <c r="C82" s="625">
        <v>0.5</v>
      </c>
      <c r="D82" s="642" t="s">
        <v>58</v>
      </c>
      <c r="E82" s="625">
        <v>650</v>
      </c>
      <c r="F82" s="623">
        <f>ROUND(C82*E82,2)</f>
        <v>325</v>
      </c>
      <c r="G82" s="29"/>
      <c r="H82" s="14"/>
      <c r="I82" s="14"/>
      <c r="J82" s="14"/>
      <c r="K82" s="15"/>
      <c r="L82" s="15"/>
      <c r="M82" s="15"/>
      <c r="N82" s="15"/>
      <c r="O82" s="15"/>
    </row>
    <row r="83" spans="1:15" ht="12.75" customHeight="1">
      <c r="A83" s="47"/>
      <c r="B83" s="624" t="s">
        <v>59</v>
      </c>
      <c r="C83" s="625"/>
      <c r="D83" s="642"/>
      <c r="E83" s="625"/>
      <c r="F83" s="643">
        <f>SUM(F79+F80+F78+F81)*0.03</f>
        <v>130.18</v>
      </c>
      <c r="G83" s="48"/>
      <c r="H83" s="14"/>
      <c r="I83" s="14"/>
      <c r="J83" s="14"/>
      <c r="K83" s="15"/>
      <c r="L83" s="15"/>
      <c r="M83" s="15"/>
      <c r="N83" s="15"/>
      <c r="O83" s="15"/>
    </row>
    <row r="84" spans="1:15" ht="12.75" customHeight="1" thickBot="1">
      <c r="A84" s="47"/>
      <c r="B84" s="634" t="s">
        <v>60</v>
      </c>
      <c r="C84" s="644"/>
      <c r="D84" s="645"/>
      <c r="E84" s="646" t="s">
        <v>48</v>
      </c>
      <c r="F84" s="647">
        <f>SUM(F78:F83)</f>
        <v>4794.42</v>
      </c>
      <c r="G84" s="36"/>
      <c r="H84" s="14"/>
      <c r="I84" s="14"/>
      <c r="J84" s="14"/>
      <c r="K84" s="15"/>
      <c r="L84" s="15"/>
      <c r="M84" s="15"/>
      <c r="N84" s="15"/>
      <c r="O84" s="15"/>
    </row>
    <row r="85" spans="1:15" ht="7.5" customHeight="1" thickTop="1">
      <c r="A85" s="47"/>
      <c r="B85" s="610"/>
      <c r="C85" s="611"/>
      <c r="D85" s="612"/>
      <c r="E85" s="654"/>
      <c r="F85" s="654"/>
      <c r="G85" s="53"/>
      <c r="H85" s="14"/>
      <c r="I85" s="14"/>
      <c r="J85" s="14"/>
      <c r="K85" s="15"/>
      <c r="L85" s="15"/>
      <c r="M85" s="15"/>
      <c r="N85" s="15"/>
      <c r="O85" s="15"/>
    </row>
    <row r="86" spans="1:15" ht="12.75" customHeight="1" thickBot="1">
      <c r="A86" s="47"/>
      <c r="B86" s="613" t="s">
        <v>61</v>
      </c>
      <c r="C86" s="611"/>
      <c r="D86" s="610"/>
      <c r="E86" s="611"/>
      <c r="F86" s="611"/>
      <c r="G86" s="15"/>
      <c r="H86" s="14"/>
      <c r="I86" s="14"/>
      <c r="J86" s="14"/>
      <c r="K86" s="15"/>
      <c r="L86" s="15"/>
      <c r="M86" s="15"/>
      <c r="N86" s="15"/>
      <c r="O86" s="15"/>
    </row>
    <row r="87" spans="1:15" ht="12.75" customHeight="1" thickTop="1">
      <c r="A87" s="47"/>
      <c r="B87" s="614" t="s">
        <v>62</v>
      </c>
      <c r="C87" s="615">
        <v>1</v>
      </c>
      <c r="D87" s="655" t="s">
        <v>10</v>
      </c>
      <c r="E87" s="615">
        <f>+F75</f>
        <v>1512</v>
      </c>
      <c r="F87" s="633">
        <f>ROUND(C87*E87,2)</f>
        <v>1512</v>
      </c>
      <c r="G87" s="48"/>
      <c r="H87" s="14"/>
      <c r="I87" s="14"/>
      <c r="J87" s="14"/>
      <c r="K87" s="15"/>
      <c r="L87" s="15"/>
      <c r="M87" s="15"/>
      <c r="N87" s="15"/>
      <c r="O87" s="15"/>
    </row>
    <row r="88" spans="1:15" ht="12.75" customHeight="1">
      <c r="A88" s="47"/>
      <c r="B88" s="624" t="s">
        <v>25</v>
      </c>
      <c r="C88" s="625">
        <v>69.040000000000006</v>
      </c>
      <c r="D88" s="656" t="s">
        <v>13</v>
      </c>
      <c r="E88" s="625">
        <f>F12</f>
        <v>2.5</v>
      </c>
      <c r="F88" s="623">
        <f>ROUND(C88*E88,2)</f>
        <v>172.6</v>
      </c>
      <c r="G88" s="48"/>
      <c r="H88" s="14"/>
      <c r="I88" s="14"/>
      <c r="J88" s="14"/>
      <c r="K88" s="15"/>
      <c r="L88" s="15"/>
      <c r="M88" s="15"/>
      <c r="N88" s="15"/>
      <c r="O88" s="15"/>
    </row>
    <row r="89" spans="1:15" ht="12.75" customHeight="1">
      <c r="A89" s="47"/>
      <c r="B89" s="624" t="s">
        <v>44</v>
      </c>
      <c r="C89" s="625">
        <v>11.51</v>
      </c>
      <c r="D89" s="656" t="s">
        <v>45</v>
      </c>
      <c r="E89" s="625">
        <f>F13</f>
        <v>250</v>
      </c>
      <c r="F89" s="623">
        <f>ROUND(C89*E89,2)</f>
        <v>2877.5</v>
      </c>
      <c r="G89" s="48"/>
      <c r="H89" s="14"/>
      <c r="I89" s="14"/>
      <c r="J89" s="14"/>
      <c r="K89" s="15"/>
      <c r="L89" s="15"/>
      <c r="M89" s="15"/>
      <c r="N89" s="15"/>
      <c r="O89" s="15"/>
    </row>
    <row r="90" spans="1:15" ht="12.75" customHeight="1">
      <c r="A90" s="47"/>
      <c r="B90" s="624" t="s">
        <v>57</v>
      </c>
      <c r="C90" s="625">
        <v>0.5</v>
      </c>
      <c r="D90" s="656" t="s">
        <v>58</v>
      </c>
      <c r="E90" s="625">
        <v>650</v>
      </c>
      <c r="F90" s="623">
        <f>ROUND(C90*E90,2)</f>
        <v>325</v>
      </c>
      <c r="G90" s="48"/>
      <c r="H90" s="14"/>
      <c r="I90" s="14"/>
      <c r="J90" s="14"/>
      <c r="K90" s="15"/>
      <c r="L90" s="15"/>
      <c r="M90" s="15"/>
      <c r="N90" s="15"/>
      <c r="O90" s="15"/>
    </row>
    <row r="91" spans="1:15" ht="12.75" customHeight="1">
      <c r="A91" s="47"/>
      <c r="B91" s="624" t="s">
        <v>59</v>
      </c>
      <c r="C91" s="625"/>
      <c r="D91" s="656"/>
      <c r="E91" s="625"/>
      <c r="F91" s="643">
        <f>SUM(F87+F88+F89)*0.03</f>
        <v>136.86000000000001</v>
      </c>
      <c r="G91" s="48"/>
      <c r="H91" s="14"/>
      <c r="I91" s="14"/>
      <c r="J91" s="14"/>
      <c r="K91" s="15"/>
      <c r="L91" s="15"/>
      <c r="M91" s="15"/>
      <c r="N91" s="15"/>
      <c r="O91" s="15"/>
    </row>
    <row r="92" spans="1:15" ht="12.75" customHeight="1" thickBot="1">
      <c r="A92" s="47"/>
      <c r="B92" s="634"/>
      <c r="C92" s="644"/>
      <c r="D92" s="657"/>
      <c r="E92" s="646" t="s">
        <v>48</v>
      </c>
      <c r="F92" s="647">
        <f>SUM(F87:F91)</f>
        <v>5023.96</v>
      </c>
      <c r="G92" s="36"/>
      <c r="H92" s="14"/>
      <c r="I92" s="14"/>
      <c r="J92" s="14"/>
      <c r="K92" s="15"/>
      <c r="L92" s="15"/>
      <c r="M92" s="15"/>
      <c r="N92" s="15"/>
      <c r="O92" s="15"/>
    </row>
    <row r="93" spans="1:15" ht="10.5" customHeight="1" thickTop="1">
      <c r="A93" s="47"/>
      <c r="B93" s="636"/>
      <c r="C93" s="639"/>
      <c r="D93" s="636"/>
      <c r="E93" s="649"/>
      <c r="F93" s="649"/>
      <c r="G93" s="36"/>
      <c r="H93" s="14"/>
      <c r="I93" s="14"/>
      <c r="J93" s="14"/>
      <c r="K93" s="15"/>
      <c r="L93" s="15"/>
      <c r="M93" s="15"/>
      <c r="N93" s="15"/>
      <c r="O93" s="15"/>
    </row>
    <row r="94" spans="1:15" ht="12.75" customHeight="1" thickBot="1">
      <c r="A94" s="47"/>
      <c r="B94" s="613" t="s">
        <v>3</v>
      </c>
      <c r="C94" s="611"/>
      <c r="D94" s="612"/>
      <c r="E94" s="611"/>
      <c r="F94" s="611"/>
      <c r="G94" s="15"/>
      <c r="H94" s="14"/>
      <c r="I94" s="14"/>
      <c r="J94" s="14"/>
      <c r="K94" s="15"/>
      <c r="L94" s="15"/>
      <c r="M94" s="15"/>
      <c r="N94" s="15"/>
      <c r="O94" s="15"/>
    </row>
    <row r="95" spans="1:15" ht="12.75" customHeight="1" thickTop="1">
      <c r="A95" s="47"/>
      <c r="B95" s="614" t="s">
        <v>63</v>
      </c>
      <c r="C95" s="615">
        <v>0.03</v>
      </c>
      <c r="D95" s="655" t="s">
        <v>10</v>
      </c>
      <c r="E95" s="658">
        <f>+F84</f>
        <v>4794.42</v>
      </c>
      <c r="F95" s="633">
        <f>ROUND(C95*E95,2)</f>
        <v>143.83000000000001</v>
      </c>
      <c r="G95" s="48"/>
      <c r="H95" s="14"/>
      <c r="I95" s="14"/>
      <c r="J95" s="14"/>
      <c r="K95" s="15"/>
      <c r="L95" s="15"/>
      <c r="M95" s="15"/>
      <c r="N95" s="15"/>
      <c r="O95" s="15"/>
    </row>
    <row r="96" spans="1:15" ht="12.75" customHeight="1">
      <c r="A96" s="47"/>
      <c r="B96" s="624" t="s">
        <v>64</v>
      </c>
      <c r="C96" s="625">
        <v>0.03</v>
      </c>
      <c r="D96" s="656" t="s">
        <v>65</v>
      </c>
      <c r="E96" s="659">
        <v>45</v>
      </c>
      <c r="F96" s="623">
        <f>ROUND(C96*E96,2)</f>
        <v>1.35</v>
      </c>
      <c r="G96" s="48"/>
      <c r="H96" s="14"/>
      <c r="I96" s="14"/>
      <c r="J96" s="14"/>
      <c r="K96" s="15"/>
      <c r="L96" s="15"/>
      <c r="M96" s="15"/>
      <c r="N96" s="15"/>
      <c r="O96" s="15"/>
    </row>
    <row r="97" spans="1:15" ht="12.75" customHeight="1">
      <c r="A97" s="47"/>
      <c r="B97" s="624" t="s">
        <v>66</v>
      </c>
      <c r="C97" s="625">
        <v>1</v>
      </c>
      <c r="D97" s="656" t="s">
        <v>67</v>
      </c>
      <c r="E97" s="659">
        <v>6</v>
      </c>
      <c r="F97" s="623">
        <f>ROUND(C97*E97,2)</f>
        <v>6</v>
      </c>
      <c r="G97" s="48"/>
      <c r="H97" s="14"/>
      <c r="I97" s="14"/>
      <c r="J97" s="14"/>
      <c r="K97" s="15"/>
      <c r="L97" s="15"/>
      <c r="M97" s="15"/>
      <c r="N97" s="15"/>
      <c r="O97" s="15"/>
    </row>
    <row r="98" spans="1:15" ht="12.75" customHeight="1">
      <c r="A98" s="47"/>
      <c r="B98" s="624" t="s">
        <v>18</v>
      </c>
      <c r="C98" s="625">
        <v>1</v>
      </c>
      <c r="D98" s="656" t="s">
        <v>11</v>
      </c>
      <c r="E98" s="659">
        <v>95.62</v>
      </c>
      <c r="F98" s="623">
        <f>ROUND(C98*E98,2)</f>
        <v>95.62</v>
      </c>
      <c r="G98" s="48"/>
      <c r="H98" s="14"/>
      <c r="I98" s="14">
        <v>90</v>
      </c>
      <c r="J98" s="14"/>
      <c r="K98" s="15"/>
      <c r="L98" s="15"/>
      <c r="M98" s="15"/>
      <c r="N98" s="15"/>
      <c r="O98" s="15"/>
    </row>
    <row r="99" spans="1:15" ht="12.75" customHeight="1" thickBot="1">
      <c r="A99" s="47"/>
      <c r="B99" s="634"/>
      <c r="C99" s="644"/>
      <c r="D99" s="657"/>
      <c r="E99" s="646" t="s">
        <v>48</v>
      </c>
      <c r="F99" s="647">
        <f>ROUND(SUM(F95:F98),2)</f>
        <v>246.8</v>
      </c>
      <c r="G99" s="59"/>
      <c r="H99" s="14"/>
      <c r="I99" s="14"/>
      <c r="J99" s="14"/>
      <c r="K99" s="15"/>
      <c r="L99" s="15"/>
      <c r="M99" s="15"/>
      <c r="N99" s="15"/>
      <c r="O99" s="15"/>
    </row>
    <row r="100" spans="1:15" ht="13.5" customHeight="1" thickTop="1">
      <c r="A100" s="47"/>
      <c r="B100" s="660" t="s">
        <v>68</v>
      </c>
      <c r="C100" s="661">
        <f>($C$79*6*$C$95)/128</f>
        <v>0.01</v>
      </c>
      <c r="D100" s="662" t="s">
        <v>26</v>
      </c>
      <c r="E100" s="663">
        <v>330.6</v>
      </c>
      <c r="F100" s="664">
        <f>(C100*E100)+F99</f>
        <v>250.11</v>
      </c>
      <c r="G100" s="65"/>
      <c r="H100" s="14"/>
      <c r="I100" s="14"/>
      <c r="J100" s="14"/>
      <c r="K100" s="15"/>
      <c r="L100" s="15"/>
      <c r="M100" s="15"/>
      <c r="N100" s="15"/>
      <c r="O100" s="15"/>
    </row>
    <row r="101" spans="1:15" ht="13.5" customHeight="1" thickBot="1">
      <c r="A101" s="47"/>
      <c r="B101" s="665" t="s">
        <v>69</v>
      </c>
      <c r="C101" s="644">
        <f>($C$79*4.5*$C$95)/128</f>
        <v>0.01</v>
      </c>
      <c r="D101" s="666" t="s">
        <v>26</v>
      </c>
      <c r="E101" s="667">
        <v>749.36</v>
      </c>
      <c r="F101" s="668">
        <f>(C101*E101)+F99</f>
        <v>254.29</v>
      </c>
      <c r="G101" s="65"/>
      <c r="H101" s="14"/>
      <c r="I101" s="14"/>
      <c r="J101" s="14"/>
      <c r="K101" s="15"/>
      <c r="L101" s="15"/>
      <c r="M101" s="15"/>
      <c r="N101" s="15"/>
      <c r="O101" s="15"/>
    </row>
    <row r="102" spans="1:15" ht="13.5" customHeight="1" thickTop="1">
      <c r="A102" s="47"/>
      <c r="B102" s="610"/>
      <c r="C102" s="611"/>
      <c r="D102" s="612"/>
      <c r="E102" s="654"/>
      <c r="F102" s="654"/>
      <c r="G102" s="65"/>
      <c r="H102" s="14"/>
      <c r="I102" s="14"/>
      <c r="J102" s="14"/>
      <c r="K102" s="15"/>
      <c r="L102" s="15"/>
      <c r="M102" s="15"/>
      <c r="N102" s="15"/>
      <c r="O102" s="15"/>
    </row>
    <row r="103" spans="1:15" ht="12.75" customHeight="1" thickBot="1">
      <c r="A103" s="47"/>
      <c r="B103" s="651" t="s">
        <v>17</v>
      </c>
      <c r="C103" s="611"/>
      <c r="D103" s="610"/>
      <c r="E103" s="611"/>
      <c r="F103" s="611"/>
      <c r="G103" s="15"/>
      <c r="H103" s="14"/>
      <c r="I103" s="14"/>
      <c r="J103" s="14"/>
      <c r="K103" s="15"/>
      <c r="L103" s="15"/>
      <c r="M103" s="15"/>
      <c r="N103" s="15"/>
      <c r="O103" s="15"/>
    </row>
    <row r="104" spans="1:15" ht="12.75" customHeight="1" thickTop="1">
      <c r="A104" s="47"/>
      <c r="B104" s="614" t="s">
        <v>70</v>
      </c>
      <c r="C104" s="615">
        <v>0.03</v>
      </c>
      <c r="D104" s="655" t="s">
        <v>10</v>
      </c>
      <c r="E104" s="658">
        <f>+F84</f>
        <v>4794.42</v>
      </c>
      <c r="F104" s="633">
        <f>ROUND(C104*E104,2)</f>
        <v>143.83000000000001</v>
      </c>
      <c r="G104" s="48"/>
      <c r="H104" s="14"/>
      <c r="I104" s="14"/>
      <c r="J104" s="14"/>
      <c r="K104" s="15"/>
      <c r="L104" s="15"/>
      <c r="M104" s="15"/>
      <c r="N104" s="15"/>
      <c r="O104" s="15"/>
    </row>
    <row r="105" spans="1:15" ht="12.75" customHeight="1">
      <c r="A105" s="47"/>
      <c r="B105" s="624" t="s">
        <v>64</v>
      </c>
      <c r="C105" s="625">
        <v>0.03</v>
      </c>
      <c r="D105" s="656" t="s">
        <v>65</v>
      </c>
      <c r="E105" s="659">
        <v>45</v>
      </c>
      <c r="F105" s="623">
        <f>ROUND(C105*E105,2)</f>
        <v>1.35</v>
      </c>
      <c r="G105" s="48"/>
      <c r="H105" s="14"/>
      <c r="I105" s="14"/>
      <c r="J105" s="14"/>
      <c r="K105" s="15"/>
      <c r="L105" s="15"/>
      <c r="M105" s="15"/>
      <c r="N105" s="15"/>
      <c r="O105" s="15"/>
    </row>
    <row r="106" spans="1:15" ht="12.75" customHeight="1">
      <c r="A106" s="47"/>
      <c r="B106" s="624" t="s">
        <v>66</v>
      </c>
      <c r="C106" s="625">
        <v>1</v>
      </c>
      <c r="D106" s="656" t="s">
        <v>67</v>
      </c>
      <c r="E106" s="659">
        <v>6</v>
      </c>
      <c r="F106" s="623">
        <f>ROUND(C106*E106,2)</f>
        <v>6</v>
      </c>
      <c r="G106" s="48"/>
      <c r="H106" s="14"/>
      <c r="I106" s="14"/>
      <c r="J106" s="14"/>
      <c r="K106" s="15"/>
      <c r="L106" s="15"/>
      <c r="M106" s="15"/>
      <c r="N106" s="15"/>
      <c r="O106" s="15"/>
    </row>
    <row r="107" spans="1:15" ht="12.75" customHeight="1">
      <c r="A107" s="47"/>
      <c r="B107" s="624" t="s">
        <v>71</v>
      </c>
      <c r="C107" s="625">
        <v>0.05</v>
      </c>
      <c r="D107" s="656" t="s">
        <v>28</v>
      </c>
      <c r="E107" s="659">
        <f>F13</f>
        <v>250</v>
      </c>
      <c r="F107" s="623">
        <f>ROUND(C107*E107,2)</f>
        <v>12.5</v>
      </c>
      <c r="G107" s="48"/>
      <c r="H107" s="14"/>
      <c r="I107" s="14"/>
      <c r="J107" s="14"/>
      <c r="K107" s="15"/>
      <c r="L107" s="15"/>
      <c r="M107" s="15"/>
      <c r="N107" s="15"/>
      <c r="O107" s="15"/>
    </row>
    <row r="108" spans="1:15" ht="12.75" customHeight="1">
      <c r="A108" s="47"/>
      <c r="B108" s="624" t="s">
        <v>72</v>
      </c>
      <c r="C108" s="625">
        <v>1</v>
      </c>
      <c r="D108" s="656" t="s">
        <v>11</v>
      </c>
      <c r="E108" s="659">
        <v>110.26</v>
      </c>
      <c r="F108" s="623">
        <f>ROUND(C108*E108,2)</f>
        <v>110.26</v>
      </c>
      <c r="G108" s="48"/>
      <c r="H108" s="14"/>
      <c r="I108" s="14"/>
      <c r="J108" s="14"/>
      <c r="K108" s="15"/>
      <c r="L108" s="15"/>
      <c r="M108" s="15"/>
      <c r="N108" s="15"/>
      <c r="O108" s="15"/>
    </row>
    <row r="109" spans="1:15" ht="12.75" customHeight="1" thickBot="1">
      <c r="A109" s="47"/>
      <c r="B109" s="634"/>
      <c r="C109" s="644"/>
      <c r="D109" s="645"/>
      <c r="E109" s="646" t="s">
        <v>48</v>
      </c>
      <c r="F109" s="647">
        <f>ROUND(SUM(F104:F108),2)</f>
        <v>273.94</v>
      </c>
      <c r="G109" s="59"/>
      <c r="H109" s="14"/>
      <c r="I109" s="14"/>
      <c r="J109" s="14"/>
      <c r="K109" s="15"/>
      <c r="L109" s="15"/>
      <c r="M109" s="15"/>
      <c r="N109" s="15"/>
      <c r="O109" s="15"/>
    </row>
    <row r="110" spans="1:15" ht="12.75" customHeight="1" thickTop="1" thickBot="1">
      <c r="A110" s="47"/>
      <c r="B110" s="669" t="s">
        <v>73</v>
      </c>
      <c r="C110" s="670"/>
      <c r="D110" s="671"/>
      <c r="E110" s="672"/>
      <c r="F110" s="673">
        <f>ROUND(F109-F107,2)</f>
        <v>261.44</v>
      </c>
      <c r="G110" s="59"/>
      <c r="H110" s="14"/>
      <c r="I110" s="14"/>
      <c r="J110" s="14"/>
      <c r="K110" s="15"/>
      <c r="L110" s="15"/>
      <c r="M110" s="15"/>
      <c r="N110" s="15"/>
      <c r="O110" s="15"/>
    </row>
    <row r="111" spans="1:15" ht="12.75" customHeight="1" thickTop="1">
      <c r="A111" s="47"/>
      <c r="B111" s="674" t="s">
        <v>74</v>
      </c>
      <c r="C111" s="615">
        <f>($C$79*6*$C$104)/128</f>
        <v>0.01</v>
      </c>
      <c r="D111" s="616" t="s">
        <v>13</v>
      </c>
      <c r="E111" s="663">
        <v>330.6</v>
      </c>
      <c r="F111" s="675">
        <f>(C111*E111)+F110</f>
        <v>264.75</v>
      </c>
      <c r="G111" s="59"/>
      <c r="H111" s="14"/>
      <c r="I111" s="14"/>
      <c r="J111" s="14"/>
      <c r="K111" s="15"/>
      <c r="L111" s="15"/>
      <c r="M111" s="15"/>
      <c r="N111" s="15"/>
      <c r="O111" s="15"/>
    </row>
    <row r="112" spans="1:15" ht="14.25" customHeight="1">
      <c r="A112" s="47"/>
      <c r="B112" s="676" t="s">
        <v>75</v>
      </c>
      <c r="C112" s="625">
        <f>($C$79*6*$C$104)/128</f>
        <v>0.01</v>
      </c>
      <c r="D112" s="626" t="s">
        <v>13</v>
      </c>
      <c r="E112" s="677">
        <v>330.6</v>
      </c>
      <c r="F112" s="678">
        <f>(C112*E112)+F109</f>
        <v>277.25</v>
      </c>
      <c r="G112" s="82"/>
      <c r="H112" s="14"/>
      <c r="I112" s="14"/>
      <c r="J112" s="14"/>
      <c r="K112" s="15"/>
      <c r="L112" s="15"/>
      <c r="M112" s="15"/>
      <c r="N112" s="15"/>
      <c r="O112" s="15"/>
    </row>
    <row r="113" spans="1:15" ht="14.25" customHeight="1">
      <c r="A113" s="47"/>
      <c r="B113" s="676" t="s">
        <v>76</v>
      </c>
      <c r="C113" s="625">
        <f>($C$79*4.5*$C$104)/128</f>
        <v>0.01</v>
      </c>
      <c r="D113" s="626" t="s">
        <v>13</v>
      </c>
      <c r="E113" s="677">
        <v>749.36</v>
      </c>
      <c r="F113" s="678">
        <f>(C113*E113)+F110</f>
        <v>268.93</v>
      </c>
      <c r="G113" s="82"/>
      <c r="H113" s="14"/>
      <c r="I113" s="14"/>
      <c r="J113" s="14"/>
      <c r="K113" s="15"/>
      <c r="L113" s="15"/>
      <c r="M113" s="15"/>
      <c r="N113" s="15"/>
      <c r="O113" s="15"/>
    </row>
    <row r="114" spans="1:15" ht="14.25" customHeight="1" thickBot="1">
      <c r="A114" s="47"/>
      <c r="B114" s="665" t="s">
        <v>77</v>
      </c>
      <c r="C114" s="644">
        <f>($C$79*4.5*$C$104)/128</f>
        <v>0.01</v>
      </c>
      <c r="D114" s="666" t="s">
        <v>13</v>
      </c>
      <c r="E114" s="679">
        <v>749.36</v>
      </c>
      <c r="F114" s="678">
        <f>(C114*E114)+F109</f>
        <v>281.43</v>
      </c>
      <c r="G114" s="82"/>
      <c r="H114" s="14"/>
      <c r="I114" s="14"/>
      <c r="J114" s="14"/>
      <c r="K114" s="15"/>
      <c r="L114" s="15"/>
      <c r="M114" s="15"/>
      <c r="N114" s="15"/>
      <c r="O114" s="15"/>
    </row>
    <row r="115" spans="1:15" ht="9" customHeight="1" thickTop="1">
      <c r="A115" s="47"/>
      <c r="B115" s="610"/>
      <c r="C115" s="611"/>
      <c r="D115" s="612"/>
      <c r="E115" s="654"/>
      <c r="F115" s="680"/>
      <c r="G115" s="82"/>
      <c r="H115" s="14"/>
      <c r="I115" s="14"/>
      <c r="J115" s="14"/>
      <c r="K115" s="15"/>
      <c r="L115" s="15"/>
      <c r="M115" s="15"/>
      <c r="N115" s="15"/>
      <c r="O115" s="15"/>
    </row>
    <row r="116" spans="1:15" ht="12.75" customHeight="1" thickBot="1">
      <c r="A116" s="47"/>
      <c r="B116" s="651" t="s">
        <v>78</v>
      </c>
      <c r="C116" s="611"/>
      <c r="D116" s="612"/>
      <c r="E116" s="611"/>
      <c r="F116" s="611"/>
      <c r="G116" s="15"/>
      <c r="H116" s="14"/>
      <c r="I116" s="14"/>
      <c r="J116" s="14"/>
      <c r="K116" s="15"/>
      <c r="L116" s="15"/>
      <c r="M116" s="15"/>
      <c r="N116" s="15"/>
      <c r="O116" s="15"/>
    </row>
    <row r="117" spans="1:15" ht="12.75" customHeight="1" thickTop="1">
      <c r="A117" s="47"/>
      <c r="B117" s="614" t="s">
        <v>79</v>
      </c>
      <c r="C117" s="615">
        <v>0.06</v>
      </c>
      <c r="D117" s="655" t="s">
        <v>10</v>
      </c>
      <c r="E117" s="658">
        <f>+F92</f>
        <v>5023.96</v>
      </c>
      <c r="F117" s="633">
        <f>ROUND(C117*E117,2)</f>
        <v>301.44</v>
      </c>
      <c r="G117" s="48"/>
      <c r="H117" s="14"/>
      <c r="I117" s="14"/>
      <c r="J117" s="14"/>
      <c r="K117" s="15"/>
      <c r="L117" s="15"/>
      <c r="M117" s="15"/>
      <c r="N117" s="15"/>
      <c r="O117" s="15"/>
    </row>
    <row r="118" spans="1:15" ht="12.75" customHeight="1">
      <c r="A118" s="47"/>
      <c r="B118" s="624" t="s">
        <v>64</v>
      </c>
      <c r="C118" s="625">
        <v>0.33</v>
      </c>
      <c r="D118" s="642" t="s">
        <v>65</v>
      </c>
      <c r="E118" s="659">
        <v>45</v>
      </c>
      <c r="F118" s="623">
        <f>ROUND(C118*E118,2)</f>
        <v>14.85</v>
      </c>
      <c r="G118" s="48"/>
      <c r="H118" s="14"/>
      <c r="I118" s="14"/>
      <c r="J118" s="14"/>
      <c r="K118" s="15"/>
      <c r="L118" s="15"/>
      <c r="M118" s="15"/>
      <c r="N118" s="15"/>
      <c r="O118" s="15"/>
    </row>
    <row r="119" spans="1:15" ht="12.75" customHeight="1">
      <c r="A119" s="47"/>
      <c r="B119" s="624" t="s">
        <v>66</v>
      </c>
      <c r="C119" s="625">
        <v>1</v>
      </c>
      <c r="D119" s="642" t="s">
        <v>67</v>
      </c>
      <c r="E119" s="659">
        <v>6</v>
      </c>
      <c r="F119" s="623">
        <f>ROUND(C119*E119,2)</f>
        <v>6</v>
      </c>
      <c r="G119" s="48"/>
      <c r="H119" s="14"/>
      <c r="I119" s="14"/>
      <c r="J119" s="14"/>
      <c r="K119" s="15"/>
      <c r="L119" s="15"/>
      <c r="M119" s="15"/>
      <c r="N119" s="15"/>
      <c r="O119" s="15"/>
    </row>
    <row r="120" spans="1:15" ht="12.75" customHeight="1">
      <c r="A120" s="47"/>
      <c r="B120" s="624" t="s">
        <v>80</v>
      </c>
      <c r="C120" s="625">
        <v>1</v>
      </c>
      <c r="D120" s="642" t="s">
        <v>67</v>
      </c>
      <c r="E120" s="659">
        <v>6</v>
      </c>
      <c r="F120" s="623">
        <f>ROUND(C120*E120,2)</f>
        <v>6</v>
      </c>
      <c r="G120" s="48"/>
      <c r="H120" s="14"/>
      <c r="I120" s="14"/>
      <c r="J120" s="14"/>
      <c r="K120" s="15"/>
      <c r="L120" s="15"/>
      <c r="M120" s="15"/>
      <c r="N120" s="15"/>
      <c r="O120" s="15"/>
    </row>
    <row r="121" spans="1:15" ht="12.75" customHeight="1">
      <c r="A121" s="47"/>
      <c r="B121" s="624" t="s">
        <v>18</v>
      </c>
      <c r="C121" s="625">
        <v>1</v>
      </c>
      <c r="D121" s="642" t="s">
        <v>11</v>
      </c>
      <c r="E121" s="659">
        <v>115.23</v>
      </c>
      <c r="F121" s="623">
        <f>ROUND(C121*E121,2)</f>
        <v>115.23</v>
      </c>
      <c r="G121" s="48"/>
      <c r="H121" s="14"/>
      <c r="I121" s="14"/>
      <c r="J121" s="14"/>
      <c r="K121" s="15"/>
      <c r="L121" s="15"/>
      <c r="M121" s="15"/>
      <c r="N121" s="15"/>
      <c r="O121" s="15"/>
    </row>
    <row r="122" spans="1:15" ht="12.75" customHeight="1" thickBot="1">
      <c r="A122" s="47"/>
      <c r="B122" s="634"/>
      <c r="C122" s="644"/>
      <c r="D122" s="681" t="s">
        <v>81</v>
      </c>
      <c r="E122" s="631" t="s">
        <v>82</v>
      </c>
      <c r="F122" s="647">
        <f>ROUND(SUM(F117:F121),2)</f>
        <v>443.52</v>
      </c>
      <c r="G122" s="59"/>
      <c r="H122" s="14"/>
      <c r="I122" s="14"/>
      <c r="J122" s="14"/>
      <c r="K122" s="15"/>
      <c r="L122" s="15"/>
      <c r="M122" s="15"/>
      <c r="N122" s="15"/>
      <c r="O122" s="15"/>
    </row>
    <row r="123" spans="1:15" ht="12.75" customHeight="1" thickTop="1">
      <c r="A123" s="47"/>
      <c r="B123" s="682" t="s">
        <v>83</v>
      </c>
      <c r="C123" s="683"/>
      <c r="D123" s="684"/>
      <c r="E123" s="685"/>
      <c r="F123" s="686">
        <f>ROUND(F122+F107,2)</f>
        <v>456.02</v>
      </c>
      <c r="G123" s="59"/>
      <c r="H123" s="14"/>
      <c r="I123" s="14"/>
      <c r="J123" s="14"/>
      <c r="K123" s="15"/>
      <c r="L123" s="15"/>
      <c r="M123" s="15"/>
      <c r="N123" s="15"/>
      <c r="O123" s="15"/>
    </row>
    <row r="124" spans="1:15" ht="12.75" customHeight="1" thickBot="1">
      <c r="A124" s="47"/>
      <c r="B124" s="665" t="s">
        <v>84</v>
      </c>
      <c r="C124" s="644">
        <f>($C$79*6*$C$117)/128</f>
        <v>0.03</v>
      </c>
      <c r="D124" s="666" t="s">
        <v>13</v>
      </c>
      <c r="E124" s="687">
        <v>330.6</v>
      </c>
      <c r="F124" s="668">
        <f>(C124*E124)+F123</f>
        <v>465.94</v>
      </c>
      <c r="G124" s="59"/>
      <c r="H124" s="14"/>
      <c r="I124" s="14"/>
      <c r="J124" s="14"/>
      <c r="K124" s="15"/>
      <c r="L124" s="15"/>
      <c r="M124" s="15"/>
      <c r="N124" s="15"/>
      <c r="O124" s="15"/>
    </row>
    <row r="125" spans="1:15" ht="14.25" customHeight="1" thickTop="1">
      <c r="A125" s="47"/>
      <c r="B125" s="610"/>
      <c r="C125" s="611"/>
      <c r="D125" s="612"/>
      <c r="E125" s="654"/>
      <c r="F125" s="680"/>
      <c r="G125" s="82"/>
      <c r="H125" s="14"/>
      <c r="I125" s="14"/>
      <c r="J125" s="14"/>
      <c r="K125" s="15"/>
      <c r="L125" s="15"/>
      <c r="M125" s="15"/>
      <c r="N125" s="15"/>
      <c r="O125" s="15"/>
    </row>
    <row r="126" spans="1:15" ht="12.75" customHeight="1" thickBot="1">
      <c r="A126" s="47"/>
      <c r="B126" s="651" t="s">
        <v>14</v>
      </c>
      <c r="C126" s="611"/>
      <c r="D126" s="610"/>
      <c r="E126" s="611"/>
      <c r="F126" s="611"/>
      <c r="G126" s="15"/>
      <c r="H126" s="15"/>
      <c r="I126" s="4"/>
      <c r="J126" s="4"/>
    </row>
    <row r="127" spans="1:15" ht="12.75" customHeight="1" thickTop="1">
      <c r="A127" s="47"/>
      <c r="B127" s="614" t="s">
        <v>85</v>
      </c>
      <c r="C127" s="615">
        <v>0.06</v>
      </c>
      <c r="D127" s="641" t="s">
        <v>10</v>
      </c>
      <c r="E127" s="658">
        <f>F92</f>
        <v>5023.96</v>
      </c>
      <c r="F127" s="633">
        <f>ROUND(C127*E127,2)</f>
        <v>301.44</v>
      </c>
      <c r="G127" s="48"/>
      <c r="H127" s="15"/>
      <c r="I127" s="4"/>
      <c r="J127" s="4"/>
    </row>
    <row r="128" spans="1:15" ht="12.75" customHeight="1">
      <c r="A128" s="47"/>
      <c r="B128" s="624" t="s">
        <v>64</v>
      </c>
      <c r="C128" s="625">
        <v>0.33</v>
      </c>
      <c r="D128" s="642" t="s">
        <v>65</v>
      </c>
      <c r="E128" s="659">
        <v>45</v>
      </c>
      <c r="F128" s="623">
        <f>ROUND(C128*E128,2)</f>
        <v>14.85</v>
      </c>
      <c r="G128" s="48"/>
      <c r="H128" s="15"/>
      <c r="I128" s="4"/>
      <c r="J128" s="4"/>
    </row>
    <row r="129" spans="1:15" ht="12.75" customHeight="1">
      <c r="A129" s="47"/>
      <c r="B129" s="624" t="s">
        <v>86</v>
      </c>
      <c r="C129" s="625">
        <v>1</v>
      </c>
      <c r="D129" s="642" t="s">
        <v>67</v>
      </c>
      <c r="E129" s="659">
        <v>6</v>
      </c>
      <c r="F129" s="623">
        <f>ROUND(C129*E129,2)</f>
        <v>6</v>
      </c>
      <c r="G129" s="48"/>
      <c r="H129" s="15"/>
      <c r="I129" s="4"/>
      <c r="J129" s="4"/>
    </row>
    <row r="130" spans="1:15" ht="12.75" customHeight="1">
      <c r="A130" s="47"/>
      <c r="B130" s="624" t="s">
        <v>18</v>
      </c>
      <c r="C130" s="625">
        <v>1</v>
      </c>
      <c r="D130" s="642" t="s">
        <v>11</v>
      </c>
      <c r="E130" s="659">
        <v>100</v>
      </c>
      <c r="F130" s="623">
        <f>ROUND(C130*E130,2)</f>
        <v>100</v>
      </c>
      <c r="G130" s="48"/>
      <c r="H130" s="15"/>
      <c r="I130" s="4"/>
      <c r="J130" s="4"/>
    </row>
    <row r="131" spans="1:15" ht="12.75" customHeight="1" thickBot="1">
      <c r="A131" s="47"/>
      <c r="B131" s="634"/>
      <c r="C131" s="644"/>
      <c r="D131" s="681" t="s">
        <v>81</v>
      </c>
      <c r="E131" s="631" t="s">
        <v>82</v>
      </c>
      <c r="F131" s="647">
        <f>ROUND(SUM(F127:F130),2)</f>
        <v>422.29</v>
      </c>
      <c r="G131" s="59"/>
      <c r="H131" s="15"/>
      <c r="I131" s="4"/>
      <c r="J131" s="4"/>
    </row>
    <row r="132" spans="1:15" ht="12.75" customHeight="1" thickTop="1">
      <c r="A132" s="47"/>
      <c r="B132" s="688"/>
      <c r="C132" s="639"/>
      <c r="D132" s="689"/>
      <c r="E132" s="649"/>
      <c r="F132" s="649"/>
      <c r="G132" s="59"/>
      <c r="H132" s="15"/>
      <c r="I132" s="4"/>
      <c r="J132" s="4"/>
    </row>
    <row r="133" spans="1:15" ht="12.75" customHeight="1" thickBot="1">
      <c r="A133" s="47"/>
      <c r="B133" s="651" t="s">
        <v>87</v>
      </c>
      <c r="C133" s="611"/>
      <c r="D133" s="612"/>
      <c r="E133" s="611"/>
      <c r="F133" s="611"/>
      <c r="G133" s="15"/>
      <c r="H133" s="14"/>
      <c r="I133" s="4"/>
      <c r="J133" s="4"/>
    </row>
    <row r="134" spans="1:15" ht="12.75" customHeight="1" thickTop="1">
      <c r="A134" s="47"/>
      <c r="B134" s="614" t="s">
        <v>88</v>
      </c>
      <c r="C134" s="690">
        <v>4.3E-3</v>
      </c>
      <c r="D134" s="641" t="s">
        <v>10</v>
      </c>
      <c r="E134" s="658">
        <f>+F84</f>
        <v>4794.42</v>
      </c>
      <c r="F134" s="633">
        <f>ROUND(C134*E134,2)</f>
        <v>20.62</v>
      </c>
      <c r="G134" s="48"/>
      <c r="H134" s="14"/>
      <c r="I134" s="14"/>
      <c r="J134" s="14"/>
      <c r="K134" s="15"/>
      <c r="L134" s="15"/>
      <c r="M134" s="15"/>
      <c r="N134" s="15"/>
      <c r="O134" s="15"/>
    </row>
    <row r="135" spans="1:15" ht="12.75" customHeight="1">
      <c r="A135" s="47"/>
      <c r="B135" s="624" t="s">
        <v>64</v>
      </c>
      <c r="C135" s="625">
        <v>0.11</v>
      </c>
      <c r="D135" s="642" t="s">
        <v>65</v>
      </c>
      <c r="E135" s="659">
        <v>45</v>
      </c>
      <c r="F135" s="623">
        <f>ROUND(C135*E135,2)</f>
        <v>4.95</v>
      </c>
      <c r="G135" s="48"/>
      <c r="H135" s="14"/>
      <c r="I135" s="14"/>
      <c r="J135" s="14"/>
      <c r="K135" s="15"/>
      <c r="L135" s="15"/>
      <c r="M135" s="15"/>
      <c r="N135" s="15"/>
      <c r="O135" s="15"/>
    </row>
    <row r="136" spans="1:15" ht="12.75" customHeight="1">
      <c r="A136" s="47"/>
      <c r="B136" s="624" t="s">
        <v>18</v>
      </c>
      <c r="C136" s="625">
        <v>1</v>
      </c>
      <c r="D136" s="642" t="s">
        <v>21</v>
      </c>
      <c r="E136" s="659">
        <v>35</v>
      </c>
      <c r="F136" s="623">
        <f>ROUND(C136*E136,2)</f>
        <v>35</v>
      </c>
      <c r="G136" s="48"/>
      <c r="H136" s="14"/>
      <c r="I136" s="14"/>
      <c r="J136" s="14"/>
      <c r="K136" s="15"/>
      <c r="L136" s="15"/>
      <c r="M136" s="15"/>
      <c r="N136" s="15"/>
      <c r="O136" s="15"/>
    </row>
    <row r="137" spans="1:15" ht="12.75" customHeight="1" thickBot="1">
      <c r="A137" s="47"/>
      <c r="B137" s="634"/>
      <c r="C137" s="644"/>
      <c r="D137" s="681" t="s">
        <v>81</v>
      </c>
      <c r="E137" s="646" t="s">
        <v>89</v>
      </c>
      <c r="F137" s="647">
        <f>ROUND(SUM(F134:F136),2)</f>
        <v>60.57</v>
      </c>
      <c r="G137" s="59"/>
      <c r="H137" s="14"/>
      <c r="I137" s="14"/>
      <c r="J137" s="14"/>
      <c r="K137" s="15"/>
      <c r="L137" s="15"/>
      <c r="M137" s="15"/>
      <c r="N137" s="15"/>
      <c r="O137" s="15"/>
    </row>
    <row r="138" spans="1:15" ht="12.75" customHeight="1" thickTop="1">
      <c r="A138" s="47"/>
      <c r="B138" s="636"/>
      <c r="C138" s="639"/>
      <c r="D138" s="612"/>
      <c r="E138" s="649"/>
      <c r="F138" s="649"/>
      <c r="G138" s="59"/>
      <c r="H138" s="14"/>
      <c r="I138" s="14"/>
      <c r="J138" s="14"/>
      <c r="K138" s="15"/>
      <c r="L138" s="15"/>
      <c r="M138" s="15"/>
      <c r="N138" s="15"/>
      <c r="O138" s="15"/>
    </row>
    <row r="139" spans="1:15" ht="12.75" customHeight="1" thickBot="1">
      <c r="A139" s="47"/>
      <c r="B139" s="691" t="s">
        <v>90</v>
      </c>
      <c r="C139" s="692"/>
      <c r="D139" s="693"/>
      <c r="E139" s="692"/>
      <c r="F139" s="692"/>
      <c r="G139" s="59"/>
      <c r="H139" s="14"/>
      <c r="I139" s="14"/>
      <c r="J139" s="14"/>
      <c r="K139" s="15"/>
      <c r="L139" s="15"/>
      <c r="M139" s="15"/>
      <c r="N139" s="15"/>
      <c r="O139" s="15"/>
    </row>
    <row r="140" spans="1:15" ht="12.75" customHeight="1" thickTop="1">
      <c r="A140" s="47"/>
      <c r="B140" s="694" t="s">
        <v>91</v>
      </c>
      <c r="C140" s="695">
        <v>1.9499999999999999E-3</v>
      </c>
      <c r="D140" s="696" t="s">
        <v>10</v>
      </c>
      <c r="E140" s="697">
        <f>F84</f>
        <v>4794.42</v>
      </c>
      <c r="F140" s="633">
        <f>ROUND(C140*E140,2)</f>
        <v>9.35</v>
      </c>
      <c r="G140" s="59"/>
      <c r="H140" s="14"/>
      <c r="I140" s="14"/>
      <c r="J140" s="14"/>
      <c r="K140" s="15"/>
      <c r="L140" s="15"/>
      <c r="M140" s="15"/>
      <c r="N140" s="15"/>
      <c r="O140" s="15"/>
    </row>
    <row r="141" spans="1:15" ht="12.75" customHeight="1">
      <c r="A141" s="47"/>
      <c r="B141" s="698" t="s">
        <v>92</v>
      </c>
      <c r="C141" s="699">
        <v>3.3300000000000003E-2</v>
      </c>
      <c r="D141" s="700" t="s">
        <v>65</v>
      </c>
      <c r="E141" s="701">
        <v>35</v>
      </c>
      <c r="F141" s="623">
        <f>ROUND(C141*E141,2)</f>
        <v>1.17</v>
      </c>
      <c r="G141" s="59"/>
      <c r="H141" s="14"/>
      <c r="I141" s="14"/>
      <c r="J141" s="14"/>
      <c r="K141" s="15"/>
      <c r="L141" s="15"/>
      <c r="M141" s="15"/>
      <c r="N141" s="15"/>
      <c r="O141" s="15"/>
    </row>
    <row r="142" spans="1:15" ht="12.75" customHeight="1">
      <c r="A142" s="47"/>
      <c r="B142" s="698" t="s">
        <v>18</v>
      </c>
      <c r="C142" s="702">
        <v>1</v>
      </c>
      <c r="D142" s="700" t="s">
        <v>11</v>
      </c>
      <c r="E142" s="701">
        <v>19.86</v>
      </c>
      <c r="F142" s="623">
        <f>ROUND(C142*E142,2)</f>
        <v>19.86</v>
      </c>
      <c r="G142" s="59"/>
      <c r="H142" s="14"/>
      <c r="I142" s="14"/>
      <c r="J142" s="14"/>
      <c r="K142" s="15"/>
      <c r="L142" s="15"/>
      <c r="M142" s="15"/>
      <c r="N142" s="15"/>
      <c r="O142" s="15"/>
    </row>
    <row r="143" spans="1:15" ht="12.75" customHeight="1" thickBot="1">
      <c r="A143" s="47"/>
      <c r="B143" s="703"/>
      <c r="C143" s="704"/>
      <c r="D143" s="705"/>
      <c r="E143" s="706" t="s">
        <v>11</v>
      </c>
      <c r="F143" s="707">
        <f>SUM(F140:F142)</f>
        <v>30.38</v>
      </c>
      <c r="G143" s="48"/>
      <c r="H143" s="14"/>
      <c r="I143" s="14"/>
      <c r="J143" s="14"/>
      <c r="K143" s="15"/>
      <c r="L143" s="15"/>
      <c r="M143" s="15"/>
      <c r="N143" s="15"/>
      <c r="O143" s="15"/>
    </row>
    <row r="144" spans="1:15" ht="12.75" customHeight="1" thickTop="1">
      <c r="A144" s="47"/>
      <c r="B144" s="636"/>
      <c r="C144" s="639"/>
      <c r="D144" s="612"/>
      <c r="E144" s="649"/>
      <c r="F144" s="649"/>
      <c r="G144" s="59"/>
      <c r="H144" s="14"/>
      <c r="I144" s="14"/>
      <c r="J144" s="14"/>
      <c r="K144" s="15"/>
      <c r="L144" s="15"/>
      <c r="M144" s="15"/>
      <c r="N144" s="15"/>
      <c r="O144" s="15"/>
    </row>
    <row r="145" spans="1:15" ht="12.75" customHeight="1" thickBot="1">
      <c r="A145" s="47"/>
      <c r="B145" s="708" t="s">
        <v>93</v>
      </c>
      <c r="C145" s="539"/>
      <c r="D145" s="539"/>
      <c r="E145" s="539"/>
      <c r="F145" s="539"/>
      <c r="G145" s="59"/>
      <c r="H145" s="14"/>
      <c r="I145" s="14"/>
      <c r="J145" s="14"/>
      <c r="K145" s="15"/>
      <c r="L145" s="15"/>
      <c r="M145" s="15"/>
      <c r="N145" s="15"/>
      <c r="O145" s="15"/>
    </row>
    <row r="146" spans="1:15" ht="26.25" customHeight="1" thickTop="1">
      <c r="A146" s="47"/>
      <c r="B146" s="709" t="s">
        <v>94</v>
      </c>
      <c r="C146" s="710">
        <v>1.9499999999999999E-3</v>
      </c>
      <c r="D146" s="711" t="s">
        <v>10</v>
      </c>
      <c r="E146" s="712">
        <f>F84</f>
        <v>4794.42</v>
      </c>
      <c r="F146" s="633">
        <f>ROUND(C146*E146,2)</f>
        <v>9.35</v>
      </c>
      <c r="G146" s="59"/>
      <c r="H146" s="14"/>
      <c r="I146" s="14"/>
      <c r="J146" s="14"/>
      <c r="K146" s="15"/>
      <c r="L146" s="15"/>
      <c r="M146" s="15"/>
      <c r="N146" s="15"/>
      <c r="O146" s="15"/>
    </row>
    <row r="147" spans="1:15" ht="12.75" customHeight="1">
      <c r="A147" s="47"/>
      <c r="B147" s="713" t="s">
        <v>95</v>
      </c>
      <c r="C147" s="714">
        <v>1</v>
      </c>
      <c r="D147" s="715" t="s">
        <v>11</v>
      </c>
      <c r="E147" s="714">
        <v>19.86</v>
      </c>
      <c r="F147" s="623">
        <f>ROUND(C147*E147,2)</f>
        <v>19.86</v>
      </c>
      <c r="G147" s="59"/>
      <c r="H147" s="14"/>
      <c r="I147" s="14">
        <f>104.06/20</f>
        <v>5.2</v>
      </c>
      <c r="J147" s="14"/>
      <c r="K147" s="15"/>
      <c r="L147" s="15"/>
      <c r="M147" s="15"/>
      <c r="N147" s="15"/>
      <c r="O147" s="15"/>
    </row>
    <row r="148" spans="1:15" ht="12.75" customHeight="1" thickBot="1">
      <c r="A148" s="47"/>
      <c r="B148" s="716"/>
      <c r="C148" s="717"/>
      <c r="D148" s="718"/>
      <c r="E148" s="719" t="s">
        <v>96</v>
      </c>
      <c r="F148" s="720">
        <f>SUM(F146:F147)</f>
        <v>29.21</v>
      </c>
      <c r="G148" s="59"/>
      <c r="H148" s="14"/>
      <c r="I148" s="14"/>
      <c r="J148" s="14"/>
      <c r="K148" s="15"/>
      <c r="L148" s="15"/>
      <c r="M148" s="15"/>
      <c r="N148" s="15"/>
      <c r="O148" s="15"/>
    </row>
    <row r="149" spans="1:15" ht="12.75" customHeight="1" thickTop="1">
      <c r="A149" s="47"/>
      <c r="B149" s="636"/>
      <c r="C149" s="639"/>
      <c r="D149" s="612"/>
      <c r="E149" s="649"/>
      <c r="F149" s="649"/>
      <c r="G149" s="59"/>
      <c r="H149" s="14"/>
      <c r="I149" s="14"/>
      <c r="J149" s="14"/>
      <c r="K149" s="15"/>
      <c r="L149" s="15"/>
      <c r="M149" s="15"/>
      <c r="N149" s="15"/>
      <c r="O149" s="15"/>
    </row>
    <row r="150" spans="1:15" ht="12.75" customHeight="1" thickBot="1">
      <c r="A150" s="47"/>
      <c r="B150" s="721" t="s">
        <v>97</v>
      </c>
      <c r="C150" s="692"/>
      <c r="D150" s="693"/>
      <c r="E150" s="722" t="s">
        <v>98</v>
      </c>
      <c r="F150" s="723">
        <v>749.36</v>
      </c>
      <c r="G150" s="59"/>
      <c r="H150" s="14"/>
      <c r="I150" s="16"/>
      <c r="J150" s="14"/>
      <c r="K150" s="15"/>
      <c r="L150" s="15"/>
      <c r="M150" s="15"/>
      <c r="N150" s="15"/>
      <c r="O150" s="15"/>
    </row>
    <row r="151" spans="1:15" ht="12.75" customHeight="1" thickTop="1">
      <c r="A151" s="47"/>
      <c r="B151" s="694" t="s">
        <v>99</v>
      </c>
      <c r="C151" s="724">
        <v>1</v>
      </c>
      <c r="D151" s="696" t="s">
        <v>11</v>
      </c>
      <c r="E151" s="697">
        <v>44.96</v>
      </c>
      <c r="F151" s="633">
        <f>ROUND(C151*E151,2)</f>
        <v>44.96</v>
      </c>
      <c r="G151" s="59"/>
      <c r="H151" s="14"/>
      <c r="I151" s="14"/>
      <c r="J151" s="14"/>
      <c r="K151" s="15"/>
      <c r="L151" s="15"/>
      <c r="M151" s="15"/>
      <c r="N151" s="15"/>
      <c r="O151" s="15"/>
    </row>
    <row r="152" spans="1:15" ht="12.75" customHeight="1">
      <c r="A152" s="47"/>
      <c r="B152" s="698" t="s">
        <v>100</v>
      </c>
      <c r="C152" s="725">
        <v>1</v>
      </c>
      <c r="D152" s="700" t="s">
        <v>11</v>
      </c>
      <c r="E152" s="701">
        <v>38.4</v>
      </c>
      <c r="F152" s="623">
        <f>ROUND(C152*E152,2)</f>
        <v>38.4</v>
      </c>
      <c r="G152" s="59"/>
      <c r="H152" s="14"/>
      <c r="I152" s="100">
        <f>749.36/10</f>
        <v>74.94</v>
      </c>
      <c r="J152" s="14"/>
      <c r="K152" s="15"/>
      <c r="L152" s="15"/>
      <c r="M152" s="15"/>
      <c r="N152" s="15"/>
      <c r="O152" s="15"/>
    </row>
    <row r="153" spans="1:15" ht="12.75" customHeight="1">
      <c r="A153" s="47"/>
      <c r="B153" s="698" t="s">
        <v>101</v>
      </c>
      <c r="C153" s="702">
        <v>1</v>
      </c>
      <c r="D153" s="700" t="s">
        <v>9</v>
      </c>
      <c r="E153" s="701">
        <f>F151*0.03</f>
        <v>1.35</v>
      </c>
      <c r="F153" s="623">
        <f>ROUND(C153*E153,2)</f>
        <v>1.35</v>
      </c>
      <c r="G153" s="59"/>
      <c r="H153" s="14"/>
      <c r="I153" s="100">
        <f>I152*1.2</f>
        <v>89.93</v>
      </c>
      <c r="J153" s="14"/>
      <c r="K153" s="15"/>
      <c r="L153" s="15"/>
      <c r="M153" s="15"/>
      <c r="N153" s="15"/>
      <c r="O153" s="15"/>
    </row>
    <row r="154" spans="1:15" ht="12.75" customHeight="1" thickBot="1">
      <c r="A154" s="47"/>
      <c r="B154" s="703"/>
      <c r="C154" s="704"/>
      <c r="D154" s="705"/>
      <c r="E154" s="719" t="s">
        <v>102</v>
      </c>
      <c r="F154" s="707">
        <f>SUM(F151:F153)</f>
        <v>84.71</v>
      </c>
      <c r="G154" s="59"/>
      <c r="H154" s="14"/>
      <c r="I154" s="101">
        <v>38.4</v>
      </c>
      <c r="J154" s="14"/>
      <c r="K154" s="15"/>
      <c r="L154" s="15"/>
      <c r="M154" s="15"/>
      <c r="N154" s="15"/>
      <c r="O154" s="15"/>
    </row>
    <row r="155" spans="1:15" ht="12.75" customHeight="1" thickTop="1">
      <c r="A155" s="47"/>
      <c r="B155" s="636"/>
      <c r="C155" s="639"/>
      <c r="D155" s="612"/>
      <c r="E155" s="649"/>
      <c r="F155" s="649"/>
      <c r="G155" s="59"/>
      <c r="H155" s="14"/>
      <c r="I155" s="100">
        <f>I153*0.03</f>
        <v>2.7</v>
      </c>
      <c r="J155" s="14"/>
      <c r="K155" s="15"/>
      <c r="L155" s="15"/>
      <c r="M155" s="15"/>
      <c r="N155" s="15"/>
      <c r="O155" s="15"/>
    </row>
    <row r="156" spans="1:15" ht="12.75" customHeight="1" thickBot="1">
      <c r="A156" s="47"/>
      <c r="B156" s="726" t="s">
        <v>103</v>
      </c>
      <c r="C156" s="727"/>
      <c r="D156" s="728"/>
      <c r="E156" s="729"/>
      <c r="F156" s="729"/>
      <c r="G156" s="59"/>
      <c r="H156" s="14"/>
      <c r="I156" s="101">
        <f>SUM(I153:I155)</f>
        <v>131.03</v>
      </c>
      <c r="J156" s="14"/>
      <c r="K156" s="15"/>
      <c r="L156" s="15"/>
      <c r="M156" s="15"/>
      <c r="N156" s="15"/>
      <c r="O156" s="15"/>
    </row>
    <row r="157" spans="1:15" ht="12.75" customHeight="1" thickTop="1">
      <c r="A157" s="47"/>
      <c r="B157" s="730" t="s">
        <v>104</v>
      </c>
      <c r="C157" s="731">
        <v>1.05</v>
      </c>
      <c r="D157" s="732" t="s">
        <v>10</v>
      </c>
      <c r="E157" s="733">
        <f>F60</f>
        <v>4455.62</v>
      </c>
      <c r="F157" s="633">
        <f>ROUND(C157*E157,2)</f>
        <v>4678.3999999999996</v>
      </c>
      <c r="G157" s="59"/>
      <c r="H157" s="14"/>
      <c r="I157" s="101"/>
      <c r="J157" s="14"/>
      <c r="K157" s="15"/>
      <c r="L157" s="15"/>
      <c r="M157" s="15"/>
      <c r="N157" s="15"/>
      <c r="O157" s="15"/>
    </row>
    <row r="158" spans="1:15" ht="12.75" customHeight="1">
      <c r="A158" s="47"/>
      <c r="B158" s="734" t="s">
        <v>105</v>
      </c>
      <c r="C158" s="735">
        <v>44.44</v>
      </c>
      <c r="D158" s="736" t="s">
        <v>106</v>
      </c>
      <c r="E158" s="737">
        <v>39.82</v>
      </c>
      <c r="F158" s="623">
        <f>ROUND(C158*E158,2)</f>
        <v>1769.6</v>
      </c>
      <c r="G158" s="59"/>
      <c r="H158" s="14"/>
      <c r="I158" s="14"/>
      <c r="J158" s="14"/>
      <c r="K158" s="15"/>
      <c r="L158" s="15"/>
      <c r="M158" s="15"/>
      <c r="N158" s="15"/>
      <c r="O158" s="15"/>
    </row>
    <row r="159" spans="1:15" ht="12.75" customHeight="1">
      <c r="A159" s="47"/>
      <c r="B159" s="738"/>
      <c r="C159" s="739"/>
      <c r="D159" s="1120" t="s">
        <v>107</v>
      </c>
      <c r="E159" s="1121"/>
      <c r="F159" s="740">
        <f>SUM(F157:F158)</f>
        <v>6448</v>
      </c>
      <c r="G159" s="59"/>
      <c r="H159" s="14"/>
      <c r="I159" s="14"/>
      <c r="J159" s="14"/>
      <c r="K159" s="15"/>
      <c r="L159" s="15"/>
      <c r="M159" s="15"/>
      <c r="N159" s="15"/>
      <c r="O159" s="15"/>
    </row>
    <row r="160" spans="1:15" ht="12.75" customHeight="1" thickBot="1">
      <c r="A160" s="47"/>
      <c r="B160" s="741"/>
      <c r="C160" s="742"/>
      <c r="D160" s="1122" t="s">
        <v>108</v>
      </c>
      <c r="E160" s="1123"/>
      <c r="F160" s="743">
        <f>(F159*0.15*0.15)+(F137*0.21)</f>
        <v>157.80000000000001</v>
      </c>
      <c r="G160" s="59"/>
      <c r="H160" s="14"/>
      <c r="I160" s="14"/>
      <c r="J160" s="14"/>
      <c r="K160" s="15"/>
      <c r="L160" s="15"/>
      <c r="M160" s="15"/>
      <c r="N160" s="15"/>
      <c r="O160" s="15"/>
    </row>
    <row r="161" spans="1:15" ht="12.75" customHeight="1" thickTop="1">
      <c r="A161" s="47"/>
      <c r="B161" s="636"/>
      <c r="C161" s="639"/>
      <c r="D161" s="612"/>
      <c r="E161" s="649"/>
      <c r="F161" s="649"/>
      <c r="G161" s="59"/>
      <c r="H161" s="14"/>
      <c r="I161" s="14"/>
      <c r="J161" s="14"/>
      <c r="K161" s="15"/>
      <c r="L161" s="15"/>
      <c r="M161" s="15"/>
      <c r="N161" s="15"/>
      <c r="O161" s="15"/>
    </row>
    <row r="162" spans="1:15" ht="12.75" customHeight="1" thickBot="1">
      <c r="A162" s="47"/>
      <c r="B162" s="650" t="s">
        <v>109</v>
      </c>
      <c r="C162" s="639"/>
      <c r="D162" s="610"/>
      <c r="E162" s="649"/>
      <c r="F162" s="649"/>
      <c r="G162" s="59"/>
      <c r="H162" s="14"/>
      <c r="I162" s="14"/>
      <c r="J162" s="14"/>
      <c r="K162" s="15"/>
      <c r="L162" s="15"/>
      <c r="M162" s="15"/>
      <c r="N162" s="15"/>
      <c r="O162" s="15"/>
    </row>
    <row r="163" spans="1:15" ht="12.75" customHeight="1" thickTop="1">
      <c r="A163" s="47"/>
      <c r="B163" s="614" t="s">
        <v>110</v>
      </c>
      <c r="C163" s="615">
        <v>1</v>
      </c>
      <c r="D163" s="641" t="s">
        <v>34</v>
      </c>
      <c r="E163" s="615">
        <f>F18</f>
        <v>2450</v>
      </c>
      <c r="F163" s="633">
        <f>ROUND(C163*E163,2)</f>
        <v>2450</v>
      </c>
      <c r="G163" s="48"/>
      <c r="H163" s="14"/>
      <c r="I163" s="14"/>
      <c r="J163" s="14"/>
      <c r="K163" s="15"/>
      <c r="L163" s="15"/>
      <c r="M163" s="15"/>
      <c r="N163" s="15"/>
      <c r="O163" s="15"/>
    </row>
    <row r="164" spans="1:15" ht="12.75" customHeight="1">
      <c r="A164" s="47"/>
      <c r="B164" s="744" t="s">
        <v>114</v>
      </c>
      <c r="C164" s="620">
        <v>1</v>
      </c>
      <c r="D164" s="653" t="s">
        <v>34</v>
      </c>
      <c r="E164" s="620">
        <v>80.55</v>
      </c>
      <c r="F164" s="623">
        <f>ROUND(C164*E164,2)</f>
        <v>80.55</v>
      </c>
      <c r="G164" s="48"/>
      <c r="H164" s="14"/>
      <c r="I164" s="14"/>
      <c r="J164" s="14"/>
      <c r="K164" s="15"/>
      <c r="L164" s="15"/>
      <c r="M164" s="15"/>
      <c r="N164" s="15"/>
      <c r="O164" s="15"/>
    </row>
    <row r="165" spans="1:15" ht="12.75" customHeight="1">
      <c r="A165" s="47"/>
      <c r="B165" s="624" t="s">
        <v>111</v>
      </c>
      <c r="C165" s="625">
        <v>2</v>
      </c>
      <c r="D165" s="642" t="s">
        <v>112</v>
      </c>
      <c r="E165" s="625">
        <v>35</v>
      </c>
      <c r="F165" s="623">
        <f>ROUND(C165*E165,2)</f>
        <v>70</v>
      </c>
      <c r="G165" s="48"/>
      <c r="H165" s="14"/>
      <c r="I165" s="14"/>
      <c r="J165" s="14"/>
      <c r="K165" s="15"/>
      <c r="L165" s="15"/>
      <c r="M165" s="15"/>
      <c r="N165" s="15"/>
      <c r="O165" s="15"/>
    </row>
    <row r="166" spans="1:15" ht="12.75" customHeight="1" thickBot="1">
      <c r="A166" s="47"/>
      <c r="B166" s="634"/>
      <c r="C166" s="644"/>
      <c r="D166" s="681"/>
      <c r="E166" s="646" t="s">
        <v>48</v>
      </c>
      <c r="F166" s="647">
        <f>SUM(F163:F165)</f>
        <v>2600.5500000000002</v>
      </c>
      <c r="G166" s="59"/>
      <c r="H166" s="14"/>
      <c r="I166" s="14"/>
      <c r="J166" s="14"/>
      <c r="K166" s="15"/>
      <c r="L166" s="15"/>
      <c r="M166" s="15"/>
      <c r="N166" s="15"/>
      <c r="O166" s="15"/>
    </row>
    <row r="167" spans="1:15" ht="12.75" customHeight="1" thickTop="1">
      <c r="A167" s="47"/>
      <c r="B167" s="636"/>
      <c r="C167" s="639"/>
      <c r="D167" s="636"/>
      <c r="E167" s="639"/>
      <c r="F167" s="649"/>
      <c r="G167" s="59"/>
      <c r="H167" s="14"/>
      <c r="I167" s="14"/>
      <c r="J167" s="14"/>
      <c r="K167" s="15"/>
      <c r="L167" s="15"/>
      <c r="M167" s="15"/>
      <c r="N167" s="15"/>
      <c r="O167" s="15"/>
    </row>
    <row r="168" spans="1:15" ht="12.75" customHeight="1" thickBot="1">
      <c r="A168" s="47"/>
      <c r="B168" s="650" t="s">
        <v>113</v>
      </c>
      <c r="C168" s="639"/>
      <c r="D168" s="689"/>
      <c r="E168" s="649"/>
      <c r="F168" s="649"/>
      <c r="G168" s="59"/>
      <c r="H168" s="14"/>
      <c r="I168" s="14"/>
      <c r="J168" s="14"/>
      <c r="K168" s="15"/>
      <c r="L168" s="15"/>
      <c r="M168" s="15"/>
      <c r="N168" s="15"/>
      <c r="O168" s="15"/>
    </row>
    <row r="169" spans="1:15" ht="12.75" customHeight="1" thickTop="1">
      <c r="A169" s="47"/>
      <c r="B169" s="614" t="s">
        <v>110</v>
      </c>
      <c r="C169" s="615">
        <v>1</v>
      </c>
      <c r="D169" s="641" t="s">
        <v>34</v>
      </c>
      <c r="E169" s="615">
        <f>F18</f>
        <v>2450</v>
      </c>
      <c r="F169" s="633">
        <f>ROUND(C169*E169,2)</f>
        <v>2450</v>
      </c>
      <c r="G169" s="59"/>
      <c r="H169" s="14"/>
      <c r="I169" s="14"/>
      <c r="J169" s="14"/>
      <c r="K169" s="15"/>
      <c r="L169" s="15"/>
      <c r="M169" s="15"/>
      <c r="N169" s="15"/>
      <c r="O169" s="15"/>
    </row>
    <row r="170" spans="1:15" ht="12.75" customHeight="1">
      <c r="A170" s="47"/>
      <c r="B170" s="744" t="s">
        <v>114</v>
      </c>
      <c r="C170" s="625">
        <v>1</v>
      </c>
      <c r="D170" s="642" t="s">
        <v>34</v>
      </c>
      <c r="E170" s="625">
        <v>225.66</v>
      </c>
      <c r="F170" s="623">
        <f>ROUND(C170*E170,2)</f>
        <v>225.66</v>
      </c>
      <c r="G170" s="105"/>
      <c r="H170" s="14"/>
      <c r="I170" s="14"/>
      <c r="J170" s="14"/>
      <c r="K170" s="15"/>
      <c r="L170" s="15"/>
      <c r="M170" s="15"/>
      <c r="N170" s="15"/>
      <c r="O170" s="15"/>
    </row>
    <row r="171" spans="1:15" ht="12.75" customHeight="1">
      <c r="A171" s="47"/>
      <c r="B171" s="624" t="s">
        <v>111</v>
      </c>
      <c r="C171" s="625">
        <v>2</v>
      </c>
      <c r="D171" s="642" t="s">
        <v>112</v>
      </c>
      <c r="E171" s="625">
        <v>35</v>
      </c>
      <c r="F171" s="623">
        <f>ROUND(C171*E171,2)</f>
        <v>70</v>
      </c>
      <c r="G171" s="15"/>
      <c r="H171" s="14"/>
      <c r="I171" s="14"/>
      <c r="J171" s="14"/>
      <c r="K171" s="15"/>
      <c r="L171" s="15"/>
      <c r="M171" s="15"/>
      <c r="N171" s="15"/>
      <c r="O171" s="15"/>
    </row>
    <row r="172" spans="1:15" ht="12.75" customHeight="1" thickBot="1">
      <c r="A172" s="47"/>
      <c r="B172" s="634"/>
      <c r="C172" s="644"/>
      <c r="D172" s="681"/>
      <c r="E172" s="646" t="s">
        <v>48</v>
      </c>
      <c r="F172" s="647">
        <f>SUM(F169:F171)</f>
        <v>2745.66</v>
      </c>
      <c r="G172" s="15"/>
      <c r="H172" s="14"/>
      <c r="I172" s="14"/>
      <c r="J172" s="14"/>
      <c r="K172" s="15"/>
      <c r="L172" s="15"/>
      <c r="M172" s="15"/>
      <c r="N172" s="15"/>
      <c r="O172" s="15"/>
    </row>
    <row r="173" spans="1:15" ht="9.75" customHeight="1" thickTop="1">
      <c r="A173" s="47"/>
      <c r="B173" s="636"/>
      <c r="C173" s="639"/>
      <c r="D173" s="689"/>
      <c r="E173" s="649"/>
      <c r="F173" s="649"/>
      <c r="G173" s="29"/>
      <c r="H173" s="14"/>
      <c r="I173" s="14"/>
      <c r="J173" s="14"/>
      <c r="K173" s="15"/>
      <c r="L173" s="15"/>
      <c r="M173" s="15"/>
      <c r="N173" s="15"/>
      <c r="O173" s="15"/>
    </row>
    <row r="174" spans="1:15" ht="12.75" customHeight="1">
      <c r="A174" s="47"/>
      <c r="B174" s="745" t="s">
        <v>115</v>
      </c>
      <c r="C174" s="746"/>
      <c r="D174" s="745"/>
      <c r="E174" s="746"/>
      <c r="F174" s="746"/>
      <c r="G174" s="29"/>
      <c r="H174" s="14"/>
      <c r="I174" s="14"/>
      <c r="J174" s="14"/>
      <c r="K174" s="15"/>
      <c r="L174" s="15"/>
      <c r="M174" s="15"/>
      <c r="N174" s="15"/>
      <c r="O174" s="15"/>
    </row>
    <row r="175" spans="1:15" ht="9" customHeight="1">
      <c r="A175" s="47"/>
      <c r="B175" s="610"/>
      <c r="C175" s="611"/>
      <c r="D175" s="610"/>
      <c r="E175" s="611"/>
      <c r="F175" s="611"/>
      <c r="G175" s="29"/>
      <c r="H175" s="14"/>
      <c r="I175" s="14"/>
      <c r="J175" s="14"/>
      <c r="K175" s="15"/>
      <c r="L175" s="15"/>
      <c r="M175" s="15"/>
      <c r="N175" s="15"/>
      <c r="O175" s="15"/>
    </row>
    <row r="176" spans="1:15" ht="12.75" customHeight="1" thickBot="1">
      <c r="A176" s="47"/>
      <c r="B176" s="613" t="s">
        <v>116</v>
      </c>
      <c r="C176" s="611"/>
      <c r="D176" s="610"/>
      <c r="E176" s="611"/>
      <c r="F176" s="611"/>
      <c r="G176" s="29"/>
      <c r="H176" s="14"/>
      <c r="I176" s="14"/>
      <c r="J176" s="14"/>
      <c r="K176" s="15"/>
      <c r="L176" s="15"/>
      <c r="M176" s="15"/>
      <c r="N176" s="15"/>
      <c r="O176" s="15"/>
    </row>
    <row r="177" spans="1:15" ht="12.75" customHeight="1" thickTop="1">
      <c r="A177" s="47"/>
      <c r="B177" s="614" t="s">
        <v>30</v>
      </c>
      <c r="C177" s="615">
        <v>0.52</v>
      </c>
      <c r="D177" s="655" t="s">
        <v>10</v>
      </c>
      <c r="E177" s="615">
        <f>+F26</f>
        <v>1012</v>
      </c>
      <c r="F177" s="633">
        <f>ROUND(C177*E177,2)</f>
        <v>526.24</v>
      </c>
      <c r="G177" s="29"/>
      <c r="H177" s="14"/>
      <c r="I177" s="14"/>
      <c r="J177" s="14"/>
      <c r="K177" s="15"/>
      <c r="L177" s="15"/>
      <c r="M177" s="15"/>
      <c r="N177" s="15"/>
      <c r="O177" s="15"/>
    </row>
    <row r="178" spans="1:15" ht="12.75" customHeight="1">
      <c r="A178" s="47"/>
      <c r="B178" s="624" t="s">
        <v>31</v>
      </c>
      <c r="C178" s="625">
        <v>0.85</v>
      </c>
      <c r="D178" s="656" t="s">
        <v>10</v>
      </c>
      <c r="E178" s="625">
        <f>F32</f>
        <v>1362</v>
      </c>
      <c r="F178" s="623">
        <f>ROUND(C178*E178,2)</f>
        <v>1157.7</v>
      </c>
      <c r="G178" s="36"/>
      <c r="H178" s="14"/>
      <c r="I178" s="14"/>
      <c r="J178" s="14"/>
      <c r="K178" s="15"/>
      <c r="L178" s="15"/>
      <c r="M178" s="15"/>
      <c r="N178" s="15"/>
      <c r="O178" s="15"/>
    </row>
    <row r="179" spans="1:15" ht="12.75" customHeight="1">
      <c r="A179" s="47"/>
      <c r="B179" s="624" t="s">
        <v>25</v>
      </c>
      <c r="C179" s="625">
        <v>60</v>
      </c>
      <c r="D179" s="656" t="s">
        <v>13</v>
      </c>
      <c r="E179" s="625">
        <f>F12</f>
        <v>2.5</v>
      </c>
      <c r="F179" s="623">
        <f>ROUND(C179*E179,2)</f>
        <v>150</v>
      </c>
      <c r="G179" s="53"/>
      <c r="H179" s="14"/>
      <c r="I179" s="14"/>
      <c r="J179" s="14"/>
      <c r="K179" s="15"/>
      <c r="L179" s="15"/>
      <c r="M179" s="15"/>
      <c r="N179" s="15"/>
      <c r="O179" s="15"/>
    </row>
    <row r="180" spans="1:15" ht="12.75" customHeight="1">
      <c r="A180" s="47"/>
      <c r="B180" s="624" t="s">
        <v>117</v>
      </c>
      <c r="C180" s="625">
        <v>6.4</v>
      </c>
      <c r="D180" s="747" t="s">
        <v>45</v>
      </c>
      <c r="E180" s="625">
        <f>F13</f>
        <v>250</v>
      </c>
      <c r="F180" s="623">
        <f>ROUND(C180*E180,2)</f>
        <v>1600</v>
      </c>
      <c r="G180" s="36"/>
      <c r="H180" s="14"/>
      <c r="I180" s="14"/>
      <c r="J180" s="14"/>
      <c r="K180" s="15"/>
      <c r="L180" s="15"/>
      <c r="M180" s="15"/>
      <c r="N180" s="15"/>
      <c r="O180" s="15"/>
    </row>
    <row r="181" spans="1:15" ht="12.75" customHeight="1">
      <c r="A181" s="47"/>
      <c r="B181" s="624" t="s">
        <v>118</v>
      </c>
      <c r="C181" s="625">
        <v>0.5</v>
      </c>
      <c r="D181" s="656" t="s">
        <v>58</v>
      </c>
      <c r="E181" s="625">
        <v>650</v>
      </c>
      <c r="F181" s="623">
        <f>ROUND(C181*E181,2)</f>
        <v>325</v>
      </c>
      <c r="G181" s="15"/>
      <c r="H181" s="14"/>
      <c r="I181" s="14"/>
      <c r="J181" s="14"/>
      <c r="K181" s="15"/>
      <c r="L181" s="15"/>
      <c r="M181" s="15"/>
      <c r="N181" s="15"/>
      <c r="O181" s="15"/>
    </row>
    <row r="182" spans="1:15" ht="12.75" customHeight="1">
      <c r="A182" s="47"/>
      <c r="B182" s="744" t="s">
        <v>119</v>
      </c>
      <c r="C182" s="625"/>
      <c r="D182" s="748"/>
      <c r="E182" s="625"/>
      <c r="F182" s="643">
        <f>SUM(F177+F179+F180)*0.03</f>
        <v>68.290000000000006</v>
      </c>
      <c r="G182" s="48"/>
      <c r="H182" s="14"/>
      <c r="I182" s="14"/>
      <c r="J182" s="14"/>
      <c r="K182" s="15"/>
      <c r="L182" s="15"/>
      <c r="M182" s="15"/>
      <c r="N182" s="15"/>
      <c r="O182" s="15"/>
    </row>
    <row r="183" spans="1:15" ht="12.75" customHeight="1" thickBot="1">
      <c r="A183" s="47"/>
      <c r="B183" s="634"/>
      <c r="C183" s="644"/>
      <c r="D183" s="657"/>
      <c r="E183" s="646" t="s">
        <v>48</v>
      </c>
      <c r="F183" s="647">
        <f>SUM(F177:F182)</f>
        <v>3827.23</v>
      </c>
      <c r="G183" s="108"/>
      <c r="H183" s="14"/>
      <c r="I183" s="14"/>
      <c r="J183" s="14"/>
      <c r="K183" s="15"/>
      <c r="L183" s="15"/>
      <c r="M183" s="15"/>
      <c r="N183" s="15"/>
      <c r="O183" s="15"/>
    </row>
    <row r="184" spans="1:15" ht="12.75" customHeight="1" thickTop="1">
      <c r="A184" s="47"/>
      <c r="B184" s="610"/>
      <c r="C184" s="611"/>
      <c r="D184" s="610"/>
      <c r="E184" s="654"/>
      <c r="F184" s="654"/>
      <c r="G184" s="48"/>
      <c r="H184" s="14"/>
      <c r="I184" s="14"/>
      <c r="J184" s="14"/>
      <c r="K184" s="15"/>
      <c r="L184" s="15"/>
      <c r="M184" s="15"/>
      <c r="N184" s="15"/>
      <c r="O184" s="15"/>
    </row>
    <row r="185" spans="1:15" ht="12.75" customHeight="1" thickBot="1">
      <c r="A185" s="109"/>
      <c r="B185" s="651" t="s">
        <v>120</v>
      </c>
      <c r="C185" s="611"/>
      <c r="D185" s="610"/>
      <c r="E185" s="611"/>
      <c r="F185" s="611"/>
      <c r="G185" s="59"/>
      <c r="H185" s="14"/>
      <c r="I185" s="14"/>
      <c r="J185" s="14"/>
      <c r="K185" s="15"/>
      <c r="L185" s="15"/>
      <c r="M185" s="15"/>
      <c r="N185" s="15"/>
      <c r="O185" s="15"/>
    </row>
    <row r="186" spans="1:15" ht="12.75" customHeight="1" thickTop="1">
      <c r="A186" s="110"/>
      <c r="B186" s="614" t="s">
        <v>121</v>
      </c>
      <c r="C186" s="615">
        <v>0.8</v>
      </c>
      <c r="D186" s="655" t="s">
        <v>10</v>
      </c>
      <c r="E186" s="615">
        <f>+F69</f>
        <v>3131.96</v>
      </c>
      <c r="F186" s="633">
        <f>ROUND(C186*E186,2)</f>
        <v>2505.5700000000002</v>
      </c>
      <c r="G186" s="110"/>
      <c r="H186" s="14"/>
      <c r="I186" s="14"/>
      <c r="J186" s="14"/>
      <c r="K186" s="15"/>
      <c r="L186" s="15"/>
      <c r="M186" s="15"/>
      <c r="N186" s="15"/>
      <c r="O186" s="15"/>
    </row>
    <row r="187" spans="1:15" ht="13.5" customHeight="1">
      <c r="A187" s="110"/>
      <c r="B187" s="624" t="s">
        <v>122</v>
      </c>
      <c r="C187" s="625">
        <v>0.45</v>
      </c>
      <c r="D187" s="656" t="s">
        <v>10</v>
      </c>
      <c r="E187" s="625">
        <v>250</v>
      </c>
      <c r="F187" s="623">
        <f>ROUND(C187*E187,2)</f>
        <v>112.5</v>
      </c>
      <c r="G187" s="110"/>
      <c r="H187" s="14"/>
      <c r="I187" s="14"/>
      <c r="J187" s="14"/>
      <c r="K187" s="15"/>
      <c r="L187" s="15"/>
      <c r="M187" s="15"/>
      <c r="N187" s="15"/>
      <c r="O187" s="15"/>
    </row>
    <row r="188" spans="1:15" ht="12.75" customHeight="1">
      <c r="A188" s="110"/>
      <c r="B188" s="624" t="s">
        <v>18</v>
      </c>
      <c r="C188" s="625">
        <v>1</v>
      </c>
      <c r="D188" s="656" t="s">
        <v>10</v>
      </c>
      <c r="E188" s="625">
        <v>200</v>
      </c>
      <c r="F188" s="623">
        <f>ROUND(C188*E188,2)</f>
        <v>200</v>
      </c>
      <c r="G188" s="110"/>
      <c r="H188" s="14"/>
      <c r="I188" s="14"/>
      <c r="J188" s="14"/>
      <c r="K188" s="15"/>
      <c r="L188" s="15"/>
      <c r="M188" s="15"/>
      <c r="N188" s="15"/>
      <c r="O188" s="15"/>
    </row>
    <row r="189" spans="1:15" ht="12.75" customHeight="1" thickBot="1">
      <c r="A189" s="110"/>
      <c r="B189" s="634"/>
      <c r="C189" s="644"/>
      <c r="D189" s="657"/>
      <c r="E189" s="646" t="s">
        <v>48</v>
      </c>
      <c r="F189" s="647">
        <f>ROUND(SUM(F186:F188),2)</f>
        <v>2818.07</v>
      </c>
      <c r="G189" s="110"/>
      <c r="H189" s="14"/>
      <c r="I189" s="14">
        <v>14</v>
      </c>
      <c r="J189" s="14"/>
      <c r="K189" s="15"/>
      <c r="L189" s="15"/>
      <c r="M189" s="15"/>
      <c r="N189" s="15"/>
      <c r="O189" s="15"/>
    </row>
    <row r="190" spans="1:15" ht="12.75" customHeight="1" thickTop="1">
      <c r="A190" s="110"/>
      <c r="B190" s="749"/>
      <c r="C190" s="749"/>
      <c r="D190" s="749"/>
      <c r="E190" s="750"/>
      <c r="F190" s="751"/>
      <c r="G190" s="110"/>
      <c r="H190" s="14"/>
      <c r="I190" s="14"/>
      <c r="J190" s="14"/>
      <c r="K190" s="15"/>
      <c r="L190" s="15"/>
      <c r="M190" s="15"/>
      <c r="N190" s="15"/>
      <c r="O190" s="15"/>
    </row>
    <row r="191" spans="1:15" ht="12.75" customHeight="1" thickBot="1">
      <c r="A191" s="110"/>
      <c r="B191" s="752" t="s">
        <v>123</v>
      </c>
      <c r="C191" s="749"/>
      <c r="D191" s="749"/>
      <c r="E191" s="749"/>
      <c r="F191" s="749"/>
      <c r="G191" s="110"/>
      <c r="H191" s="14"/>
      <c r="I191" s="14"/>
      <c r="J191" s="14"/>
      <c r="K191" s="15"/>
      <c r="L191" s="15"/>
      <c r="M191" s="15"/>
      <c r="N191" s="15"/>
      <c r="O191" s="15"/>
    </row>
    <row r="192" spans="1:15" ht="12.75" customHeight="1" thickTop="1">
      <c r="A192" s="110"/>
      <c r="B192" s="753" t="s">
        <v>124</v>
      </c>
      <c r="C192" s="754">
        <v>13</v>
      </c>
      <c r="D192" s="755" t="s">
        <v>125</v>
      </c>
      <c r="E192" s="615">
        <v>22.5</v>
      </c>
      <c r="F192" s="633">
        <f t="shared" ref="F192:F199" si="1">ROUND(C192*E192,2)</f>
        <v>292.5</v>
      </c>
      <c r="G192" s="110"/>
      <c r="H192" s="14"/>
      <c r="I192" s="14"/>
      <c r="J192" s="14"/>
      <c r="K192" s="15"/>
      <c r="L192" s="15"/>
      <c r="M192" s="15"/>
      <c r="N192" s="15"/>
      <c r="O192" s="15"/>
    </row>
    <row r="193" spans="1:16" ht="12.75" customHeight="1">
      <c r="A193" s="110"/>
      <c r="B193" s="756" t="s">
        <v>126</v>
      </c>
      <c r="C193" s="757">
        <v>13</v>
      </c>
      <c r="D193" s="758" t="s">
        <v>125</v>
      </c>
      <c r="E193" s="625">
        <v>12.5</v>
      </c>
      <c r="F193" s="623">
        <f t="shared" si="1"/>
        <v>162.5</v>
      </c>
      <c r="G193" s="110"/>
      <c r="H193" s="14"/>
      <c r="I193" s="14"/>
      <c r="J193" s="14"/>
      <c r="K193" s="15"/>
      <c r="L193" s="15"/>
      <c r="M193" s="15"/>
      <c r="N193" s="15"/>
      <c r="O193" s="15"/>
    </row>
    <row r="194" spans="1:16" ht="12.75" customHeight="1">
      <c r="A194" s="110"/>
      <c r="B194" s="759" t="s">
        <v>127</v>
      </c>
      <c r="C194" s="760">
        <v>3.1199999999999999E-2</v>
      </c>
      <c r="D194" s="758" t="s">
        <v>10</v>
      </c>
      <c r="E194" s="625">
        <f>F92</f>
        <v>5023.96</v>
      </c>
      <c r="F194" s="623">
        <f t="shared" si="1"/>
        <v>156.75</v>
      </c>
      <c r="G194" s="110"/>
      <c r="H194" s="14"/>
      <c r="I194" s="14"/>
      <c r="J194" s="14"/>
      <c r="K194" s="15"/>
      <c r="L194" s="15"/>
      <c r="M194" s="15"/>
      <c r="N194" s="15"/>
      <c r="O194" s="15"/>
    </row>
    <row r="195" spans="1:16" ht="14.25" customHeight="1">
      <c r="A195" s="110"/>
      <c r="B195" s="756" t="s">
        <v>128</v>
      </c>
      <c r="C195" s="761">
        <v>0.01</v>
      </c>
      <c r="D195" s="758" t="s">
        <v>10</v>
      </c>
      <c r="E195" s="625">
        <f>F183</f>
        <v>3827.23</v>
      </c>
      <c r="F195" s="623">
        <f t="shared" si="1"/>
        <v>38.270000000000003</v>
      </c>
      <c r="G195" s="110"/>
      <c r="H195" s="14"/>
      <c r="I195" s="14"/>
      <c r="J195" s="14"/>
      <c r="K195" s="15"/>
      <c r="L195" s="15"/>
      <c r="M195" s="15"/>
      <c r="N195" s="15"/>
      <c r="O195" s="15"/>
    </row>
    <row r="196" spans="1:16" ht="12.75" customHeight="1">
      <c r="A196" s="110"/>
      <c r="B196" s="756" t="s">
        <v>129</v>
      </c>
      <c r="C196" s="760">
        <v>2.9600000000000001E-2</v>
      </c>
      <c r="D196" s="758" t="s">
        <v>34</v>
      </c>
      <c r="E196" s="625">
        <f>F172</f>
        <v>2745.66</v>
      </c>
      <c r="F196" s="623">
        <f t="shared" si="1"/>
        <v>81.27</v>
      </c>
      <c r="G196" s="110"/>
      <c r="H196" s="14"/>
      <c r="I196" s="14">
        <v>15</v>
      </c>
      <c r="J196" s="14"/>
      <c r="K196" s="15"/>
      <c r="L196" s="15"/>
      <c r="M196" s="15"/>
      <c r="N196" s="15"/>
      <c r="O196" s="15"/>
    </row>
    <row r="197" spans="1:16" ht="12.75" customHeight="1">
      <c r="A197" s="110"/>
      <c r="B197" s="756" t="s">
        <v>130</v>
      </c>
      <c r="C197" s="760">
        <v>0.18179999999999999</v>
      </c>
      <c r="D197" s="758" t="s">
        <v>65</v>
      </c>
      <c r="E197" s="625">
        <v>45</v>
      </c>
      <c r="F197" s="623">
        <f t="shared" si="1"/>
        <v>8.18</v>
      </c>
      <c r="G197" s="110"/>
      <c r="H197" s="14"/>
      <c r="I197" s="14"/>
      <c r="J197" s="14"/>
      <c r="K197" s="15"/>
      <c r="L197" s="51"/>
      <c r="M197" s="51"/>
      <c r="N197" s="51"/>
      <c r="O197" s="111"/>
      <c r="P197" s="112"/>
    </row>
    <row r="198" spans="1:16" ht="12.75" customHeight="1">
      <c r="A198" s="110"/>
      <c r="B198" s="756" t="s">
        <v>131</v>
      </c>
      <c r="C198" s="760">
        <v>2.3E-2</v>
      </c>
      <c r="D198" s="758" t="s">
        <v>58</v>
      </c>
      <c r="E198" s="625">
        <v>650</v>
      </c>
      <c r="F198" s="623">
        <f t="shared" si="1"/>
        <v>14.95</v>
      </c>
      <c r="G198" s="110"/>
      <c r="H198" s="14"/>
      <c r="I198" s="14"/>
      <c r="J198" s="14"/>
      <c r="K198" s="15"/>
      <c r="L198" s="51"/>
      <c r="M198" s="51"/>
      <c r="N198" s="51"/>
      <c r="O198" s="111"/>
      <c r="P198" s="112"/>
    </row>
    <row r="199" spans="1:16" ht="12.75" customHeight="1">
      <c r="A199" s="110"/>
      <c r="B199" s="756" t="s">
        <v>132</v>
      </c>
      <c r="C199" s="761">
        <v>0.01</v>
      </c>
      <c r="D199" s="758" t="s">
        <v>10</v>
      </c>
      <c r="E199" s="625">
        <v>650</v>
      </c>
      <c r="F199" s="623">
        <f t="shared" si="1"/>
        <v>6.5</v>
      </c>
      <c r="G199" s="110"/>
      <c r="H199" s="14"/>
      <c r="I199" s="14"/>
      <c r="J199" s="14"/>
      <c r="K199" s="15"/>
      <c r="L199" s="51"/>
      <c r="M199" s="51"/>
      <c r="N199" s="51"/>
      <c r="O199" s="111"/>
      <c r="P199" s="112"/>
    </row>
    <row r="200" spans="1:16" ht="12.75" customHeight="1" thickBot="1">
      <c r="A200" s="110"/>
      <c r="B200" s="762"/>
      <c r="C200" s="763"/>
      <c r="D200" s="1124" t="s">
        <v>308</v>
      </c>
      <c r="E200" s="1125"/>
      <c r="F200" s="764">
        <f>ROUND(SUM(F192:F199),2)</f>
        <v>760.92</v>
      </c>
      <c r="G200" s="110"/>
      <c r="H200" s="14"/>
      <c r="I200" s="14"/>
      <c r="J200" s="14"/>
      <c r="K200" s="15"/>
      <c r="L200" s="51"/>
      <c r="M200" s="51"/>
      <c r="N200" s="51"/>
      <c r="O200" s="111"/>
      <c r="P200" s="112"/>
    </row>
    <row r="201" spans="1:16" ht="12.75" customHeight="1" thickTop="1">
      <c r="A201" s="110"/>
      <c r="B201" s="749"/>
      <c r="C201" s="1126" t="s">
        <v>240</v>
      </c>
      <c r="D201" s="1126"/>
      <c r="E201" s="1126"/>
      <c r="F201" s="765">
        <f>(F200-F195)+((C195*5)*E195)</f>
        <v>914.01</v>
      </c>
      <c r="G201" s="110"/>
      <c r="H201" s="14"/>
      <c r="I201" s="14"/>
      <c r="J201" s="14"/>
      <c r="K201" s="15"/>
      <c r="L201" s="51"/>
      <c r="M201" s="51"/>
      <c r="N201" s="51"/>
      <c r="O201" s="111"/>
      <c r="P201" s="112"/>
    </row>
    <row r="202" spans="1:16" ht="12.75" customHeight="1">
      <c r="A202" s="110"/>
      <c r="B202" s="749"/>
      <c r="C202" s="766"/>
      <c r="D202" s="766"/>
      <c r="E202" s="766" t="s">
        <v>309</v>
      </c>
      <c r="F202" s="767">
        <f>F200-(F197+F198)</f>
        <v>737.79</v>
      </c>
      <c r="G202" s="110"/>
      <c r="H202" s="14"/>
      <c r="I202" s="14"/>
      <c r="J202" s="14"/>
      <c r="K202" s="15"/>
      <c r="L202" s="51"/>
      <c r="M202" s="51"/>
      <c r="N202" s="51"/>
      <c r="O202" s="111"/>
      <c r="P202" s="112"/>
    </row>
    <row r="203" spans="1:16" ht="6.75" customHeight="1">
      <c r="A203" s="110"/>
      <c r="B203" s="749"/>
      <c r="C203" s="766"/>
      <c r="D203" s="766"/>
      <c r="E203" s="766"/>
      <c r="F203" s="765"/>
      <c r="G203" s="110"/>
      <c r="H203" s="14"/>
      <c r="I203" s="14"/>
      <c r="J203" s="14"/>
      <c r="K203" s="15"/>
      <c r="L203" s="51"/>
      <c r="M203" s="51"/>
      <c r="N203" s="51"/>
      <c r="O203" s="111"/>
      <c r="P203" s="112"/>
    </row>
    <row r="204" spans="1:16" ht="12.75" customHeight="1" thickBot="1">
      <c r="A204" s="110"/>
      <c r="B204" s="752" t="s">
        <v>133</v>
      </c>
      <c r="C204" s="768"/>
      <c r="D204" s="749"/>
      <c r="E204" s="750"/>
      <c r="F204" s="751"/>
      <c r="G204" s="110"/>
      <c r="H204" s="109"/>
      <c r="I204" s="14"/>
      <c r="J204" s="14"/>
      <c r="K204" s="15"/>
      <c r="L204" s="51"/>
      <c r="M204" s="51"/>
      <c r="N204" s="51"/>
      <c r="O204" s="111"/>
      <c r="P204" s="112"/>
    </row>
    <row r="205" spans="1:16" ht="12.75" customHeight="1" thickTop="1">
      <c r="A205" s="110"/>
      <c r="B205" s="753" t="s">
        <v>134</v>
      </c>
      <c r="C205" s="754">
        <v>13</v>
      </c>
      <c r="D205" s="755" t="s">
        <v>125</v>
      </c>
      <c r="E205" s="615">
        <v>22</v>
      </c>
      <c r="F205" s="633">
        <f>ROUND(C205*E205,2)</f>
        <v>286</v>
      </c>
      <c r="G205" s="110"/>
      <c r="H205" s="109"/>
      <c r="I205" s="14"/>
      <c r="J205" s="14"/>
      <c r="K205" s="15"/>
      <c r="L205" s="51"/>
      <c r="M205" s="51"/>
      <c r="N205" s="51"/>
      <c r="O205" s="111"/>
      <c r="P205" s="112"/>
    </row>
    <row r="206" spans="1:16" s="109" customFormat="1">
      <c r="A206" s="110"/>
      <c r="B206" s="756" t="s">
        <v>135</v>
      </c>
      <c r="C206" s="757">
        <v>13</v>
      </c>
      <c r="D206" s="758" t="s">
        <v>125</v>
      </c>
      <c r="E206" s="625">
        <v>16</v>
      </c>
      <c r="F206" s="623">
        <f>ROUND(C206*E206,2)</f>
        <v>208</v>
      </c>
      <c r="G206" s="110"/>
    </row>
    <row r="207" spans="1:16" s="109" customFormat="1">
      <c r="A207" s="110"/>
      <c r="B207" s="756" t="s">
        <v>136</v>
      </c>
      <c r="C207" s="761">
        <v>8.6E-3</v>
      </c>
      <c r="D207" s="758" t="s">
        <v>10</v>
      </c>
      <c r="E207" s="625">
        <f>F84</f>
        <v>4794.42</v>
      </c>
      <c r="F207" s="623">
        <f>ROUND(C207*E207,2)</f>
        <v>41.23</v>
      </c>
      <c r="G207" s="110"/>
    </row>
    <row r="208" spans="1:16" s="109" customFormat="1">
      <c r="A208" s="110"/>
      <c r="B208" s="756" t="s">
        <v>137</v>
      </c>
      <c r="C208" s="757">
        <v>0.13</v>
      </c>
      <c r="D208" s="758" t="s">
        <v>125</v>
      </c>
      <c r="E208" s="625">
        <v>40</v>
      </c>
      <c r="F208" s="623">
        <f>ROUND(C208*E208,2)</f>
        <v>5.2</v>
      </c>
      <c r="G208" s="110"/>
    </row>
    <row r="209" spans="1:7" s="109" customFormat="1" ht="13.5" thickBot="1">
      <c r="A209" s="110"/>
      <c r="B209" s="762"/>
      <c r="C209" s="769"/>
      <c r="D209" s="763"/>
      <c r="E209" s="770" t="s">
        <v>48</v>
      </c>
      <c r="F209" s="764">
        <f>ROUND(SUM(F205:F208),2)</f>
        <v>540.42999999999995</v>
      </c>
      <c r="G209" s="110"/>
    </row>
    <row r="210" spans="1:7" s="109" customFormat="1" ht="13.5" thickTop="1">
      <c r="A210" s="113"/>
      <c r="B210" s="771"/>
      <c r="C210" s="772"/>
      <c r="D210" s="771"/>
      <c r="E210" s="766"/>
      <c r="F210" s="773"/>
      <c r="G210" s="110"/>
    </row>
    <row r="211" spans="1:7" s="109" customFormat="1" ht="13.5" thickBot="1">
      <c r="A211" s="113"/>
      <c r="B211" s="774" t="s">
        <v>273</v>
      </c>
      <c r="C211" s="775"/>
      <c r="D211" s="776"/>
      <c r="E211" s="777"/>
      <c r="F211" s="778"/>
      <c r="G211" s="110"/>
    </row>
    <row r="212" spans="1:7" s="109" customFormat="1" ht="13.5" thickTop="1">
      <c r="A212" s="113"/>
      <c r="B212" s="779" t="s">
        <v>274</v>
      </c>
      <c r="C212" s="780">
        <v>0.2</v>
      </c>
      <c r="D212" s="781" t="s">
        <v>11</v>
      </c>
      <c r="E212" s="782">
        <f>F200</f>
        <v>760.92</v>
      </c>
      <c r="F212" s="633">
        <f>ROUND(C212*E212,2)</f>
        <v>152.18</v>
      </c>
      <c r="G212" s="110"/>
    </row>
    <row r="213" spans="1:7" s="109" customFormat="1">
      <c r="A213" s="113"/>
      <c r="B213" s="783" t="s">
        <v>275</v>
      </c>
      <c r="C213" s="784">
        <v>0.4</v>
      </c>
      <c r="D213" s="785" t="s">
        <v>11</v>
      </c>
      <c r="E213" s="786">
        <f>F99</f>
        <v>246.8</v>
      </c>
      <c r="F213" s="623">
        <f>ROUND(C213*E213,2)</f>
        <v>98.72</v>
      </c>
      <c r="G213" s="110"/>
    </row>
    <row r="214" spans="1:7" s="109" customFormat="1">
      <c r="A214" s="113"/>
      <c r="B214" s="787" t="s">
        <v>87</v>
      </c>
      <c r="C214" s="788">
        <v>2</v>
      </c>
      <c r="D214" s="789" t="s">
        <v>21</v>
      </c>
      <c r="E214" s="790">
        <f>F137</f>
        <v>60.57</v>
      </c>
      <c r="F214" s="623">
        <f>ROUND(C214*E214,2)</f>
        <v>121.14</v>
      </c>
      <c r="G214" s="110"/>
    </row>
    <row r="215" spans="1:7" s="109" customFormat="1" ht="13.5" thickBot="1">
      <c r="A215" s="113"/>
      <c r="B215" s="791"/>
      <c r="C215" s="792"/>
      <c r="D215" s="793"/>
      <c r="E215" s="794" t="s">
        <v>48</v>
      </c>
      <c r="F215" s="795">
        <f>SUM(F212:F214)</f>
        <v>372.04</v>
      </c>
      <c r="G215" s="110"/>
    </row>
    <row r="216" spans="1:7" s="109" customFormat="1" ht="7.5" customHeight="1" thickTop="1">
      <c r="A216" s="113"/>
      <c r="B216" s="771"/>
      <c r="C216" s="772"/>
      <c r="D216" s="771"/>
      <c r="E216" s="766"/>
      <c r="F216" s="773"/>
      <c r="G216" s="110"/>
    </row>
    <row r="217" spans="1:7" s="109" customFormat="1" ht="13.5" thickBot="1">
      <c r="A217" s="113"/>
      <c r="B217" s="752" t="s">
        <v>138</v>
      </c>
      <c r="C217" s="749"/>
      <c r="D217" s="749"/>
      <c r="E217" s="749"/>
      <c r="F217" s="749"/>
      <c r="G217" s="110"/>
    </row>
    <row r="218" spans="1:7" s="109" customFormat="1" ht="13.5" thickTop="1">
      <c r="A218" s="110"/>
      <c r="B218" s="753" t="s">
        <v>139</v>
      </c>
      <c r="C218" s="754">
        <v>1</v>
      </c>
      <c r="D218" s="755" t="s">
        <v>11</v>
      </c>
      <c r="E218" s="615">
        <v>45</v>
      </c>
      <c r="F218" s="633">
        <f>ROUND(C218*E218,2)</f>
        <v>45</v>
      </c>
      <c r="G218" s="110"/>
    </row>
    <row r="219" spans="1:7" s="109" customFormat="1">
      <c r="A219" s="110"/>
      <c r="B219" s="756" t="s">
        <v>140</v>
      </c>
      <c r="C219" s="760">
        <v>0.105</v>
      </c>
      <c r="D219" s="758" t="s">
        <v>10</v>
      </c>
      <c r="E219" s="625">
        <f>F60</f>
        <v>4455.62</v>
      </c>
      <c r="F219" s="623">
        <f>ROUND(C219*E219,2)</f>
        <v>467.84</v>
      </c>
      <c r="G219" s="110"/>
    </row>
    <row r="220" spans="1:7" s="109" customFormat="1">
      <c r="A220" s="110"/>
      <c r="B220" s="756" t="s">
        <v>64</v>
      </c>
      <c r="C220" s="760">
        <v>2.1999999999999999E-2</v>
      </c>
      <c r="D220" s="758" t="s">
        <v>65</v>
      </c>
      <c r="E220" s="625">
        <v>45</v>
      </c>
      <c r="F220" s="623">
        <f>ROUND(C220*E220,2)</f>
        <v>0.99</v>
      </c>
      <c r="G220" s="110"/>
    </row>
    <row r="221" spans="1:7" s="109" customFormat="1">
      <c r="A221" s="110"/>
      <c r="B221" s="756" t="s">
        <v>141</v>
      </c>
      <c r="C221" s="757">
        <v>1</v>
      </c>
      <c r="D221" s="758" t="s">
        <v>11</v>
      </c>
      <c r="E221" s="625">
        <v>107.63</v>
      </c>
      <c r="F221" s="623">
        <f>ROUND(C221*E221,2)</f>
        <v>107.63</v>
      </c>
      <c r="G221" s="110"/>
    </row>
    <row r="222" spans="1:7" s="109" customFormat="1">
      <c r="A222" s="110"/>
      <c r="B222" s="756" t="s">
        <v>142</v>
      </c>
      <c r="C222" s="757">
        <f>1/0.8</f>
        <v>1.25</v>
      </c>
      <c r="D222" s="758" t="s">
        <v>106</v>
      </c>
      <c r="E222" s="625">
        <f>F137</f>
        <v>60.57</v>
      </c>
      <c r="F222" s="623">
        <f>ROUND(C222*E222,2)</f>
        <v>75.709999999999994</v>
      </c>
      <c r="G222" s="110"/>
    </row>
    <row r="223" spans="1:7" s="109" customFormat="1" ht="13.5" thickBot="1">
      <c r="A223" s="110"/>
      <c r="B223" s="762"/>
      <c r="C223" s="763"/>
      <c r="D223" s="763"/>
      <c r="E223" s="770" t="s">
        <v>48</v>
      </c>
      <c r="F223" s="796">
        <f>ROUND(SUM(F218:F222),2)</f>
        <v>697.17</v>
      </c>
      <c r="G223" s="110"/>
    </row>
    <row r="224" spans="1:7" s="109" customFormat="1" ht="13.5" thickTop="1">
      <c r="A224" s="110"/>
      <c r="B224" s="752" t="s">
        <v>143</v>
      </c>
      <c r="C224" s="797">
        <f>ROUND(F223-(F222)+(E222*1/0.4),2)</f>
        <v>772.89</v>
      </c>
      <c r="D224" s="771"/>
      <c r="E224" s="766"/>
      <c r="F224" s="798"/>
      <c r="G224" s="110"/>
    </row>
    <row r="225" spans="1:9" s="109" customFormat="1">
      <c r="A225" s="110"/>
      <c r="B225" s="752" t="s">
        <v>144</v>
      </c>
      <c r="C225" s="797">
        <f>ROUND(F223-(F222)+(E222*1/0.6),2)</f>
        <v>722.41</v>
      </c>
      <c r="D225" s="771"/>
      <c r="E225" s="766"/>
      <c r="F225" s="798"/>
      <c r="G225" s="110"/>
    </row>
    <row r="226" spans="1:9" s="109" customFormat="1">
      <c r="A226" s="110"/>
      <c r="B226" s="752" t="s">
        <v>145</v>
      </c>
      <c r="C226" s="797">
        <f>ROUND(F223-F222+(E222*1/1),2)</f>
        <v>682.03</v>
      </c>
      <c r="D226" s="771"/>
      <c r="E226" s="766"/>
      <c r="F226" s="798"/>
      <c r="G226" s="110"/>
    </row>
    <row r="227" spans="1:9" s="109" customFormat="1" ht="6" customHeight="1">
      <c r="A227" s="110"/>
      <c r="B227" s="752"/>
      <c r="C227" s="797"/>
      <c r="D227" s="799"/>
      <c r="E227" s="800"/>
      <c r="F227" s="801"/>
      <c r="G227" s="110"/>
    </row>
    <row r="228" spans="1:9" s="109" customFormat="1" ht="13.5" thickBot="1">
      <c r="A228" s="110"/>
      <c r="B228" s="802" t="s">
        <v>146</v>
      </c>
      <c r="C228" s="771"/>
      <c r="D228" s="771"/>
      <c r="E228" s="803"/>
      <c r="F228" s="773"/>
      <c r="G228" s="110"/>
    </row>
    <row r="229" spans="1:9" s="109" customFormat="1" ht="13.5" thickTop="1">
      <c r="A229" s="110"/>
      <c r="B229" s="753" t="s">
        <v>147</v>
      </c>
      <c r="C229" s="754">
        <v>0.08</v>
      </c>
      <c r="D229" s="804" t="s">
        <v>10</v>
      </c>
      <c r="E229" s="805">
        <f>F183</f>
        <v>3827.23</v>
      </c>
      <c r="F229" s="633">
        <f t="shared" ref="F229:F234" si="2">ROUND(C229*E229,2)</f>
        <v>306.18</v>
      </c>
      <c r="G229" s="110"/>
    </row>
    <row r="230" spans="1:9" s="109" customFormat="1">
      <c r="A230" s="110"/>
      <c r="B230" s="806" t="s">
        <v>148</v>
      </c>
      <c r="C230" s="807">
        <v>2.1999999999999999E-2</v>
      </c>
      <c r="D230" s="758" t="s">
        <v>10</v>
      </c>
      <c r="E230" s="808">
        <f>F84</f>
        <v>4794.42</v>
      </c>
      <c r="F230" s="623">
        <f t="shared" si="2"/>
        <v>105.48</v>
      </c>
      <c r="G230" s="110"/>
    </row>
    <row r="231" spans="1:9" s="109" customFormat="1">
      <c r="A231" s="110"/>
      <c r="B231" s="756" t="s">
        <v>64</v>
      </c>
      <c r="C231" s="760">
        <v>8.7999999999999995E-2</v>
      </c>
      <c r="D231" s="809" t="s">
        <v>65</v>
      </c>
      <c r="E231" s="808">
        <v>45</v>
      </c>
      <c r="F231" s="623">
        <f t="shared" si="2"/>
        <v>3.96</v>
      </c>
      <c r="G231" s="110"/>
    </row>
    <row r="232" spans="1:9" s="109" customFormat="1" ht="12" customHeight="1">
      <c r="A232" s="118"/>
      <c r="B232" s="756" t="s">
        <v>149</v>
      </c>
      <c r="C232" s="757">
        <v>1</v>
      </c>
      <c r="D232" s="758" t="s">
        <v>11</v>
      </c>
      <c r="E232" s="808">
        <v>98.5</v>
      </c>
      <c r="F232" s="623">
        <f t="shared" si="2"/>
        <v>98.5</v>
      </c>
      <c r="G232" s="110"/>
    </row>
    <row r="233" spans="1:9" s="109" customFormat="1">
      <c r="A233" s="119"/>
      <c r="B233" s="756" t="s">
        <v>142</v>
      </c>
      <c r="C233" s="757">
        <v>0.8</v>
      </c>
      <c r="D233" s="758" t="s">
        <v>106</v>
      </c>
      <c r="E233" s="808">
        <f>F137</f>
        <v>60.57</v>
      </c>
      <c r="F233" s="623">
        <f t="shared" si="2"/>
        <v>48.46</v>
      </c>
      <c r="G233" s="110"/>
      <c r="I233" s="120"/>
    </row>
    <row r="234" spans="1:9" s="109" customFormat="1">
      <c r="A234" s="119"/>
      <c r="B234" s="756" t="s">
        <v>150</v>
      </c>
      <c r="C234" s="760">
        <v>0.04</v>
      </c>
      <c r="D234" s="810" t="s">
        <v>45</v>
      </c>
      <c r="E234" s="808">
        <f>F13</f>
        <v>250</v>
      </c>
      <c r="F234" s="623">
        <f t="shared" si="2"/>
        <v>10</v>
      </c>
      <c r="G234" s="110"/>
    </row>
    <row r="235" spans="1:9" s="109" customFormat="1" ht="13.5" thickBot="1">
      <c r="A235" s="119"/>
      <c r="B235" s="762"/>
      <c r="C235" s="763"/>
      <c r="D235" s="763"/>
      <c r="E235" s="770" t="s">
        <v>48</v>
      </c>
      <c r="F235" s="764">
        <f>ROUND(SUM(F229:F234),2)</f>
        <v>572.58000000000004</v>
      </c>
      <c r="G235" s="110"/>
    </row>
    <row r="236" spans="1:9" s="109" customFormat="1" ht="14.25" thickTop="1" thickBot="1">
      <c r="A236" s="119"/>
      <c r="B236" s="811" t="s">
        <v>254</v>
      </c>
      <c r="C236" s="812">
        <v>0.45</v>
      </c>
      <c r="D236" s="813" t="s">
        <v>151</v>
      </c>
      <c r="E236" s="814">
        <v>37.22</v>
      </c>
      <c r="F236" s="815">
        <f>(C236*E236)+F235</f>
        <v>589.33000000000004</v>
      </c>
      <c r="G236" s="110"/>
    </row>
    <row r="237" spans="1:9" s="109" customFormat="1" ht="14.25" thickTop="1" thickBot="1">
      <c r="A237" s="119"/>
      <c r="B237" s="811" t="s">
        <v>255</v>
      </c>
      <c r="C237" s="812"/>
      <c r="D237" s="812"/>
      <c r="E237" s="816"/>
      <c r="F237" s="817">
        <f>F235-F234</f>
        <v>562.58000000000004</v>
      </c>
      <c r="G237" s="110"/>
    </row>
    <row r="238" spans="1:9" s="109" customFormat="1" ht="13.5" thickTop="1">
      <c r="A238" s="119"/>
      <c r="B238" s="114"/>
      <c r="C238" s="114"/>
      <c r="D238" s="114"/>
      <c r="E238" s="115"/>
      <c r="F238" s="117"/>
      <c r="G238" s="110"/>
    </row>
    <row r="239" spans="1:9" s="109" customFormat="1" ht="15">
      <c r="A239" s="119"/>
      <c r="B239" s="121" t="s">
        <v>152</v>
      </c>
      <c r="C239" s="122"/>
      <c r="D239" s="122"/>
      <c r="E239" s="122"/>
      <c r="F239" s="122"/>
      <c r="G239" s="110"/>
    </row>
    <row r="240" spans="1:9" s="109" customFormat="1" ht="13.5" thickBot="1">
      <c r="A240" s="119"/>
      <c r="B240" s="123" t="s">
        <v>153</v>
      </c>
      <c r="C240" s="124"/>
      <c r="D240" s="124"/>
      <c r="E240" s="124"/>
      <c r="F240" s="125"/>
      <c r="G240" s="110"/>
    </row>
    <row r="241" spans="1:10" s="109" customFormat="1" ht="13.5" thickTop="1">
      <c r="A241" s="119"/>
      <c r="B241" s="126" t="s">
        <v>140</v>
      </c>
      <c r="C241" s="127">
        <v>1.05</v>
      </c>
      <c r="D241" s="128" t="s">
        <v>10</v>
      </c>
      <c r="E241" s="129">
        <f>F60</f>
        <v>4455.62</v>
      </c>
      <c r="F241" s="23">
        <f>ROUND(C241*E241,2)</f>
        <v>4678.3999999999996</v>
      </c>
      <c r="G241" s="110"/>
    </row>
    <row r="242" spans="1:10" s="109" customFormat="1">
      <c r="A242" s="119"/>
      <c r="B242" s="130" t="s">
        <v>154</v>
      </c>
      <c r="C242" s="131">
        <v>0.6</v>
      </c>
      <c r="D242" s="132" t="s">
        <v>34</v>
      </c>
      <c r="E242" s="133">
        <f>F166</f>
        <v>2600.5500000000002</v>
      </c>
      <c r="F242" s="353">
        <f>ROUND(C242*E242,2)</f>
        <v>1560.33</v>
      </c>
      <c r="G242" s="110"/>
    </row>
    <row r="243" spans="1:10">
      <c r="B243" s="134" t="s">
        <v>18</v>
      </c>
      <c r="C243" s="135">
        <v>11.11</v>
      </c>
      <c r="D243" s="136" t="s">
        <v>21</v>
      </c>
      <c r="E243" s="137">
        <v>61.2</v>
      </c>
      <c r="F243" s="353">
        <f>ROUND(C243*E243,2)</f>
        <v>679.93</v>
      </c>
    </row>
    <row r="244" spans="1:10" ht="13.5" thickBot="1">
      <c r="B244" s="138"/>
      <c r="C244" s="139"/>
      <c r="D244" s="139"/>
      <c r="E244" s="140"/>
      <c r="F244" s="141">
        <f>SUM(F241:F243)</f>
        <v>6918.66</v>
      </c>
    </row>
    <row r="245" spans="1:10" ht="14.25" thickTop="1" thickBot="1">
      <c r="B245" s="142"/>
      <c r="C245" s="142"/>
      <c r="D245" s="142"/>
      <c r="E245" s="142"/>
      <c r="F245" s="143"/>
    </row>
    <row r="246" spans="1:10" ht="13.5" thickTop="1">
      <c r="B246" s="314" t="s">
        <v>0</v>
      </c>
      <c r="C246" s="315">
        <v>12</v>
      </c>
      <c r="D246" s="96" t="s">
        <v>21</v>
      </c>
      <c r="E246" s="316">
        <v>60</v>
      </c>
      <c r="F246" s="23">
        <f t="shared" ref="F246:F266" si="3">ROUND(C246*E246,2)</f>
        <v>720</v>
      </c>
    </row>
    <row r="247" spans="1:10">
      <c r="B247" s="317" t="s">
        <v>155</v>
      </c>
      <c r="C247" s="148">
        <v>6.75</v>
      </c>
      <c r="D247" s="145" t="s">
        <v>10</v>
      </c>
      <c r="E247" s="146">
        <v>240.23</v>
      </c>
      <c r="F247" s="353">
        <f t="shared" si="3"/>
        <v>1621.55</v>
      </c>
    </row>
    <row r="248" spans="1:10">
      <c r="B248" s="318" t="s">
        <v>156</v>
      </c>
      <c r="C248" s="144">
        <v>3.42</v>
      </c>
      <c r="D248" s="145" t="s">
        <v>10</v>
      </c>
      <c r="E248" s="146">
        <v>70.16</v>
      </c>
      <c r="F248" s="353">
        <f t="shared" si="3"/>
        <v>239.95</v>
      </c>
      <c r="J248" s="3">
        <v>60</v>
      </c>
    </row>
    <row r="249" spans="1:10">
      <c r="B249" s="318" t="s">
        <v>415</v>
      </c>
      <c r="C249" s="485">
        <v>4</v>
      </c>
      <c r="D249" s="145" t="s">
        <v>10</v>
      </c>
      <c r="E249" s="146">
        <v>75</v>
      </c>
      <c r="F249" s="353">
        <f t="shared" si="3"/>
        <v>300</v>
      </c>
      <c r="H249" s="3">
        <f>(C247-C248)*1.2</f>
        <v>4</v>
      </c>
    </row>
    <row r="250" spans="1:10">
      <c r="B250" s="318" t="s">
        <v>157</v>
      </c>
      <c r="C250" s="144">
        <v>1.35</v>
      </c>
      <c r="D250" s="145" t="s">
        <v>10</v>
      </c>
      <c r="E250" s="147">
        <f>+F244</f>
        <v>6918.66</v>
      </c>
      <c r="F250" s="353">
        <f t="shared" si="3"/>
        <v>9340.19</v>
      </c>
      <c r="J250" s="3">
        <v>12</v>
      </c>
    </row>
    <row r="251" spans="1:10">
      <c r="B251" s="318" t="s">
        <v>158</v>
      </c>
      <c r="C251" s="148">
        <v>7.2</v>
      </c>
      <c r="D251" s="145" t="s">
        <v>11</v>
      </c>
      <c r="E251" s="149">
        <f>F200</f>
        <v>760.92</v>
      </c>
      <c r="F251" s="353">
        <f t="shared" si="3"/>
        <v>5478.62</v>
      </c>
      <c r="J251" s="3">
        <f>J250*J248</f>
        <v>720</v>
      </c>
    </row>
    <row r="252" spans="1:10">
      <c r="B252" s="318" t="s">
        <v>159</v>
      </c>
      <c r="C252" s="148">
        <v>12</v>
      </c>
      <c r="D252" s="145" t="s">
        <v>106</v>
      </c>
      <c r="E252" s="149">
        <f>(F84*0.09)/12</f>
        <v>35.96</v>
      </c>
      <c r="F252" s="353">
        <f t="shared" si="3"/>
        <v>431.52</v>
      </c>
    </row>
    <row r="253" spans="1:10">
      <c r="B253" s="317" t="s">
        <v>160</v>
      </c>
      <c r="C253" s="148">
        <v>4</v>
      </c>
      <c r="D253" s="145" t="s">
        <v>125</v>
      </c>
      <c r="E253" s="330">
        <v>504.6</v>
      </c>
      <c r="F253" s="353">
        <f t="shared" si="3"/>
        <v>2018.4</v>
      </c>
    </row>
    <row r="254" spans="1:10">
      <c r="B254" s="318" t="s">
        <v>161</v>
      </c>
      <c r="C254" s="148">
        <v>2</v>
      </c>
      <c r="D254" s="145" t="s">
        <v>125</v>
      </c>
      <c r="E254" s="330">
        <v>609</v>
      </c>
      <c r="F254" s="353">
        <f t="shared" si="3"/>
        <v>1218</v>
      </c>
    </row>
    <row r="255" spans="1:10">
      <c r="B255" s="317" t="s">
        <v>162</v>
      </c>
      <c r="C255" s="148">
        <v>21.6</v>
      </c>
      <c r="D255" s="145" t="s">
        <v>11</v>
      </c>
      <c r="E255" s="330">
        <v>204.05</v>
      </c>
      <c r="F255" s="353">
        <f t="shared" si="3"/>
        <v>4407.4799999999996</v>
      </c>
    </row>
    <row r="256" spans="1:10">
      <c r="B256" s="318" t="s">
        <v>163</v>
      </c>
      <c r="C256" s="148">
        <v>2</v>
      </c>
      <c r="D256" s="145" t="s">
        <v>125</v>
      </c>
      <c r="E256" s="149">
        <v>38</v>
      </c>
      <c r="F256" s="353">
        <f t="shared" si="3"/>
        <v>76</v>
      </c>
    </row>
    <row r="257" spans="2:9">
      <c r="B257" s="318" t="s">
        <v>164</v>
      </c>
      <c r="C257" s="148">
        <v>3</v>
      </c>
      <c r="D257" s="145" t="s">
        <v>125</v>
      </c>
      <c r="E257" s="330">
        <v>52.2</v>
      </c>
      <c r="F257" s="353">
        <f t="shared" si="3"/>
        <v>156.6</v>
      </c>
    </row>
    <row r="258" spans="2:9">
      <c r="B258" s="317" t="s">
        <v>165</v>
      </c>
      <c r="C258" s="148">
        <v>4</v>
      </c>
      <c r="D258" s="145" t="s">
        <v>125</v>
      </c>
      <c r="E258" s="330">
        <v>168.2</v>
      </c>
      <c r="F258" s="353">
        <f t="shared" si="3"/>
        <v>672.8</v>
      </c>
    </row>
    <row r="259" spans="2:9">
      <c r="B259" s="318" t="s">
        <v>166</v>
      </c>
      <c r="C259" s="148">
        <v>72</v>
      </c>
      <c r="D259" s="145" t="s">
        <v>106</v>
      </c>
      <c r="E259" s="146">
        <v>9.3000000000000007</v>
      </c>
      <c r="F259" s="353">
        <f t="shared" si="3"/>
        <v>669.6</v>
      </c>
    </row>
    <row r="260" spans="2:9">
      <c r="B260" s="317" t="s">
        <v>167</v>
      </c>
      <c r="C260" s="148">
        <v>1</v>
      </c>
      <c r="D260" s="145" t="s">
        <v>112</v>
      </c>
      <c r="E260" s="149">
        <v>27.6</v>
      </c>
      <c r="F260" s="353">
        <f t="shared" si="3"/>
        <v>27.6</v>
      </c>
      <c r="I260" s="175"/>
    </row>
    <row r="261" spans="2:9">
      <c r="B261" s="318" t="s">
        <v>168</v>
      </c>
      <c r="C261" s="148">
        <v>10.08</v>
      </c>
      <c r="D261" s="145" t="s">
        <v>11</v>
      </c>
      <c r="E261" s="149">
        <f>F99</f>
        <v>246.8</v>
      </c>
      <c r="F261" s="353">
        <f t="shared" si="3"/>
        <v>2487.7399999999998</v>
      </c>
    </row>
    <row r="262" spans="2:9">
      <c r="B262" s="318" t="s">
        <v>169</v>
      </c>
      <c r="C262" s="148">
        <v>34.200000000000003</v>
      </c>
      <c r="D262" s="145" t="s">
        <v>11</v>
      </c>
      <c r="E262" s="149">
        <v>130.5</v>
      </c>
      <c r="F262" s="353">
        <f t="shared" si="3"/>
        <v>4463.1000000000004</v>
      </c>
    </row>
    <row r="263" spans="2:9">
      <c r="B263" s="318" t="s">
        <v>170</v>
      </c>
      <c r="C263" s="148">
        <v>2</v>
      </c>
      <c r="D263" s="145" t="s">
        <v>125</v>
      </c>
      <c r="E263" s="330">
        <v>214.6</v>
      </c>
      <c r="F263" s="353">
        <f t="shared" si="3"/>
        <v>429.2</v>
      </c>
    </row>
    <row r="264" spans="2:9">
      <c r="B264" s="318" t="s">
        <v>171</v>
      </c>
      <c r="C264" s="148">
        <v>6</v>
      </c>
      <c r="D264" s="145" t="s">
        <v>125</v>
      </c>
      <c r="E264" s="330">
        <v>27.84</v>
      </c>
      <c r="F264" s="353">
        <f t="shared" si="3"/>
        <v>167.04</v>
      </c>
    </row>
    <row r="265" spans="2:9">
      <c r="B265" s="318" t="s">
        <v>18</v>
      </c>
      <c r="C265" s="148">
        <v>12</v>
      </c>
      <c r="D265" s="145" t="s">
        <v>106</v>
      </c>
      <c r="E265" s="149">
        <v>259.8</v>
      </c>
      <c r="F265" s="353">
        <f t="shared" si="3"/>
        <v>3117.6</v>
      </c>
    </row>
    <row r="266" spans="2:9">
      <c r="B266" s="318" t="s">
        <v>172</v>
      </c>
      <c r="C266" s="148">
        <v>12.6</v>
      </c>
      <c r="D266" s="145" t="s">
        <v>11</v>
      </c>
      <c r="E266" s="149">
        <v>130.5</v>
      </c>
      <c r="F266" s="353">
        <f t="shared" si="3"/>
        <v>1644.3</v>
      </c>
    </row>
    <row r="267" spans="2:9">
      <c r="B267" s="319" t="s">
        <v>173</v>
      </c>
      <c r="C267" s="150"/>
      <c r="D267" s="150"/>
      <c r="E267" s="151"/>
      <c r="F267" s="320">
        <f>SUM(F246:F266)</f>
        <v>39687.29</v>
      </c>
    </row>
    <row r="268" spans="2:9" ht="13.5" thickBot="1">
      <c r="B268" s="321" t="s">
        <v>174</v>
      </c>
      <c r="C268" s="322"/>
      <c r="D268" s="323"/>
      <c r="E268" s="152" t="s">
        <v>175</v>
      </c>
      <c r="F268" s="324">
        <f>ROUND(F267/12,2)</f>
        <v>3307.27</v>
      </c>
    </row>
    <row r="269" spans="2:9" ht="15" customHeight="1" thickTop="1">
      <c r="B269" s="21" t="s">
        <v>299</v>
      </c>
      <c r="C269" s="22">
        <v>3</v>
      </c>
      <c r="D269" s="173" t="s">
        <v>125</v>
      </c>
      <c r="E269" s="22">
        <f>F295</f>
        <v>440.99</v>
      </c>
      <c r="F269" s="353">
        <f>ROUND(C269*E269,2)</f>
        <v>1322.97</v>
      </c>
    </row>
    <row r="270" spans="2:9" ht="15" customHeight="1">
      <c r="B270" s="319" t="s">
        <v>306</v>
      </c>
      <c r="C270" s="325"/>
      <c r="D270" s="326"/>
      <c r="E270" s="325"/>
      <c r="F270" s="327">
        <f>F267+F269</f>
        <v>41010.26</v>
      </c>
    </row>
    <row r="271" spans="2:9" ht="15" customHeight="1" thickBot="1">
      <c r="B271" s="321" t="s">
        <v>307</v>
      </c>
      <c r="C271" s="328"/>
      <c r="D271" s="329"/>
      <c r="E271" s="328"/>
      <c r="F271" s="324">
        <f>ROUND(F270/12,2)</f>
        <v>3417.52</v>
      </c>
    </row>
    <row r="272" spans="2:9" ht="9.75" customHeight="1" thickTop="1">
      <c r="D272" s="2"/>
    </row>
    <row r="273" spans="2:9" ht="13.5" thickBot="1">
      <c r="B273" s="50" t="s">
        <v>176</v>
      </c>
      <c r="D273" s="2"/>
    </row>
    <row r="274" spans="2:9" ht="13.5" thickTop="1">
      <c r="B274" s="126" t="s">
        <v>140</v>
      </c>
      <c r="C274" s="127">
        <v>1.05</v>
      </c>
      <c r="D274" s="128" t="s">
        <v>10</v>
      </c>
      <c r="E274" s="129">
        <f>F60</f>
        <v>4455.62</v>
      </c>
      <c r="F274" s="23">
        <f>ROUND(C274*E274,2)</f>
        <v>4678.3999999999996</v>
      </c>
    </row>
    <row r="275" spans="2:9">
      <c r="B275" s="130" t="s">
        <v>154</v>
      </c>
      <c r="C275" s="131">
        <v>1.1399999999999999</v>
      </c>
      <c r="D275" s="132" t="s">
        <v>34</v>
      </c>
      <c r="E275" s="133">
        <f>F172</f>
        <v>2745.66</v>
      </c>
      <c r="F275" s="353">
        <f>ROUND(C275*E275,2)</f>
        <v>3130.05</v>
      </c>
    </row>
    <row r="276" spans="2:9" ht="13.5" thickBot="1">
      <c r="B276" s="138"/>
      <c r="C276" s="139"/>
      <c r="D276" s="139"/>
      <c r="E276" s="152" t="s">
        <v>177</v>
      </c>
      <c r="F276" s="141">
        <f>SUM(F274:F275)</f>
        <v>7808.45</v>
      </c>
    </row>
    <row r="277" spans="2:9" ht="8.25" customHeight="1" thickTop="1">
      <c r="D277" s="2"/>
    </row>
    <row r="278" spans="2:9" ht="13.5" thickBot="1">
      <c r="B278" s="154" t="s">
        <v>294</v>
      </c>
      <c r="C278" s="124"/>
      <c r="D278" s="124"/>
      <c r="E278" s="124"/>
      <c r="F278" s="125"/>
    </row>
    <row r="279" spans="2:9" ht="13.5" thickTop="1">
      <c r="B279" s="126" t="s">
        <v>178</v>
      </c>
      <c r="C279" s="127">
        <v>1.05</v>
      </c>
      <c r="D279" s="128" t="s">
        <v>10</v>
      </c>
      <c r="E279" s="129">
        <f>F50</f>
        <v>4962.82</v>
      </c>
      <c r="F279" s="23">
        <f>ROUND(C279*E279,2)</f>
        <v>5210.96</v>
      </c>
      <c r="I279" s="153"/>
    </row>
    <row r="280" spans="2:9">
      <c r="B280" s="130" t="s">
        <v>154</v>
      </c>
      <c r="C280" s="131">
        <v>3.63</v>
      </c>
      <c r="D280" s="132" t="s">
        <v>34</v>
      </c>
      <c r="E280" s="133">
        <f>F172</f>
        <v>2745.66</v>
      </c>
      <c r="F280" s="353">
        <f>ROUND(C280*E280,2)</f>
        <v>9966.75</v>
      </c>
      <c r="I280" s="153"/>
    </row>
    <row r="281" spans="2:9">
      <c r="B281" s="134" t="s">
        <v>179</v>
      </c>
      <c r="C281" s="135">
        <v>16</v>
      </c>
      <c r="D281" s="136" t="s">
        <v>21</v>
      </c>
      <c r="E281" s="137">
        <v>325</v>
      </c>
      <c r="F281" s="353">
        <f>ROUND(C281*E281,2)</f>
        <v>5200</v>
      </c>
      <c r="I281" s="153"/>
    </row>
    <row r="282" spans="2:9" ht="13.5" thickBot="1">
      <c r="B282" s="138"/>
      <c r="C282" s="139"/>
      <c r="D282" s="139"/>
      <c r="E282" s="152" t="s">
        <v>177</v>
      </c>
      <c r="F282" s="141">
        <f>SUM(F279:F281)</f>
        <v>20377.71</v>
      </c>
      <c r="I282" s="206"/>
    </row>
    <row r="283" spans="2:9" ht="13.5" thickTop="1">
      <c r="B283" s="499" t="s">
        <v>298</v>
      </c>
      <c r="C283" s="22">
        <v>0.18</v>
      </c>
      <c r="D283" s="173" t="s">
        <v>10</v>
      </c>
      <c r="E283" s="22">
        <f>F282</f>
        <v>20377.71</v>
      </c>
      <c r="F283" s="500">
        <f>ROUND(C283*E283,2)</f>
        <v>3667.99</v>
      </c>
      <c r="I283" s="313"/>
    </row>
    <row r="284" spans="2:9">
      <c r="B284" s="501" t="s">
        <v>478</v>
      </c>
      <c r="C284" s="28">
        <v>0.14000000000000001</v>
      </c>
      <c r="D284" s="174" t="s">
        <v>10</v>
      </c>
      <c r="E284" s="28">
        <f>F276</f>
        <v>7808.45</v>
      </c>
      <c r="F284" s="353">
        <f>ROUND(C284*E284,2)</f>
        <v>1093.18</v>
      </c>
      <c r="I284" s="313"/>
    </row>
    <row r="285" spans="2:9">
      <c r="B285" s="501" t="s">
        <v>275</v>
      </c>
      <c r="C285" s="28">
        <v>2.86</v>
      </c>
      <c r="D285" s="174" t="s">
        <v>11</v>
      </c>
      <c r="E285" s="28">
        <f>F99</f>
        <v>246.8</v>
      </c>
      <c r="F285" s="353">
        <f>ROUND(C285*E285,2)</f>
        <v>705.85</v>
      </c>
      <c r="I285" s="313"/>
    </row>
    <row r="286" spans="2:9">
      <c r="B286" s="501" t="s">
        <v>87</v>
      </c>
      <c r="C286" s="28">
        <v>12.2</v>
      </c>
      <c r="D286" s="174" t="s">
        <v>21</v>
      </c>
      <c r="E286" s="28">
        <f>F137</f>
        <v>60.57</v>
      </c>
      <c r="F286" s="353">
        <f>ROUND(C286*E286,2)</f>
        <v>738.95</v>
      </c>
      <c r="I286" s="313"/>
    </row>
    <row r="287" spans="2:9" ht="12.75" customHeight="1">
      <c r="B287" s="502" t="s">
        <v>419</v>
      </c>
      <c r="C287" s="28">
        <v>1.76</v>
      </c>
      <c r="D287" s="372" t="s">
        <v>11</v>
      </c>
      <c r="E287" s="325">
        <v>95.48</v>
      </c>
      <c r="F287" s="353">
        <f>ROUND(C287*E287,2)</f>
        <v>168.04</v>
      </c>
      <c r="I287" s="175"/>
    </row>
    <row r="288" spans="2:9" ht="12.75" customHeight="1" thickBot="1">
      <c r="B288" s="503"/>
      <c r="C288" s="328"/>
      <c r="D288" s="329"/>
      <c r="E288" s="504" t="s">
        <v>479</v>
      </c>
      <c r="F288" s="31">
        <f>SUM(F283:F287)</f>
        <v>6374.01</v>
      </c>
      <c r="I288" s="175"/>
    </row>
    <row r="289" spans="2:9" ht="12.75" customHeight="1" thickTop="1">
      <c r="D289" s="2"/>
      <c r="I289" s="175"/>
    </row>
    <row r="290" spans="2:9" ht="13.5" thickBot="1">
      <c r="B290" s="49" t="s">
        <v>295</v>
      </c>
      <c r="C290" s="300"/>
      <c r="D290" s="301"/>
      <c r="E290" s="300"/>
      <c r="F290" s="300"/>
    </row>
    <row r="291" spans="2:9" ht="13.5" thickTop="1">
      <c r="B291" s="21" t="s">
        <v>140</v>
      </c>
      <c r="C291" s="302">
        <v>1.05</v>
      </c>
      <c r="D291" s="173" t="s">
        <v>10</v>
      </c>
      <c r="E291" s="302">
        <f>F60</f>
        <v>4455.62</v>
      </c>
      <c r="F291" s="23">
        <f>ROUND(C291*E291,2)</f>
        <v>4678.3999999999996</v>
      </c>
    </row>
    <row r="292" spans="2:9">
      <c r="B292" s="27" t="s">
        <v>154</v>
      </c>
      <c r="C292" s="303">
        <v>8.15</v>
      </c>
      <c r="D292" s="174" t="s">
        <v>34</v>
      </c>
      <c r="E292" s="303">
        <f>F172</f>
        <v>2745.66</v>
      </c>
      <c r="F292" s="353">
        <f>ROUND(C292*E292,2)</f>
        <v>22377.13</v>
      </c>
      <c r="I292" s="311"/>
    </row>
    <row r="293" spans="2:9">
      <c r="B293" s="27" t="s">
        <v>247</v>
      </c>
      <c r="C293" s="303">
        <v>44.44</v>
      </c>
      <c r="D293" s="174" t="s">
        <v>106</v>
      </c>
      <c r="E293" s="303">
        <v>100</v>
      </c>
      <c r="F293" s="353">
        <f>ROUND(C293*E293,2)</f>
        <v>4444</v>
      </c>
    </row>
    <row r="294" spans="2:9" ht="13.5" thickBot="1">
      <c r="B294" s="35"/>
      <c r="C294" s="304"/>
      <c r="D294" s="183"/>
      <c r="E294" s="305"/>
      <c r="F294" s="306">
        <f>SUM(F291:F293)</f>
        <v>31499.53</v>
      </c>
    </row>
    <row r="295" spans="2:9" ht="13.5" thickTop="1">
      <c r="B295" s="307" t="s">
        <v>296</v>
      </c>
      <c r="C295" s="310">
        <f>0.15*0.15*0.6</f>
        <v>1.4E-2</v>
      </c>
      <c r="D295" s="309" t="s">
        <v>10</v>
      </c>
      <c r="E295" s="308">
        <f>F294</f>
        <v>31499.53</v>
      </c>
      <c r="F295" s="312">
        <f>ROUND(C295*E295,2)</f>
        <v>440.99</v>
      </c>
    </row>
    <row r="296" spans="2:9">
      <c r="D296" s="2"/>
    </row>
    <row r="297" spans="2:9">
      <c r="D297" s="2"/>
    </row>
    <row r="298" spans="2:9" ht="13.5" thickBot="1">
      <c r="B298" s="155" t="s">
        <v>315</v>
      </c>
      <c r="C298" s="156"/>
      <c r="D298" s="157"/>
      <c r="E298" s="156"/>
      <c r="F298" s="156"/>
    </row>
    <row r="299" spans="2:9" ht="13.5" thickTop="1">
      <c r="B299" s="158" t="s">
        <v>311</v>
      </c>
      <c r="C299" s="159">
        <v>0.08</v>
      </c>
      <c r="D299" s="160" t="s">
        <v>26</v>
      </c>
      <c r="E299" s="161">
        <v>210</v>
      </c>
      <c r="F299" s="23">
        <f>ROUND(C299*E299,2)</f>
        <v>16.8</v>
      </c>
    </row>
    <row r="300" spans="2:9">
      <c r="B300" s="162" t="s">
        <v>312</v>
      </c>
      <c r="C300" s="163">
        <v>1</v>
      </c>
      <c r="D300" s="164" t="s">
        <v>11</v>
      </c>
      <c r="E300" s="165">
        <v>35.68</v>
      </c>
      <c r="F300" s="353">
        <f>ROUND(C300*E300,2)</f>
        <v>35.68</v>
      </c>
    </row>
    <row r="301" spans="2:9">
      <c r="B301" s="162" t="s">
        <v>313</v>
      </c>
      <c r="C301" s="163">
        <v>15</v>
      </c>
      <c r="D301" s="166" t="s">
        <v>182</v>
      </c>
      <c r="E301" s="165">
        <f>F299</f>
        <v>16.8</v>
      </c>
      <c r="F301" s="353">
        <f>ROUND(C301*E301,2)/100</f>
        <v>2.52</v>
      </c>
    </row>
    <row r="302" spans="2:9" ht="13.5" thickBot="1">
      <c r="B302" s="167"/>
      <c r="C302" s="168"/>
      <c r="D302" s="169"/>
      <c r="E302" s="152" t="s">
        <v>314</v>
      </c>
      <c r="F302" s="339">
        <f>SUM(F299:F301)</f>
        <v>55</v>
      </c>
    </row>
    <row r="303" spans="2:9">
      <c r="D303" s="2"/>
    </row>
    <row r="304" spans="2:9" ht="13.5" thickBot="1">
      <c r="B304" s="155" t="s">
        <v>310</v>
      </c>
      <c r="C304" s="156"/>
      <c r="D304" s="157"/>
      <c r="E304" s="156"/>
      <c r="F304" s="156"/>
    </row>
    <row r="305" spans="2:8" ht="13.5" thickTop="1">
      <c r="B305" s="158" t="s">
        <v>305</v>
      </c>
      <c r="C305" s="159">
        <v>0.08</v>
      </c>
      <c r="D305" s="160" t="s">
        <v>26</v>
      </c>
      <c r="E305" s="161">
        <v>650</v>
      </c>
      <c r="F305" s="353">
        <f>ROUND(C305*E305,2)</f>
        <v>52</v>
      </c>
    </row>
    <row r="306" spans="2:8">
      <c r="B306" s="162" t="s">
        <v>180</v>
      </c>
      <c r="C306" s="163">
        <v>1</v>
      </c>
      <c r="D306" s="164" t="s">
        <v>11</v>
      </c>
      <c r="E306" s="165">
        <v>35.68</v>
      </c>
      <c r="F306" s="353">
        <f>ROUND(C306*E306,2)</f>
        <v>35.68</v>
      </c>
      <c r="H306" s="153">
        <v>21.41</v>
      </c>
    </row>
    <row r="307" spans="2:8">
      <c r="B307" s="162" t="s">
        <v>181</v>
      </c>
      <c r="C307" s="163">
        <v>15</v>
      </c>
      <c r="D307" s="166" t="s">
        <v>182</v>
      </c>
      <c r="E307" s="165">
        <f>F305</f>
        <v>52</v>
      </c>
      <c r="F307" s="353">
        <f>ROUND(C307*E307,2)/100</f>
        <v>7.8</v>
      </c>
      <c r="H307" s="153">
        <v>14.27</v>
      </c>
    </row>
    <row r="308" spans="2:8" ht="13.5" thickBot="1">
      <c r="B308" s="167"/>
      <c r="C308" s="168"/>
      <c r="D308" s="169"/>
      <c r="E308" s="152" t="s">
        <v>314</v>
      </c>
      <c r="F308" s="340">
        <f>SUM(F305:F307)</f>
        <v>95.48</v>
      </c>
      <c r="H308" s="153">
        <f>H307+H306</f>
        <v>35.68</v>
      </c>
    </row>
    <row r="309" spans="2:8">
      <c r="D309" s="2"/>
    </row>
    <row r="310" spans="2:8" ht="15.75">
      <c r="B310" s="1102" t="s">
        <v>222</v>
      </c>
      <c r="C310" s="1102"/>
      <c r="D310" s="1102"/>
      <c r="E310" s="1102"/>
      <c r="F310" s="1102"/>
    </row>
    <row r="311" spans="2:8">
      <c r="D311" s="2"/>
    </row>
    <row r="312" spans="2:8" ht="13.5" thickBot="1">
      <c r="B312" s="154" t="s">
        <v>223</v>
      </c>
      <c r="C312" s="210">
        <v>0.15</v>
      </c>
      <c r="D312" s="124"/>
      <c r="E312" s="124"/>
      <c r="F312" s="125"/>
    </row>
    <row r="313" spans="2:8" ht="13.5" thickTop="1">
      <c r="B313" s="126" t="s">
        <v>228</v>
      </c>
      <c r="C313" s="127">
        <v>1.05</v>
      </c>
      <c r="D313" s="128" t="s">
        <v>10</v>
      </c>
      <c r="E313" s="129">
        <f>F41</f>
        <v>5982.82</v>
      </c>
      <c r="F313" s="23">
        <f>ROUND(C313*E313,2)</f>
        <v>6281.96</v>
      </c>
    </row>
    <row r="314" spans="2:8">
      <c r="B314" s="130" t="s">
        <v>154</v>
      </c>
      <c r="C314" s="131">
        <v>3.01</v>
      </c>
      <c r="D314" s="132" t="s">
        <v>34</v>
      </c>
      <c r="E314" s="133">
        <f>F172</f>
        <v>2745.66</v>
      </c>
      <c r="F314" s="353">
        <f>ROUND(C314*E314,2)</f>
        <v>8264.44</v>
      </c>
    </row>
    <row r="315" spans="2:8">
      <c r="B315" s="134" t="s">
        <v>179</v>
      </c>
      <c r="C315" s="135">
        <f>ROUND(1/C312,2)</f>
        <v>6.67</v>
      </c>
      <c r="D315" s="136" t="s">
        <v>21</v>
      </c>
      <c r="E315" s="137">
        <v>550</v>
      </c>
      <c r="F315" s="353">
        <f>ROUND(C315*E315,2)</f>
        <v>3668.5</v>
      </c>
    </row>
    <row r="316" spans="2:8" ht="13.5" thickBot="1">
      <c r="B316" s="138"/>
      <c r="C316" s="139"/>
      <c r="D316" s="139"/>
      <c r="E316" s="152" t="s">
        <v>177</v>
      </c>
      <c r="F316" s="141">
        <f>SUM(F313:F315)</f>
        <v>18214.900000000001</v>
      </c>
    </row>
    <row r="317" spans="2:8" ht="13.5" thickTop="1">
      <c r="D317" s="2"/>
    </row>
    <row r="318" spans="2:8" ht="13.5" thickBot="1">
      <c r="B318" s="154" t="s">
        <v>501</v>
      </c>
      <c r="C318" s="210"/>
      <c r="D318" s="124"/>
      <c r="E318" s="124"/>
      <c r="F318" s="125"/>
    </row>
    <row r="319" spans="2:8" ht="13.5" thickTop="1">
      <c r="B319" s="126" t="s">
        <v>228</v>
      </c>
      <c r="C319" s="127">
        <v>1.05</v>
      </c>
      <c r="D319" s="128" t="s">
        <v>10</v>
      </c>
      <c r="E319" s="129">
        <f>F41</f>
        <v>5982.82</v>
      </c>
      <c r="F319" s="23">
        <f>ROUND(C319*E319,2)</f>
        <v>6281.96</v>
      </c>
    </row>
    <row r="320" spans="2:8">
      <c r="B320" s="130" t="s">
        <v>154</v>
      </c>
      <c r="C320" s="131">
        <v>1.49</v>
      </c>
      <c r="D320" s="132" t="s">
        <v>34</v>
      </c>
      <c r="E320" s="133">
        <f>F172</f>
        <v>2745.66</v>
      </c>
      <c r="F320" s="353">
        <f>ROUND(C320*E320,2)</f>
        <v>4091.03</v>
      </c>
    </row>
    <row r="321" spans="2:6" ht="13.5" thickBot="1">
      <c r="B321" s="138"/>
      <c r="C321" s="139"/>
      <c r="D321" s="139"/>
      <c r="E321" s="152" t="s">
        <v>177</v>
      </c>
      <c r="F321" s="141">
        <f>SUM(F319:F320)</f>
        <v>10372.99</v>
      </c>
    </row>
    <row r="322" spans="2:6" ht="13.5" thickTop="1">
      <c r="B322" s="211"/>
      <c r="C322" s="211"/>
      <c r="D322" s="211"/>
      <c r="E322" s="212"/>
      <c r="F322" s="213"/>
    </row>
    <row r="323" spans="2:6" ht="13.5" thickBot="1">
      <c r="B323" s="154" t="s">
        <v>224</v>
      </c>
      <c r="C323" s="214">
        <v>0.1</v>
      </c>
      <c r="D323" s="124"/>
      <c r="E323" s="124"/>
      <c r="F323" s="125"/>
    </row>
    <row r="324" spans="2:6" ht="13.5" thickTop="1">
      <c r="B324" s="126" t="s">
        <v>228</v>
      </c>
      <c r="C324" s="127">
        <v>1.05</v>
      </c>
      <c r="D324" s="128" t="s">
        <v>10</v>
      </c>
      <c r="E324" s="129">
        <f>F41</f>
        <v>5982.82</v>
      </c>
      <c r="F324" s="23">
        <f>ROUND(C324*E324,2)</f>
        <v>6281.96</v>
      </c>
    </row>
    <row r="325" spans="2:6">
      <c r="B325" s="130" t="s">
        <v>154</v>
      </c>
      <c r="C325" s="131">
        <v>1.0900000000000001</v>
      </c>
      <c r="D325" s="132" t="s">
        <v>34</v>
      </c>
      <c r="E325" s="133">
        <f>F172</f>
        <v>2745.66</v>
      </c>
      <c r="F325" s="353">
        <f>ROUND(C325*E325,2)</f>
        <v>2992.77</v>
      </c>
    </row>
    <row r="326" spans="2:6">
      <c r="B326" s="134" t="s">
        <v>179</v>
      </c>
      <c r="C326" s="135">
        <f>ROUND(1/C323,2)</f>
        <v>10</v>
      </c>
      <c r="D326" s="136" t="s">
        <v>21</v>
      </c>
      <c r="E326" s="137">
        <v>185</v>
      </c>
      <c r="F326" s="353">
        <f>ROUND(C326*E326,2)</f>
        <v>1850</v>
      </c>
    </row>
    <row r="327" spans="2:6" ht="13.5" thickBot="1">
      <c r="B327" s="138"/>
      <c r="C327" s="139"/>
      <c r="D327" s="139"/>
      <c r="E327" s="152" t="s">
        <v>177</v>
      </c>
      <c r="F327" s="141">
        <f>SUM(F324:F326)</f>
        <v>11124.73</v>
      </c>
    </row>
    <row r="328" spans="2:6" ht="13.5" thickTop="1">
      <c r="B328" s="211"/>
      <c r="C328" s="211"/>
      <c r="D328" s="211"/>
      <c r="E328" s="212"/>
      <c r="F328" s="213"/>
    </row>
    <row r="329" spans="2:6" ht="13.5" thickBot="1">
      <c r="B329" s="154" t="s">
        <v>225</v>
      </c>
      <c r="C329" s="124"/>
      <c r="D329" s="124"/>
      <c r="E329" s="124"/>
      <c r="F329" s="125"/>
    </row>
    <row r="330" spans="2:6" ht="13.5" thickTop="1">
      <c r="B330" s="126" t="s">
        <v>184</v>
      </c>
      <c r="C330" s="127">
        <v>1.05</v>
      </c>
      <c r="D330" s="128" t="s">
        <v>10</v>
      </c>
      <c r="E330" s="129">
        <f>F60</f>
        <v>4455.62</v>
      </c>
      <c r="F330" s="23">
        <f>ROUND(C330*E330,2)</f>
        <v>4678.3999999999996</v>
      </c>
    </row>
    <row r="331" spans="2:6">
      <c r="B331" s="130" t="s">
        <v>154</v>
      </c>
      <c r="C331" s="131">
        <v>1.4</v>
      </c>
      <c r="D331" s="132" t="s">
        <v>34</v>
      </c>
      <c r="E331" s="133">
        <f>F172</f>
        <v>2745.66</v>
      </c>
      <c r="F331" s="353">
        <f>ROUND(C331*E331,2)</f>
        <v>3843.92</v>
      </c>
    </row>
    <row r="332" spans="2:6">
      <c r="B332" s="134" t="s">
        <v>179</v>
      </c>
      <c r="C332" s="215">
        <v>10</v>
      </c>
      <c r="D332" s="136" t="s">
        <v>21</v>
      </c>
      <c r="E332" s="137">
        <v>185</v>
      </c>
      <c r="F332" s="353">
        <f>ROUND(C332*E332,2)</f>
        <v>1850</v>
      </c>
    </row>
    <row r="333" spans="2:6" ht="13.5" thickBot="1">
      <c r="B333" s="138"/>
      <c r="C333" s="139"/>
      <c r="D333" s="139"/>
      <c r="E333" s="152" t="s">
        <v>177</v>
      </c>
      <c r="F333" s="141">
        <f>SUM(F330:F332)</f>
        <v>10372.32</v>
      </c>
    </row>
    <row r="334" spans="2:6" ht="13.5" thickTop="1">
      <c r="D334" s="2"/>
    </row>
    <row r="335" spans="2:6" ht="15.75">
      <c r="B335" s="1102" t="s">
        <v>183</v>
      </c>
      <c r="C335" s="1102"/>
      <c r="D335" s="1102"/>
      <c r="E335" s="1102"/>
      <c r="F335" s="1102"/>
    </row>
    <row r="336" spans="2:6">
      <c r="D336" s="2"/>
    </row>
    <row r="337" spans="2:9" ht="13.5" thickBot="1">
      <c r="B337" s="154" t="s">
        <v>226</v>
      </c>
      <c r="C337" s="124"/>
      <c r="D337" s="124"/>
      <c r="E337" s="124"/>
      <c r="F337" s="125"/>
    </row>
    <row r="338" spans="2:9" ht="13.5" thickTop="1">
      <c r="B338" s="126" t="s">
        <v>178</v>
      </c>
      <c r="C338" s="127">
        <v>1.05</v>
      </c>
      <c r="D338" s="128" t="s">
        <v>10</v>
      </c>
      <c r="E338" s="129">
        <f>F50</f>
        <v>4962.82</v>
      </c>
      <c r="F338" s="23">
        <f>ROUND(C338*E338,2)</f>
        <v>5210.96</v>
      </c>
    </row>
    <row r="339" spans="2:9">
      <c r="B339" s="130" t="s">
        <v>154</v>
      </c>
      <c r="C339" s="131">
        <v>0.1</v>
      </c>
      <c r="D339" s="132" t="s">
        <v>34</v>
      </c>
      <c r="E339" s="133">
        <f>F166</f>
        <v>2600.5500000000002</v>
      </c>
      <c r="F339" s="353">
        <f>ROUND(C339*E339,2)</f>
        <v>260.06</v>
      </c>
      <c r="I339" s="3">
        <f>33.33*61.2</f>
        <v>2039.8</v>
      </c>
    </row>
    <row r="340" spans="2:9">
      <c r="B340" s="134" t="s">
        <v>179</v>
      </c>
      <c r="C340" s="135">
        <v>33.33</v>
      </c>
      <c r="D340" s="136" t="s">
        <v>21</v>
      </c>
      <c r="E340" s="137">
        <v>250</v>
      </c>
      <c r="F340" s="353">
        <f>ROUND(C340*E340,2)</f>
        <v>8332.5</v>
      </c>
    </row>
    <row r="341" spans="2:9" ht="13.5" thickBot="1">
      <c r="B341" s="138"/>
      <c r="C341" s="139"/>
      <c r="D341" s="139"/>
      <c r="E341" s="152" t="s">
        <v>177</v>
      </c>
      <c r="F341" s="141">
        <f>SUM(F338:F340)</f>
        <v>13803.52</v>
      </c>
    </row>
    <row r="342" spans="2:9" ht="13.5" thickTop="1">
      <c r="D342" s="2"/>
    </row>
    <row r="343" spans="2:9" ht="13.5" thickBot="1">
      <c r="B343" s="154" t="s">
        <v>227</v>
      </c>
      <c r="C343" s="124"/>
      <c r="D343" s="124"/>
      <c r="E343" s="124"/>
      <c r="F343" s="125"/>
    </row>
    <row r="344" spans="2:9" ht="13.5" thickTop="1">
      <c r="B344" s="126" t="s">
        <v>184</v>
      </c>
      <c r="C344" s="127">
        <v>1.05</v>
      </c>
      <c r="D344" s="128" t="s">
        <v>10</v>
      </c>
      <c r="E344" s="129">
        <f>F60</f>
        <v>4455.62</v>
      </c>
      <c r="F344" s="23">
        <f>ROUND(C344*E344,2)</f>
        <v>4678.3999999999996</v>
      </c>
      <c r="I344" s="3">
        <f>10*61.2</f>
        <v>612</v>
      </c>
    </row>
    <row r="345" spans="2:9">
      <c r="B345" s="130" t="s">
        <v>154</v>
      </c>
      <c r="C345" s="131">
        <v>1.17</v>
      </c>
      <c r="D345" s="132" t="s">
        <v>34</v>
      </c>
      <c r="E345" s="133">
        <f>F166</f>
        <v>2600.5500000000002</v>
      </c>
      <c r="F345" s="353">
        <f>ROUND(C345*E345,2)</f>
        <v>3042.64</v>
      </c>
    </row>
    <row r="346" spans="2:9">
      <c r="B346" s="134" t="s">
        <v>179</v>
      </c>
      <c r="C346" s="135">
        <v>10</v>
      </c>
      <c r="D346" s="136" t="s">
        <v>21</v>
      </c>
      <c r="E346" s="137">
        <v>185</v>
      </c>
      <c r="F346" s="353">
        <f>ROUND(C346*E346,2)</f>
        <v>1850</v>
      </c>
    </row>
    <row r="347" spans="2:9" ht="13.5" thickBot="1">
      <c r="B347" s="138"/>
      <c r="C347" s="139"/>
      <c r="D347" s="139"/>
      <c r="E347" s="152" t="s">
        <v>177</v>
      </c>
      <c r="F347" s="141">
        <f>SUM(F344:F346)</f>
        <v>9571.0400000000009</v>
      </c>
    </row>
    <row r="348" spans="2:9" ht="13.5" thickTop="1">
      <c r="D348" s="2"/>
    </row>
    <row r="349" spans="2:9" ht="13.5" thickBot="1">
      <c r="B349" s="50" t="s">
        <v>185</v>
      </c>
      <c r="C349" s="170">
        <f>2.1*0.9</f>
        <v>1.89</v>
      </c>
      <c r="D349" s="171" t="s">
        <v>11</v>
      </c>
      <c r="E349" s="172">
        <v>20.32</v>
      </c>
      <c r="F349" s="16" t="s">
        <v>65</v>
      </c>
    </row>
    <row r="350" spans="2:9" ht="13.5" thickTop="1">
      <c r="B350" s="21" t="s">
        <v>186</v>
      </c>
      <c r="C350" s="22">
        <v>4</v>
      </c>
      <c r="D350" s="173" t="s">
        <v>125</v>
      </c>
      <c r="E350" s="22">
        <v>385</v>
      </c>
      <c r="F350" s="23">
        <f>ROUND(C350*E350,2)</f>
        <v>1540</v>
      </c>
    </row>
    <row r="351" spans="2:9">
      <c r="B351" s="27" t="s">
        <v>187</v>
      </c>
      <c r="C351" s="28">
        <v>0.5</v>
      </c>
      <c r="D351" s="174" t="s">
        <v>188</v>
      </c>
      <c r="E351" s="28">
        <f>F375</f>
        <v>2850</v>
      </c>
      <c r="F351" s="353">
        <f>ROUND(C351*E351,2)</f>
        <v>1425</v>
      </c>
    </row>
    <row r="352" spans="2:9">
      <c r="B352" s="27" t="s">
        <v>189</v>
      </c>
      <c r="C352" s="28">
        <v>0.5</v>
      </c>
      <c r="D352" s="174" t="s">
        <v>188</v>
      </c>
      <c r="E352" s="28">
        <f>F368</f>
        <v>8493.1200000000008</v>
      </c>
      <c r="F352" s="353">
        <f>ROUND(C352*E352,2)</f>
        <v>4246.5600000000004</v>
      </c>
    </row>
    <row r="353" spans="2:9">
      <c r="B353" s="27" t="s">
        <v>190</v>
      </c>
      <c r="C353" s="28">
        <v>1.19</v>
      </c>
      <c r="D353" s="174" t="s">
        <v>11</v>
      </c>
      <c r="E353" s="28">
        <v>94.7</v>
      </c>
      <c r="F353" s="353">
        <f>ROUND(C353*E353,2)</f>
        <v>112.69</v>
      </c>
    </row>
    <row r="354" spans="2:9">
      <c r="B354" s="27" t="s">
        <v>191</v>
      </c>
      <c r="C354" s="28">
        <v>1.19</v>
      </c>
      <c r="D354" s="174" t="s">
        <v>11</v>
      </c>
      <c r="E354" s="28">
        <v>107.35</v>
      </c>
      <c r="F354" s="353">
        <f>ROUND(C354*E354,2)</f>
        <v>127.75</v>
      </c>
      <c r="I354" s="175">
        <f>2.1*3.28</f>
        <v>6.89</v>
      </c>
    </row>
    <row r="355" spans="2:9" ht="13.5" thickBot="1">
      <c r="B355" s="35"/>
      <c r="C355" s="42"/>
      <c r="D355" s="107"/>
      <c r="E355" s="152" t="s">
        <v>192</v>
      </c>
      <c r="F355" s="31">
        <f>SUM(F350:F354)</f>
        <v>7452</v>
      </c>
      <c r="I355" s="175">
        <f>0.9*3.28</f>
        <v>2.95</v>
      </c>
    </row>
    <row r="356" spans="2:9" ht="14.25" thickTop="1" thickBot="1">
      <c r="B356" s="176"/>
      <c r="C356" s="177"/>
      <c r="D356" s="178"/>
      <c r="E356" s="179" t="s">
        <v>193</v>
      </c>
      <c r="F356" s="180">
        <f>ROUND(F355/C349,2)</f>
        <v>3942.86</v>
      </c>
      <c r="I356" s="175">
        <f>I354*I355</f>
        <v>20.329999999999998</v>
      </c>
    </row>
    <row r="357" spans="2:9" ht="14.25" thickTop="1" thickBot="1">
      <c r="B357" s="176"/>
      <c r="C357" s="177"/>
      <c r="D357" s="178"/>
      <c r="E357" s="181" t="s">
        <v>194</v>
      </c>
      <c r="F357" s="182">
        <f>ROUND(F355/E349,2)</f>
        <v>366.73</v>
      </c>
      <c r="I357" s="175"/>
    </row>
    <row r="358" spans="2:9" ht="13.5" thickTop="1">
      <c r="B358" s="4"/>
      <c r="C358" s="16"/>
      <c r="D358" s="4"/>
      <c r="E358" s="16"/>
      <c r="F358" s="16"/>
      <c r="I358" s="175">
        <f>7075.44/20.33</f>
        <v>348.03</v>
      </c>
    </row>
    <row r="359" spans="2:9" ht="15.75">
      <c r="B359" s="1102" t="s">
        <v>195</v>
      </c>
      <c r="C359" s="1102"/>
      <c r="D359" s="1102"/>
      <c r="E359" s="1102"/>
      <c r="F359" s="1102"/>
      <c r="I359" s="175"/>
    </row>
    <row r="360" spans="2:9">
      <c r="B360" s="4"/>
      <c r="C360" s="16"/>
      <c r="D360" s="4"/>
      <c r="E360" s="16"/>
      <c r="F360" s="16"/>
      <c r="I360" s="175"/>
    </row>
    <row r="361" spans="2:9" ht="13.5" thickBot="1">
      <c r="B361" s="50" t="s">
        <v>196</v>
      </c>
      <c r="C361" s="170"/>
      <c r="D361" s="171"/>
      <c r="E361" s="172"/>
      <c r="F361" s="16"/>
      <c r="I361" s="175"/>
    </row>
    <row r="362" spans="2:9" ht="13.5" thickTop="1">
      <c r="B362" s="21" t="s">
        <v>403</v>
      </c>
      <c r="C362" s="22">
        <v>1</v>
      </c>
      <c r="D362" s="173" t="s">
        <v>125</v>
      </c>
      <c r="E362" s="22">
        <v>2700</v>
      </c>
      <c r="F362" s="23">
        <f>ROUND(C362*E362,2)</f>
        <v>2700</v>
      </c>
      <c r="I362" s="175"/>
    </row>
    <row r="363" spans="2:9">
      <c r="B363" s="27" t="s">
        <v>404</v>
      </c>
      <c r="C363" s="28">
        <v>1</v>
      </c>
      <c r="D363" s="174" t="s">
        <v>188</v>
      </c>
      <c r="E363" s="28">
        <v>1800</v>
      </c>
      <c r="F363" s="353">
        <f>ROUND(C363*E363,2)</f>
        <v>1800</v>
      </c>
      <c r="I363" s="175"/>
    </row>
    <row r="364" spans="2:9">
      <c r="B364" s="27" t="s">
        <v>405</v>
      </c>
      <c r="C364" s="28">
        <v>1</v>
      </c>
      <c r="D364" s="174" t="s">
        <v>188</v>
      </c>
      <c r="E364" s="28">
        <v>1800</v>
      </c>
      <c r="F364" s="353">
        <f>ROUND(C364*E364,2)</f>
        <v>1800</v>
      </c>
      <c r="I364" s="175"/>
    </row>
    <row r="365" spans="2:9">
      <c r="B365" s="27" t="s">
        <v>198</v>
      </c>
      <c r="C365" s="28">
        <v>3</v>
      </c>
      <c r="D365" s="174" t="s">
        <v>26</v>
      </c>
      <c r="E365" s="28">
        <v>216</v>
      </c>
      <c r="F365" s="353">
        <f>ROUND(C365*E365,2)</f>
        <v>648</v>
      </c>
      <c r="I365" s="175"/>
    </row>
    <row r="366" spans="2:9">
      <c r="B366" s="27" t="s">
        <v>199</v>
      </c>
      <c r="C366" s="28">
        <v>20</v>
      </c>
      <c r="D366" s="174" t="s">
        <v>182</v>
      </c>
      <c r="E366" s="28">
        <f>F365</f>
        <v>648</v>
      </c>
      <c r="F366" s="353">
        <f>ROUND(C366*E366,2)/100</f>
        <v>129.6</v>
      </c>
      <c r="I366" s="175"/>
    </row>
    <row r="367" spans="2:9" ht="13.5" thickBot="1">
      <c r="B367" s="35" t="s">
        <v>200</v>
      </c>
      <c r="C367" s="42">
        <v>20</v>
      </c>
      <c r="D367" s="183" t="s">
        <v>182</v>
      </c>
      <c r="E367" s="184">
        <f>SUM(F362:F366)</f>
        <v>7077.6</v>
      </c>
      <c r="F367" s="353">
        <f>ROUND(C367*E367,2)/100</f>
        <v>1415.52</v>
      </c>
      <c r="I367" s="175"/>
    </row>
    <row r="368" spans="2:9" ht="13.5" thickTop="1">
      <c r="B368" s="21"/>
      <c r="C368" s="22"/>
      <c r="D368" s="185"/>
      <c r="E368" s="186" t="s">
        <v>201</v>
      </c>
      <c r="F368" s="90">
        <f>SUM(F362:F367)</f>
        <v>8493.1200000000008</v>
      </c>
      <c r="I368" s="175"/>
    </row>
    <row r="369" spans="2:10" ht="13.5" thickBot="1">
      <c r="B369" s="35"/>
      <c r="C369" s="42"/>
      <c r="D369" s="107"/>
      <c r="E369" s="187" t="s">
        <v>202</v>
      </c>
      <c r="F369" s="69">
        <f>F368/8</f>
        <v>1061.6400000000001</v>
      </c>
      <c r="I369" s="175"/>
    </row>
    <row r="370" spans="2:10" ht="13.5" thickTop="1">
      <c r="B370" s="4"/>
      <c r="C370" s="16"/>
      <c r="D370" s="4"/>
      <c r="E370" s="16"/>
      <c r="F370" s="16"/>
      <c r="I370" s="175"/>
    </row>
    <row r="371" spans="2:10" ht="13.5" thickBot="1">
      <c r="B371" s="50" t="s">
        <v>203</v>
      </c>
      <c r="C371" s="16"/>
      <c r="D371" s="4"/>
      <c r="E371" s="16"/>
      <c r="F371" s="16"/>
      <c r="I371" s="175"/>
    </row>
    <row r="372" spans="2:10" ht="13.5" thickTop="1">
      <c r="B372" s="27" t="s">
        <v>204</v>
      </c>
      <c r="C372" s="28">
        <v>1</v>
      </c>
      <c r="D372" s="174" t="s">
        <v>58</v>
      </c>
      <c r="E372" s="28">
        <v>1100</v>
      </c>
      <c r="F372" s="23">
        <f>ROUND(C372*E372,2)</f>
        <v>1100</v>
      </c>
      <c r="I372" s="175"/>
    </row>
    <row r="373" spans="2:10">
      <c r="B373" s="27" t="s">
        <v>205</v>
      </c>
      <c r="C373" s="28">
        <v>1</v>
      </c>
      <c r="D373" s="174" t="s">
        <v>206</v>
      </c>
      <c r="E373" s="28">
        <v>700</v>
      </c>
      <c r="F373" s="353">
        <f>ROUND(C373*E373,2)</f>
        <v>700</v>
      </c>
      <c r="I373" s="175"/>
    </row>
    <row r="374" spans="2:10" ht="13.5" thickBot="1">
      <c r="B374" s="27" t="s">
        <v>229</v>
      </c>
      <c r="C374" s="28">
        <v>1</v>
      </c>
      <c r="D374" s="174" t="s">
        <v>206</v>
      </c>
      <c r="E374" s="28">
        <v>1050</v>
      </c>
      <c r="F374" s="353">
        <f>ROUND(C374*E374,2)</f>
        <v>1050</v>
      </c>
      <c r="I374" s="153">
        <v>11.25</v>
      </c>
    </row>
    <row r="375" spans="2:10" ht="13.5" thickTop="1">
      <c r="B375" s="21"/>
      <c r="C375" s="22"/>
      <c r="D375" s="185"/>
      <c r="E375" s="186" t="s">
        <v>201</v>
      </c>
      <c r="F375" s="90">
        <f>SUM(F372:F374)</f>
        <v>2850</v>
      </c>
      <c r="I375" s="153">
        <v>92.53</v>
      </c>
    </row>
    <row r="376" spans="2:10" ht="13.5" thickBot="1">
      <c r="B376" s="35"/>
      <c r="C376" s="42"/>
      <c r="D376" s="107"/>
      <c r="E376" s="187" t="s">
        <v>202</v>
      </c>
      <c r="F376" s="69">
        <f>ROUND(F375/8,2)</f>
        <v>356.25</v>
      </c>
      <c r="I376" s="16">
        <f>I374*I375</f>
        <v>1040.96</v>
      </c>
    </row>
    <row r="377" spans="2:10" ht="13.5" thickTop="1">
      <c r="B377" s="4"/>
      <c r="C377" s="16"/>
      <c r="D377" s="4"/>
      <c r="E377" s="16"/>
      <c r="F377" s="16"/>
      <c r="I377" s="175"/>
    </row>
    <row r="378" spans="2:10" ht="15.75">
      <c r="B378" s="1102" t="s">
        <v>207</v>
      </c>
      <c r="C378" s="1102"/>
      <c r="D378" s="1102"/>
      <c r="E378" s="1102"/>
      <c r="F378" s="1102"/>
    </row>
    <row r="379" spans="2:10">
      <c r="D379" s="2"/>
    </row>
    <row r="380" spans="2:10" ht="13.5" thickBot="1">
      <c r="B380" s="1103" t="s">
        <v>301</v>
      </c>
      <c r="C380" s="1103"/>
      <c r="D380" s="1103"/>
      <c r="E380" s="1103"/>
      <c r="F380" s="1103"/>
    </row>
    <row r="381" spans="2:10" ht="13.5" thickTop="1">
      <c r="B381" s="188" t="s">
        <v>208</v>
      </c>
      <c r="C381" s="189"/>
      <c r="D381" s="190"/>
      <c r="E381" s="189"/>
      <c r="F381" s="191"/>
    </row>
    <row r="382" spans="2:10">
      <c r="B382" s="192" t="s">
        <v>409</v>
      </c>
      <c r="C382" s="193">
        <v>1</v>
      </c>
      <c r="D382" s="194" t="s">
        <v>209</v>
      </c>
      <c r="E382" s="195">
        <v>187.5</v>
      </c>
      <c r="F382" s="353">
        <f>ROUND(C382*E382,2)</f>
        <v>187.5</v>
      </c>
      <c r="I382" s="3">
        <v>10</v>
      </c>
      <c r="J382" s="153">
        <v>1500</v>
      </c>
    </row>
    <row r="383" spans="2:10">
      <c r="B383" s="192" t="s">
        <v>406</v>
      </c>
      <c r="C383" s="193">
        <v>1</v>
      </c>
      <c r="D383" s="194" t="s">
        <v>209</v>
      </c>
      <c r="E383" s="195">
        <v>812.5</v>
      </c>
      <c r="F383" s="353">
        <f>ROUND(C383*E383,2)</f>
        <v>812.5</v>
      </c>
      <c r="I383" s="3">
        <v>650</v>
      </c>
      <c r="J383" s="153">
        <f>J382/8</f>
        <v>187.5</v>
      </c>
    </row>
    <row r="384" spans="2:10">
      <c r="B384" s="192" t="s">
        <v>210</v>
      </c>
      <c r="C384" s="193">
        <v>3</v>
      </c>
      <c r="D384" s="194" t="s">
        <v>182</v>
      </c>
      <c r="E384" s="195">
        <f>SUM(F382:F383)</f>
        <v>1000</v>
      </c>
      <c r="F384" s="353">
        <f>ROUND(C384*E384,2)/100</f>
        <v>30</v>
      </c>
      <c r="I384" s="175">
        <f>I383*I382</f>
        <v>6500</v>
      </c>
    </row>
    <row r="385" spans="2:11">
      <c r="B385" s="192" t="s">
        <v>211</v>
      </c>
      <c r="C385" s="196">
        <v>4.5750000000000002</v>
      </c>
      <c r="D385" s="194" t="s">
        <v>212</v>
      </c>
      <c r="E385" s="195"/>
      <c r="F385" s="197">
        <f>SUM(F382:F384)</f>
        <v>1030</v>
      </c>
      <c r="I385" s="3">
        <f>I384/8</f>
        <v>812.5</v>
      </c>
      <c r="J385" s="175"/>
    </row>
    <row r="386" spans="2:11" ht="13.5" thickBot="1">
      <c r="B386" s="198"/>
      <c r="C386" s="199"/>
      <c r="D386" s="200"/>
      <c r="E386" s="152" t="s">
        <v>177</v>
      </c>
      <c r="F386" s="201">
        <f>ROUND(F385/C385,2)</f>
        <v>225.14</v>
      </c>
    </row>
    <row r="387" spans="2:11" ht="13.5" thickTop="1">
      <c r="D387" s="2"/>
    </row>
    <row r="388" spans="2:11" ht="13.5" thickBot="1">
      <c r="B388" s="1103" t="s">
        <v>302</v>
      </c>
      <c r="C388" s="1103"/>
      <c r="D388" s="1103"/>
      <c r="E388" s="1103"/>
      <c r="F388" s="1103"/>
    </row>
    <row r="389" spans="2:11" ht="13.5" thickTop="1">
      <c r="B389" s="188" t="s">
        <v>208</v>
      </c>
      <c r="C389" s="189"/>
      <c r="D389" s="190"/>
      <c r="E389" s="189"/>
      <c r="F389" s="191"/>
    </row>
    <row r="390" spans="2:11">
      <c r="B390" s="192" t="s">
        <v>409</v>
      </c>
      <c r="C390" s="193">
        <v>1</v>
      </c>
      <c r="D390" s="194" t="s">
        <v>209</v>
      </c>
      <c r="E390" s="195">
        <v>187.5</v>
      </c>
      <c r="F390" s="353">
        <f>ROUND(C390*E390,2)</f>
        <v>187.5</v>
      </c>
    </row>
    <row r="391" spans="2:11">
      <c r="B391" s="192" t="s">
        <v>407</v>
      </c>
      <c r="C391" s="193">
        <v>1</v>
      </c>
      <c r="D391" s="194" t="s">
        <v>209</v>
      </c>
      <c r="E391" s="195">
        <v>812.5</v>
      </c>
      <c r="F391" s="353">
        <f>ROUND(C391*E391,2)</f>
        <v>812.5</v>
      </c>
    </row>
    <row r="392" spans="2:11">
      <c r="B392" s="192" t="s">
        <v>210</v>
      </c>
      <c r="C392" s="193">
        <v>3</v>
      </c>
      <c r="D392" s="194" t="s">
        <v>182</v>
      </c>
      <c r="E392" s="195">
        <f>SUM(F390:F391)</f>
        <v>1000</v>
      </c>
      <c r="F392" s="353">
        <f>ROUND(C392*E392,2)/100</f>
        <v>30</v>
      </c>
    </row>
    <row r="393" spans="2:11">
      <c r="B393" s="192" t="s">
        <v>211</v>
      </c>
      <c r="C393" s="196">
        <v>4.5750000000000002</v>
      </c>
      <c r="D393" s="194" t="s">
        <v>212</v>
      </c>
      <c r="E393" s="195"/>
      <c r="F393" s="197">
        <f>SUM(F390:F392)</f>
        <v>1030</v>
      </c>
    </row>
    <row r="394" spans="2:11" ht="13.5" thickBot="1">
      <c r="B394" s="198"/>
      <c r="C394" s="199"/>
      <c r="D394" s="200"/>
      <c r="E394" s="152" t="s">
        <v>177</v>
      </c>
      <c r="F394" s="201">
        <f>ROUND(F393/C393,2)</f>
        <v>225.14</v>
      </c>
    </row>
    <row r="395" spans="2:11" ht="13.5" thickTop="1">
      <c r="D395" s="2"/>
    </row>
    <row r="396" spans="2:11" ht="13.5" thickBot="1">
      <c r="B396" s="1103" t="s">
        <v>303</v>
      </c>
      <c r="C396" s="1103"/>
      <c r="D396" s="1103"/>
      <c r="E396" s="1103"/>
      <c r="F396" s="1103"/>
    </row>
    <row r="397" spans="2:11" ht="13.5" thickTop="1">
      <c r="B397" s="21" t="s">
        <v>263</v>
      </c>
      <c r="C397" s="22">
        <v>1</v>
      </c>
      <c r="D397" s="173" t="s">
        <v>209</v>
      </c>
      <c r="E397" s="22">
        <v>1229.5999999999999</v>
      </c>
      <c r="F397" s="23">
        <f>ROUND(C397*E397,2)</f>
        <v>1229.5999999999999</v>
      </c>
    </row>
    <row r="398" spans="2:11">
      <c r="B398" s="27" t="s">
        <v>264</v>
      </c>
      <c r="C398" s="28">
        <v>3.2</v>
      </c>
      <c r="D398" s="174" t="s">
        <v>267</v>
      </c>
      <c r="E398" s="28">
        <v>203.6</v>
      </c>
      <c r="F398" s="353">
        <f>ROUND(C398*E398,2)</f>
        <v>651.52</v>
      </c>
      <c r="J398" s="204">
        <v>128</v>
      </c>
      <c r="K398" s="4">
        <v>38.93</v>
      </c>
    </row>
    <row r="399" spans="2:11">
      <c r="B399" s="27" t="s">
        <v>265</v>
      </c>
      <c r="C399" s="28">
        <v>20</v>
      </c>
      <c r="D399" s="174" t="s">
        <v>182</v>
      </c>
      <c r="E399" s="28">
        <f>F398</f>
        <v>651.52</v>
      </c>
      <c r="F399" s="353">
        <f>ROUND(C399*E399,2)/100</f>
        <v>130.30000000000001</v>
      </c>
      <c r="J399" s="204">
        <v>80</v>
      </c>
      <c r="K399" s="171" t="s">
        <v>317</v>
      </c>
    </row>
    <row r="400" spans="2:11">
      <c r="B400" s="27" t="s">
        <v>408</v>
      </c>
      <c r="C400" s="28">
        <v>1</v>
      </c>
      <c r="D400" s="174" t="s">
        <v>209</v>
      </c>
      <c r="E400" s="28">
        <v>162.5</v>
      </c>
      <c r="F400" s="353">
        <f>ROUND(C400*E400,2)</f>
        <v>162.5</v>
      </c>
      <c r="K400" s="16">
        <f>(J399*K398)/J398</f>
        <v>24.33</v>
      </c>
    </row>
    <row r="401" spans="2:10">
      <c r="B401" s="27"/>
      <c r="C401" s="28"/>
      <c r="D401" s="174"/>
      <c r="E401" s="266" t="s">
        <v>270</v>
      </c>
      <c r="F401" s="267">
        <f>SUM(F397:F400)</f>
        <v>2173.92</v>
      </c>
    </row>
    <row r="402" spans="2:10" ht="13.5" thickBot="1">
      <c r="B402" s="35" t="s">
        <v>268</v>
      </c>
      <c r="C402" s="42">
        <v>24.33</v>
      </c>
      <c r="D402" s="183" t="s">
        <v>269</v>
      </c>
      <c r="E402" s="152" t="s">
        <v>177</v>
      </c>
      <c r="F402" s="69">
        <f>ROUND(F401/C402,2)</f>
        <v>89.35</v>
      </c>
    </row>
    <row r="403" spans="2:10" ht="13.5" thickTop="1">
      <c r="D403" s="2"/>
    </row>
    <row r="404" spans="2:10" ht="13.5" thickBot="1">
      <c r="B404" s="1104" t="s">
        <v>304</v>
      </c>
      <c r="C404" s="1105"/>
      <c r="D404" s="1105"/>
      <c r="E404" s="1105"/>
      <c r="F404" s="1105"/>
    </row>
    <row r="405" spans="2:10" ht="13.5" thickTop="1">
      <c r="B405" s="354" t="s">
        <v>264</v>
      </c>
      <c r="C405" s="355">
        <v>5.12</v>
      </c>
      <c r="D405" s="356" t="s">
        <v>266</v>
      </c>
      <c r="E405" s="357">
        <v>203.6</v>
      </c>
      <c r="F405" s="23">
        <f>ROUND(C405*E405,2)</f>
        <v>1042.43</v>
      </c>
    </row>
    <row r="406" spans="2:10">
      <c r="B406" s="358" t="s">
        <v>316</v>
      </c>
      <c r="C406" s="252">
        <v>20</v>
      </c>
      <c r="D406" s="359" t="s">
        <v>182</v>
      </c>
      <c r="E406" s="360">
        <f>F405</f>
        <v>1042.43</v>
      </c>
      <c r="F406" s="353">
        <f>ROUND(C406*E406,2)/100</f>
        <v>208.49</v>
      </c>
      <c r="J406" s="3">
        <v>1300</v>
      </c>
    </row>
    <row r="407" spans="2:10">
      <c r="B407" s="358" t="s">
        <v>410</v>
      </c>
      <c r="C407" s="252">
        <v>1</v>
      </c>
      <c r="D407" s="359" t="s">
        <v>209</v>
      </c>
      <c r="E407" s="360">
        <v>162.5</v>
      </c>
      <c r="F407" s="353">
        <f>ROUND(C407*E407,2)</f>
        <v>162.5</v>
      </c>
      <c r="J407" s="3">
        <v>8</v>
      </c>
    </row>
    <row r="408" spans="2:10">
      <c r="B408" s="358" t="s">
        <v>271</v>
      </c>
      <c r="C408" s="252">
        <v>1</v>
      </c>
      <c r="D408" s="359" t="s">
        <v>125</v>
      </c>
      <c r="E408" s="360">
        <v>85</v>
      </c>
      <c r="F408" s="353">
        <f>ROUND(C408*E408,2)</f>
        <v>85</v>
      </c>
      <c r="J408" s="3">
        <f>J406/J407</f>
        <v>162.5</v>
      </c>
    </row>
    <row r="409" spans="2:10" ht="13.5" thickBot="1">
      <c r="B409" s="361" t="s">
        <v>272</v>
      </c>
      <c r="C409" s="362">
        <v>1</v>
      </c>
      <c r="D409" s="363" t="s">
        <v>209</v>
      </c>
      <c r="E409" s="364">
        <v>3539.37</v>
      </c>
      <c r="F409" s="365">
        <f>ROUND(C409*E409,2)</f>
        <v>3539.37</v>
      </c>
    </row>
    <row r="410" spans="2:10" ht="13.5" thickTop="1">
      <c r="B410" s="282"/>
      <c r="C410" s="283"/>
      <c r="D410" s="284"/>
      <c r="E410" s="285" t="s">
        <v>270</v>
      </c>
      <c r="F410" s="281">
        <f>SUM(F405:F409)</f>
        <v>5037.79</v>
      </c>
    </row>
    <row r="411" spans="2:10" ht="13.5" thickBot="1">
      <c r="B411" s="35" t="s">
        <v>268</v>
      </c>
      <c r="C411" s="42">
        <v>38.93</v>
      </c>
      <c r="D411" s="183" t="s">
        <v>269</v>
      </c>
      <c r="E411" s="152" t="s">
        <v>177</v>
      </c>
      <c r="F411" s="69">
        <f>ROUND(F410/C411,2)</f>
        <v>129.41</v>
      </c>
    </row>
    <row r="412" spans="2:10" ht="12.75" customHeight="1" thickTop="1">
      <c r="B412" s="75" t="s">
        <v>319</v>
      </c>
      <c r="C412" s="22">
        <v>64</v>
      </c>
      <c r="D412" s="173" t="s">
        <v>269</v>
      </c>
      <c r="E412" s="22"/>
      <c r="F412" s="77">
        <f>ROUND(F410/C412,2)</f>
        <v>78.72</v>
      </c>
    </row>
    <row r="413" spans="2:10" ht="12.75" customHeight="1" thickBot="1">
      <c r="B413" s="66" t="s">
        <v>320</v>
      </c>
      <c r="C413" s="42">
        <v>25.13</v>
      </c>
      <c r="D413" s="341" t="s">
        <v>269</v>
      </c>
      <c r="E413" s="42"/>
      <c r="F413" s="69">
        <f>ROUND(F410/C413,2)</f>
        <v>200.47</v>
      </c>
    </row>
    <row r="414" spans="2:10" ht="12.75" customHeight="1" thickTop="1">
      <c r="D414" s="2"/>
    </row>
    <row r="415" spans="2:10" ht="13.5" thickBot="1">
      <c r="B415" s="1104" t="s">
        <v>318</v>
      </c>
      <c r="C415" s="1105"/>
      <c r="D415" s="1105"/>
      <c r="E415" s="1105"/>
      <c r="F415" s="1105"/>
    </row>
    <row r="416" spans="2:10" ht="13.5" thickTop="1">
      <c r="B416" s="268" t="s">
        <v>264</v>
      </c>
      <c r="C416" s="269">
        <v>12</v>
      </c>
      <c r="D416" s="270" t="s">
        <v>266</v>
      </c>
      <c r="E416" s="271">
        <v>203.6</v>
      </c>
      <c r="F416" s="23">
        <f>ROUND(C416*E416,2)</f>
        <v>2443.1999999999998</v>
      </c>
    </row>
    <row r="417" spans="1:9">
      <c r="B417" s="272" t="s">
        <v>316</v>
      </c>
      <c r="C417" s="273">
        <v>20</v>
      </c>
      <c r="D417" s="274" t="s">
        <v>182</v>
      </c>
      <c r="E417" s="275">
        <f>F416</f>
        <v>2443.1999999999998</v>
      </c>
      <c r="F417" s="353">
        <f>ROUND(C417*E417,2)/100</f>
        <v>488.64</v>
      </c>
    </row>
    <row r="418" spans="1:9">
      <c r="B418" s="276" t="s">
        <v>410</v>
      </c>
      <c r="C418" s="273">
        <v>1</v>
      </c>
      <c r="D418" s="274" t="s">
        <v>209</v>
      </c>
      <c r="E418" s="275">
        <v>162.5</v>
      </c>
      <c r="F418" s="353">
        <f>ROUND(C418*E418,2)</f>
        <v>162.5</v>
      </c>
    </row>
    <row r="419" spans="1:9" ht="13.5" thickBot="1">
      <c r="B419" s="277" t="s">
        <v>272</v>
      </c>
      <c r="C419" s="278">
        <v>1</v>
      </c>
      <c r="D419" s="279" t="s">
        <v>209</v>
      </c>
      <c r="E419" s="280">
        <v>3888.82</v>
      </c>
      <c r="F419" s="353">
        <f>ROUND(C419*E419,2)</f>
        <v>3888.82</v>
      </c>
    </row>
    <row r="420" spans="1:9" ht="13.5" thickTop="1">
      <c r="B420" s="282"/>
      <c r="C420" s="283"/>
      <c r="D420" s="284"/>
      <c r="E420" s="285" t="s">
        <v>270</v>
      </c>
      <c r="F420" s="281">
        <f>SUM(F416:F419)</f>
        <v>6983.16</v>
      </c>
    </row>
    <row r="421" spans="1:9" ht="13.5" thickBot="1">
      <c r="B421" s="35" t="s">
        <v>268</v>
      </c>
      <c r="C421" s="42">
        <v>129.19999999999999</v>
      </c>
      <c r="D421" s="183" t="s">
        <v>269</v>
      </c>
      <c r="E421" s="152" t="s">
        <v>177</v>
      </c>
      <c r="F421" s="69">
        <f>ROUND(F420/C421,2)</f>
        <v>54.05</v>
      </c>
    </row>
    <row r="422" spans="1:9" ht="10.5" customHeight="1" thickTop="1">
      <c r="D422" s="2"/>
    </row>
    <row r="423" spans="1:9" ht="13.5" thickBot="1">
      <c r="B423" s="50" t="s">
        <v>213</v>
      </c>
      <c r="C423" s="202" t="s">
        <v>214</v>
      </c>
      <c r="D423" s="4">
        <v>6</v>
      </c>
      <c r="E423" s="16" t="s">
        <v>215</v>
      </c>
      <c r="F423" s="203">
        <v>2</v>
      </c>
      <c r="I423" s="204"/>
    </row>
    <row r="424" spans="1:9" ht="13.5" thickTop="1">
      <c r="B424" s="21" t="s">
        <v>216</v>
      </c>
      <c r="C424" s="22">
        <v>1</v>
      </c>
      <c r="D424" s="173" t="s">
        <v>10</v>
      </c>
      <c r="E424" s="22">
        <v>900</v>
      </c>
      <c r="F424" s="23">
        <f>ROUND(C424*E424,2)</f>
        <v>900</v>
      </c>
      <c r="I424" s="205"/>
    </row>
    <row r="425" spans="1:9">
      <c r="A425" s="2" t="s">
        <v>60</v>
      </c>
      <c r="B425" s="27" t="s">
        <v>411</v>
      </c>
      <c r="C425" s="28">
        <v>1</v>
      </c>
      <c r="D425" s="174" t="s">
        <v>10</v>
      </c>
      <c r="E425" s="28">
        <v>108.33</v>
      </c>
      <c r="F425" s="353">
        <f>ROUND(C425*E425,2)</f>
        <v>108.33</v>
      </c>
      <c r="I425" s="175">
        <f>(650*2)/12</f>
        <v>108.33</v>
      </c>
    </row>
    <row r="426" spans="1:9">
      <c r="B426" s="192" t="s">
        <v>210</v>
      </c>
      <c r="C426" s="28">
        <v>3</v>
      </c>
      <c r="D426" s="174" t="s">
        <v>182</v>
      </c>
      <c r="E426" s="28">
        <f>F425</f>
        <v>108.33</v>
      </c>
      <c r="F426" s="353">
        <f>ROUND(C426*E426,2)/100</f>
        <v>3.25</v>
      </c>
    </row>
    <row r="427" spans="1:9" ht="13.5" thickBot="1">
      <c r="B427" s="35"/>
      <c r="C427" s="42"/>
      <c r="D427" s="183"/>
      <c r="E427" s="152" t="s">
        <v>177</v>
      </c>
      <c r="F427" s="31">
        <f>SUM(F424:F426)</f>
        <v>1011.58</v>
      </c>
    </row>
    <row r="428" spans="1:9" ht="13.5" thickTop="1">
      <c r="D428" s="2"/>
    </row>
    <row r="429" spans="1:9" ht="13.5" thickBot="1">
      <c r="B429" s="50" t="s">
        <v>217</v>
      </c>
      <c r="C429" s="206">
        <v>144</v>
      </c>
      <c r="D429" s="207" t="s">
        <v>11</v>
      </c>
    </row>
    <row r="430" spans="1:9" ht="13.5" thickTop="1">
      <c r="B430" s="21" t="s">
        <v>412</v>
      </c>
      <c r="C430" s="22">
        <v>1</v>
      </c>
      <c r="D430" s="173" t="s">
        <v>188</v>
      </c>
      <c r="E430" s="22">
        <v>1500</v>
      </c>
      <c r="F430" s="352">
        <f>ROUND(C430*E430,2)</f>
        <v>1500</v>
      </c>
      <c r="G430" s="4"/>
    </row>
    <row r="431" spans="1:9">
      <c r="B431" s="27" t="s">
        <v>413</v>
      </c>
      <c r="C431" s="28">
        <v>1</v>
      </c>
      <c r="D431" s="174" t="s">
        <v>188</v>
      </c>
      <c r="E431" s="28">
        <v>3250</v>
      </c>
      <c r="F431" s="353">
        <f>ROUND(C431*E431,2)</f>
        <v>3250</v>
      </c>
      <c r="G431" s="4"/>
      <c r="I431" s="3">
        <v>5</v>
      </c>
    </row>
    <row r="432" spans="1:9">
      <c r="B432" s="27" t="s">
        <v>218</v>
      </c>
      <c r="C432" s="28">
        <v>3</v>
      </c>
      <c r="D432" s="174" t="s">
        <v>182</v>
      </c>
      <c r="E432" s="28">
        <f>SUM(F430:F431)</f>
        <v>4750</v>
      </c>
      <c r="F432" s="353">
        <f>ROUND(C432*E432,2)/100</f>
        <v>142.5</v>
      </c>
      <c r="G432" s="4"/>
      <c r="I432" s="3">
        <v>650</v>
      </c>
    </row>
    <row r="433" spans="2:9" ht="13.5" thickBot="1">
      <c r="B433" s="35"/>
      <c r="C433" s="42"/>
      <c r="D433" s="107"/>
      <c r="E433" s="152" t="s">
        <v>219</v>
      </c>
      <c r="F433" s="31">
        <f>SUM(F430:F432)</f>
        <v>4892.5</v>
      </c>
      <c r="G433" s="4"/>
      <c r="I433" s="3">
        <f>I432*I431</f>
        <v>3250</v>
      </c>
    </row>
    <row r="434" spans="2:9" ht="13.5" thickTop="1">
      <c r="B434" s="21"/>
      <c r="C434" s="22"/>
      <c r="D434" s="185"/>
      <c r="E434" s="208" t="s">
        <v>220</v>
      </c>
      <c r="F434" s="64">
        <f>ROUND(F433/C430,2)</f>
        <v>4892.5</v>
      </c>
      <c r="G434" s="4"/>
    </row>
    <row r="435" spans="2:9" ht="13.5" thickBot="1">
      <c r="B435" s="35"/>
      <c r="C435" s="42"/>
      <c r="D435" s="107"/>
      <c r="E435" s="152" t="s">
        <v>221</v>
      </c>
      <c r="F435" s="31">
        <f>ROUND(F433/C429,2)</f>
        <v>33.979999999999997</v>
      </c>
      <c r="G435" s="4"/>
    </row>
    <row r="436" spans="2:9" ht="9" customHeight="1" thickTop="1">
      <c r="B436" s="4"/>
      <c r="C436" s="16"/>
      <c r="D436" s="4"/>
      <c r="E436" s="16"/>
      <c r="F436" s="16"/>
      <c r="G436" s="4"/>
    </row>
    <row r="437" spans="2:9" ht="15">
      <c r="B437" s="1098" t="s">
        <v>230</v>
      </c>
      <c r="C437" s="1098"/>
      <c r="D437" s="1098"/>
      <c r="E437" s="1098"/>
      <c r="F437" s="1098"/>
      <c r="G437" s="4"/>
    </row>
    <row r="438" spans="2:9" ht="6" customHeight="1">
      <c r="B438" s="4"/>
      <c r="C438" s="16"/>
      <c r="D438" s="4"/>
      <c r="E438" s="16"/>
      <c r="F438" s="16"/>
      <c r="G438" s="4"/>
    </row>
    <row r="439" spans="2:9" ht="13.5" thickBot="1">
      <c r="B439" s="1106" t="s">
        <v>239</v>
      </c>
      <c r="C439" s="1106"/>
      <c r="D439" s="1106"/>
      <c r="E439" s="1106"/>
      <c r="F439" s="1106"/>
      <c r="G439" s="4"/>
    </row>
    <row r="440" spans="2:9" ht="13.5" thickTop="1">
      <c r="B440" s="217" t="s">
        <v>231</v>
      </c>
      <c r="C440" s="218"/>
      <c r="D440" s="219"/>
      <c r="E440" s="220"/>
      <c r="F440" s="221"/>
    </row>
    <row r="441" spans="2:9">
      <c r="B441" s="222" t="s">
        <v>232</v>
      </c>
      <c r="C441" s="223">
        <v>1</v>
      </c>
      <c r="D441" s="224" t="s">
        <v>9</v>
      </c>
      <c r="E441" s="225">
        <v>200</v>
      </c>
      <c r="F441" s="353">
        <f>ROUND(C441*E441,2)</f>
        <v>200</v>
      </c>
    </row>
    <row r="442" spans="2:9">
      <c r="B442" s="222"/>
      <c r="C442" s="223"/>
      <c r="D442" s="224"/>
      <c r="E442" s="225"/>
      <c r="F442" s="226"/>
    </row>
    <row r="443" spans="2:9">
      <c r="B443" s="227" t="s">
        <v>15</v>
      </c>
      <c r="C443" s="223"/>
      <c r="D443" s="224"/>
      <c r="E443" s="225"/>
      <c r="F443" s="226"/>
    </row>
    <row r="444" spans="2:9">
      <c r="B444" s="228" t="s">
        <v>155</v>
      </c>
      <c r="C444" s="223">
        <v>7.54</v>
      </c>
      <c r="D444" s="224" t="s">
        <v>10</v>
      </c>
      <c r="E444" s="225">
        <v>85</v>
      </c>
      <c r="F444" s="353">
        <f>ROUND(C444*E444,2)</f>
        <v>640.9</v>
      </c>
    </row>
    <row r="445" spans="2:9">
      <c r="B445" s="229" t="s">
        <v>2</v>
      </c>
      <c r="C445" s="230">
        <v>4.4800000000000004</v>
      </c>
      <c r="D445" s="224" t="s">
        <v>10</v>
      </c>
      <c r="E445" s="225">
        <v>52.6</v>
      </c>
      <c r="F445" s="353">
        <f>ROUND(C445*E445,2)</f>
        <v>235.65</v>
      </c>
    </row>
    <row r="446" spans="2:9">
      <c r="B446" s="229" t="s">
        <v>243</v>
      </c>
      <c r="C446" s="223">
        <v>3.67</v>
      </c>
      <c r="D446" s="224" t="s">
        <v>10</v>
      </c>
      <c r="E446" s="225">
        <v>55</v>
      </c>
      <c r="F446" s="353">
        <f>ROUND(C446*E446,2)</f>
        <v>201.85</v>
      </c>
    </row>
    <row r="447" spans="2:9">
      <c r="B447" s="229"/>
      <c r="C447" s="223"/>
      <c r="D447" s="224"/>
      <c r="E447" s="225"/>
      <c r="F447" s="226"/>
    </row>
    <row r="448" spans="2:9">
      <c r="B448" s="227" t="s">
        <v>16</v>
      </c>
      <c r="C448" s="223"/>
      <c r="D448" s="224"/>
      <c r="E448" s="225"/>
      <c r="F448" s="226"/>
    </row>
    <row r="449" spans="2:6">
      <c r="B449" s="229" t="s">
        <v>241</v>
      </c>
      <c r="C449" s="230">
        <v>0.25</v>
      </c>
      <c r="D449" s="224" t="s">
        <v>10</v>
      </c>
      <c r="E449" s="240">
        <f>F467</f>
        <v>11946.38</v>
      </c>
      <c r="F449" s="353">
        <f>ROUND(C449*E449,2)</f>
        <v>2986.6</v>
      </c>
    </row>
    <row r="450" spans="2:6">
      <c r="B450" s="229" t="s">
        <v>242</v>
      </c>
      <c r="C450" s="239">
        <v>0.2</v>
      </c>
      <c r="D450" s="224" t="s">
        <v>10</v>
      </c>
      <c r="E450" s="240">
        <f>F473</f>
        <v>10432.34</v>
      </c>
      <c r="F450" s="353">
        <f>ROUND(C450*E450,2)</f>
        <v>2086.4699999999998</v>
      </c>
    </row>
    <row r="451" spans="2:6">
      <c r="B451" s="229"/>
      <c r="C451" s="230"/>
      <c r="D451" s="224"/>
      <c r="E451" s="231"/>
      <c r="F451" s="226"/>
    </row>
    <row r="452" spans="2:6">
      <c r="B452" s="227" t="s">
        <v>233</v>
      </c>
      <c r="C452" s="230"/>
      <c r="D452" s="224"/>
      <c r="E452" s="231"/>
      <c r="F452" s="226"/>
    </row>
    <row r="453" spans="2:6">
      <c r="B453" s="229" t="s">
        <v>234</v>
      </c>
      <c r="C453" s="223">
        <v>6.44</v>
      </c>
      <c r="D453" s="224" t="s">
        <v>11</v>
      </c>
      <c r="E453" s="225">
        <f>F202</f>
        <v>737.79</v>
      </c>
      <c r="F453" s="353">
        <f>ROUND(C453*E453,2)</f>
        <v>4751.37</v>
      </c>
    </row>
    <row r="454" spans="2:6">
      <c r="B454" s="229"/>
      <c r="C454" s="223"/>
      <c r="D454" s="224"/>
      <c r="E454" s="225"/>
      <c r="F454" s="226"/>
    </row>
    <row r="455" spans="2:6">
      <c r="B455" s="227" t="s">
        <v>235</v>
      </c>
      <c r="C455" s="223"/>
      <c r="D455" s="224"/>
      <c r="E455" s="225"/>
      <c r="F455" s="226"/>
    </row>
    <row r="456" spans="2:6">
      <c r="B456" s="229" t="s">
        <v>236</v>
      </c>
      <c r="C456" s="223">
        <v>1.04</v>
      </c>
      <c r="D456" s="224" t="s">
        <v>11</v>
      </c>
      <c r="E456" s="232">
        <f>F99</f>
        <v>246.8</v>
      </c>
      <c r="F456" s="353">
        <f>ROUND(C456*E456,2)</f>
        <v>256.67</v>
      </c>
    </row>
    <row r="457" spans="2:6">
      <c r="B457" s="229" t="s">
        <v>237</v>
      </c>
      <c r="C457" s="223">
        <v>8.91</v>
      </c>
      <c r="D457" s="224" t="s">
        <v>106</v>
      </c>
      <c r="E457" s="232">
        <f>F137</f>
        <v>60.57</v>
      </c>
      <c r="F457" s="353">
        <f>ROUND(C457*E457,2)</f>
        <v>539.67999999999995</v>
      </c>
    </row>
    <row r="458" spans="2:6">
      <c r="B458" s="229" t="s">
        <v>78</v>
      </c>
      <c r="C458" s="223">
        <v>1.04</v>
      </c>
      <c r="D458" s="224" t="s">
        <v>11</v>
      </c>
      <c r="E458" s="232">
        <f>F122</f>
        <v>443.52</v>
      </c>
      <c r="F458" s="353">
        <f>ROUND(C458*E458,2)</f>
        <v>461.26</v>
      </c>
    </row>
    <row r="459" spans="2:6">
      <c r="B459" s="229"/>
      <c r="C459" s="223"/>
      <c r="D459" s="224"/>
      <c r="E459" s="225"/>
      <c r="F459" s="226"/>
    </row>
    <row r="460" spans="2:6">
      <c r="B460" s="229" t="s">
        <v>253</v>
      </c>
      <c r="C460" s="223">
        <v>1</v>
      </c>
      <c r="D460" s="224" t="s">
        <v>125</v>
      </c>
      <c r="E460" s="232">
        <f>F482</f>
        <v>802.84</v>
      </c>
      <c r="F460" s="353">
        <f>ROUND(C460*E460,2)</f>
        <v>802.84</v>
      </c>
    </row>
    <row r="461" spans="2:6">
      <c r="B461" s="227"/>
      <c r="C461" s="233"/>
      <c r="D461" s="224"/>
      <c r="E461" s="225"/>
      <c r="F461" s="234"/>
    </row>
    <row r="462" spans="2:6" ht="13.5" thickBot="1">
      <c r="B462" s="235"/>
      <c r="C462" s="236"/>
      <c r="D462" s="236"/>
      <c r="E462" s="237" t="s">
        <v>238</v>
      </c>
      <c r="F462" s="238">
        <f>SUM(F441:F461)</f>
        <v>13163.29</v>
      </c>
    </row>
    <row r="463" spans="2:6" ht="13.5" thickTop="1">
      <c r="D463" s="2"/>
    </row>
    <row r="464" spans="2:6" ht="13.5" thickBot="1">
      <c r="B464" s="154" t="s">
        <v>245</v>
      </c>
      <c r="C464" s="210"/>
      <c r="D464" s="124"/>
      <c r="E464" s="124"/>
      <c r="F464" s="125"/>
    </row>
    <row r="465" spans="2:6" ht="13.5" thickTop="1">
      <c r="B465" s="126" t="s">
        <v>178</v>
      </c>
      <c r="C465" s="127">
        <v>1.05</v>
      </c>
      <c r="D465" s="128" t="s">
        <v>10</v>
      </c>
      <c r="E465" s="129">
        <f>F50</f>
        <v>4962.82</v>
      </c>
      <c r="F465" s="23">
        <f>ROUND(C465*E465,2)</f>
        <v>5210.96</v>
      </c>
    </row>
    <row r="466" spans="2:6">
      <c r="B466" s="130" t="s">
        <v>154</v>
      </c>
      <c r="C466" s="131">
        <v>2.59</v>
      </c>
      <c r="D466" s="132" t="s">
        <v>34</v>
      </c>
      <c r="E466" s="133">
        <f>F166</f>
        <v>2600.5500000000002</v>
      </c>
      <c r="F466" s="353">
        <f>ROUND(C466*E466,2)</f>
        <v>6735.42</v>
      </c>
    </row>
    <row r="467" spans="2:6" ht="13.5" thickBot="1">
      <c r="B467" s="138"/>
      <c r="C467" s="139"/>
      <c r="D467" s="139"/>
      <c r="E467" s="152" t="s">
        <v>177</v>
      </c>
      <c r="F467" s="141">
        <f>SUM(F465:F466)</f>
        <v>11946.38</v>
      </c>
    </row>
    <row r="468" spans="2:6" ht="13.5" thickTop="1">
      <c r="B468" s="211"/>
      <c r="C468" s="211"/>
      <c r="D468" s="211"/>
      <c r="E468" s="212"/>
      <c r="F468" s="213"/>
    </row>
    <row r="469" spans="2:6" ht="13.5" thickBot="1">
      <c r="B469" s="154" t="s">
        <v>244</v>
      </c>
      <c r="C469" s="214">
        <v>0.12</v>
      </c>
      <c r="D469" s="124"/>
      <c r="E469" s="124"/>
      <c r="F469" s="125"/>
    </row>
    <row r="470" spans="2:6" ht="13.5" thickTop="1">
      <c r="B470" s="126" t="s">
        <v>184</v>
      </c>
      <c r="C470" s="127">
        <v>1.05</v>
      </c>
      <c r="D470" s="128" t="s">
        <v>10</v>
      </c>
      <c r="E470" s="129">
        <f>F60</f>
        <v>4455.62</v>
      </c>
      <c r="F470" s="23">
        <f>ROUND(C470*E470,2)</f>
        <v>4678.3999999999996</v>
      </c>
    </row>
    <row r="471" spans="2:6">
      <c r="B471" s="130" t="s">
        <v>154</v>
      </c>
      <c r="C471" s="131">
        <v>1.62</v>
      </c>
      <c r="D471" s="132" t="s">
        <v>34</v>
      </c>
      <c r="E471" s="133">
        <f>F166</f>
        <v>2600.5500000000002</v>
      </c>
      <c r="F471" s="353">
        <f>ROUND(C471*E471,2)</f>
        <v>4212.8900000000003</v>
      </c>
    </row>
    <row r="472" spans="2:6">
      <c r="B472" s="134" t="s">
        <v>179</v>
      </c>
      <c r="C472" s="135">
        <f>ROUND(1/C469,2)</f>
        <v>8.33</v>
      </c>
      <c r="D472" s="136" t="s">
        <v>21</v>
      </c>
      <c r="E472" s="137">
        <v>185</v>
      </c>
      <c r="F472" s="353">
        <f>ROUND(C472*E472,2)</f>
        <v>1541.05</v>
      </c>
    </row>
    <row r="473" spans="2:6" ht="13.5" thickBot="1">
      <c r="B473" s="138"/>
      <c r="C473" s="139"/>
      <c r="D473" s="139"/>
      <c r="E473" s="152" t="s">
        <v>177</v>
      </c>
      <c r="F473" s="141">
        <f>SUM(F470:F472)</f>
        <v>10432.34</v>
      </c>
    </row>
    <row r="474" spans="2:6" ht="13.5" thickTop="1">
      <c r="D474" s="2"/>
    </row>
    <row r="475" spans="2:6" ht="13.5" thickBot="1">
      <c r="B475" s="121" t="s">
        <v>252</v>
      </c>
      <c r="C475" s="241">
        <f>(0.8*0.8*0.1)</f>
        <v>0.06</v>
      </c>
      <c r="D475" s="216" t="s">
        <v>10</v>
      </c>
      <c r="E475" s="242"/>
      <c r="F475" s="243"/>
    </row>
    <row r="476" spans="2:6" ht="13.5" thickTop="1">
      <c r="B476" s="244" t="s">
        <v>246</v>
      </c>
      <c r="C476" s="245">
        <v>1.05</v>
      </c>
      <c r="D476" s="246" t="s">
        <v>10</v>
      </c>
      <c r="E476" s="247">
        <f>F60</f>
        <v>4455.62</v>
      </c>
      <c r="F476" s="23">
        <f t="shared" ref="F476:F481" si="4">ROUND(C476*E476,2)</f>
        <v>4678.3999999999996</v>
      </c>
    </row>
    <row r="477" spans="2:6">
      <c r="B477" s="248" t="s">
        <v>154</v>
      </c>
      <c r="C477" s="249">
        <v>1.68</v>
      </c>
      <c r="D477" s="250" t="s">
        <v>34</v>
      </c>
      <c r="E477" s="251">
        <f>F166</f>
        <v>2600.5500000000002</v>
      </c>
      <c r="F477" s="353">
        <f t="shared" si="4"/>
        <v>4368.92</v>
      </c>
    </row>
    <row r="478" spans="2:6">
      <c r="B478" s="248" t="s">
        <v>247</v>
      </c>
      <c r="C478" s="252">
        <v>10</v>
      </c>
      <c r="D478" s="250" t="s">
        <v>11</v>
      </c>
      <c r="E478" s="251">
        <v>100</v>
      </c>
      <c r="F478" s="353">
        <f t="shared" si="4"/>
        <v>1000</v>
      </c>
    </row>
    <row r="479" spans="2:6">
      <c r="B479" s="248"/>
      <c r="C479" s="249"/>
      <c r="D479" s="253"/>
      <c r="E479" s="254" t="s">
        <v>248</v>
      </c>
      <c r="F479" s="255">
        <f>SUM(F476:F478)</f>
        <v>10047.32</v>
      </c>
    </row>
    <row r="480" spans="2:6">
      <c r="B480" s="248" t="s">
        <v>249</v>
      </c>
      <c r="C480" s="249">
        <v>0.06</v>
      </c>
      <c r="D480" s="250" t="s">
        <v>10</v>
      </c>
      <c r="E480" s="256">
        <f>F479</f>
        <v>10047.32</v>
      </c>
      <c r="F480" s="353">
        <f t="shared" si="4"/>
        <v>602.84</v>
      </c>
    </row>
    <row r="481" spans="2:9">
      <c r="B481" s="248" t="s">
        <v>250</v>
      </c>
      <c r="C481" s="252">
        <v>1</v>
      </c>
      <c r="D481" s="250" t="s">
        <v>125</v>
      </c>
      <c r="E481" s="252">
        <v>200</v>
      </c>
      <c r="F481" s="353">
        <f t="shared" si="4"/>
        <v>200</v>
      </c>
    </row>
    <row r="482" spans="2:9" ht="13.5" thickBot="1">
      <c r="B482" s="257"/>
      <c r="C482" s="258"/>
      <c r="D482" s="259"/>
      <c r="E482" s="237" t="s">
        <v>251</v>
      </c>
      <c r="F482" s="260">
        <f>SUM(F480:F481)</f>
        <v>802.84</v>
      </c>
    </row>
    <row r="483" spans="2:9" ht="13.5" thickTop="1">
      <c r="D483" s="2"/>
    </row>
    <row r="484" spans="2:9" ht="13.5" thickBot="1">
      <c r="B484" s="261" t="s">
        <v>276</v>
      </c>
      <c r="C484" s="262">
        <v>1.85</v>
      </c>
      <c r="D484" s="263" t="s">
        <v>21</v>
      </c>
      <c r="E484" s="95"/>
      <c r="F484" s="95"/>
    </row>
    <row r="485" spans="2:9" ht="13.5" thickTop="1">
      <c r="B485" s="331" t="s">
        <v>256</v>
      </c>
      <c r="C485" s="332">
        <v>6.1</v>
      </c>
      <c r="D485" s="333" t="s">
        <v>21</v>
      </c>
      <c r="E485" s="332">
        <v>111.2</v>
      </c>
      <c r="F485" s="23">
        <f>ROUND(C485*E485,2)</f>
        <v>678.32</v>
      </c>
    </row>
    <row r="486" spans="2:9">
      <c r="B486" s="334" t="s">
        <v>257</v>
      </c>
      <c r="C486" s="264">
        <v>0.3</v>
      </c>
      <c r="D486" s="265" t="s">
        <v>58</v>
      </c>
      <c r="E486" s="264">
        <f>F375</f>
        <v>2850</v>
      </c>
      <c r="F486" s="353">
        <f>ROUND(C486*E486,2)</f>
        <v>855</v>
      </c>
      <c r="I486" s="175"/>
    </row>
    <row r="487" spans="2:9">
      <c r="B487" s="334" t="s">
        <v>258</v>
      </c>
      <c r="C487" s="264">
        <v>0.3</v>
      </c>
      <c r="D487" s="265" t="s">
        <v>58</v>
      </c>
      <c r="E487" s="264">
        <f>F368</f>
        <v>8493.1200000000008</v>
      </c>
      <c r="F487" s="353">
        <f>ROUND(C487*E487,2)</f>
        <v>2547.94</v>
      </c>
    </row>
    <row r="488" spans="2:9">
      <c r="B488" s="334" t="s">
        <v>259</v>
      </c>
      <c r="C488" s="264">
        <v>0.37</v>
      </c>
      <c r="D488" s="265" t="s">
        <v>11</v>
      </c>
      <c r="E488" s="264">
        <v>104.52</v>
      </c>
      <c r="F488" s="353">
        <f>ROUND(C488*E488,2)</f>
        <v>38.67</v>
      </c>
    </row>
    <row r="489" spans="2:9">
      <c r="B489" s="334" t="s">
        <v>260</v>
      </c>
      <c r="C489" s="264">
        <v>0.37</v>
      </c>
      <c r="D489" s="265" t="s">
        <v>11</v>
      </c>
      <c r="E489" s="264">
        <v>124.07</v>
      </c>
      <c r="F489" s="353">
        <f>ROUND(C489*E489,2)</f>
        <v>45.91</v>
      </c>
    </row>
    <row r="490" spans="2:9">
      <c r="B490" s="334"/>
      <c r="C490" s="264"/>
      <c r="D490" s="1107" t="s">
        <v>261</v>
      </c>
      <c r="E490" s="1107"/>
      <c r="F490" s="335">
        <f>SUM(F485:F489)</f>
        <v>4165.84</v>
      </c>
    </row>
    <row r="491" spans="2:9" ht="13.5" thickBot="1">
      <c r="B491" s="336"/>
      <c r="C491" s="337"/>
      <c r="D491" s="1108" t="s">
        <v>262</v>
      </c>
      <c r="E491" s="1108"/>
      <c r="F491" s="338">
        <f>ROUND(F490/C484,2)</f>
        <v>2251.81</v>
      </c>
    </row>
    <row r="492" spans="2:9" ht="13.5" thickTop="1">
      <c r="D492" s="2"/>
    </row>
    <row r="493" spans="2:9" ht="13.5" thickBot="1">
      <c r="B493" s="121" t="s">
        <v>277</v>
      </c>
      <c r="C493" s="121"/>
      <c r="D493" s="121"/>
      <c r="E493" s="121"/>
      <c r="F493" s="121"/>
    </row>
    <row r="494" spans="2:9" ht="13.5" thickTop="1">
      <c r="B494" s="286" t="s">
        <v>300</v>
      </c>
      <c r="C494" s="298">
        <v>4</v>
      </c>
      <c r="D494" s="287" t="s">
        <v>125</v>
      </c>
      <c r="E494" s="288">
        <v>562.6</v>
      </c>
      <c r="F494" s="23">
        <f t="shared" ref="F494:F511" si="5">ROUND(C494*E494,2)</f>
        <v>2250.4</v>
      </c>
    </row>
    <row r="495" spans="2:9">
      <c r="B495" s="289" t="s">
        <v>278</v>
      </c>
      <c r="C495" s="299">
        <v>4</v>
      </c>
      <c r="D495" s="290" t="s">
        <v>125</v>
      </c>
      <c r="E495" s="291">
        <v>50.16</v>
      </c>
      <c r="F495" s="353">
        <f t="shared" si="5"/>
        <v>200.64</v>
      </c>
    </row>
    <row r="496" spans="2:9">
      <c r="B496" s="289" t="s">
        <v>279</v>
      </c>
      <c r="C496" s="299">
        <v>5.4</v>
      </c>
      <c r="D496" s="290" t="s">
        <v>11</v>
      </c>
      <c r="E496" s="291">
        <v>243.9</v>
      </c>
      <c r="F496" s="353">
        <f t="shared" si="5"/>
        <v>1317.06</v>
      </c>
    </row>
    <row r="497" spans="2:6">
      <c r="B497" s="289" t="s">
        <v>280</v>
      </c>
      <c r="C497" s="299">
        <v>2</v>
      </c>
      <c r="D497" s="290" t="s">
        <v>125</v>
      </c>
      <c r="E497" s="291">
        <v>272.58999999999997</v>
      </c>
      <c r="F497" s="353">
        <f t="shared" si="5"/>
        <v>545.17999999999995</v>
      </c>
    </row>
    <row r="498" spans="2:6">
      <c r="B498" s="289" t="s">
        <v>171</v>
      </c>
      <c r="C498" s="299">
        <v>18</v>
      </c>
      <c r="D498" s="290" t="s">
        <v>125</v>
      </c>
      <c r="E498" s="291">
        <v>22.93</v>
      </c>
      <c r="F498" s="353">
        <f t="shared" si="5"/>
        <v>412.74</v>
      </c>
    </row>
    <row r="499" spans="2:6">
      <c r="B499" s="289" t="s">
        <v>281</v>
      </c>
      <c r="C499" s="299">
        <v>2</v>
      </c>
      <c r="D499" s="290" t="s">
        <v>282</v>
      </c>
      <c r="E499" s="291">
        <v>32</v>
      </c>
      <c r="F499" s="353">
        <f t="shared" si="5"/>
        <v>64</v>
      </c>
    </row>
    <row r="500" spans="2:6">
      <c r="B500" s="293" t="s">
        <v>197</v>
      </c>
      <c r="C500" s="299">
        <v>1</v>
      </c>
      <c r="D500" s="290" t="s">
        <v>58</v>
      </c>
      <c r="E500" s="291">
        <v>2500</v>
      </c>
      <c r="F500" s="353">
        <f t="shared" si="5"/>
        <v>2500</v>
      </c>
    </row>
    <row r="501" spans="2:6">
      <c r="B501" s="294" t="s">
        <v>283</v>
      </c>
      <c r="C501" s="299"/>
      <c r="D501" s="290"/>
      <c r="E501" s="291"/>
      <c r="F501" s="292"/>
    </row>
    <row r="502" spans="2:6">
      <c r="B502" s="289" t="s">
        <v>297</v>
      </c>
      <c r="C502" s="299">
        <v>1</v>
      </c>
      <c r="D502" s="290" t="s">
        <v>58</v>
      </c>
      <c r="E502" s="291">
        <v>1100</v>
      </c>
      <c r="F502" s="353">
        <f t="shared" si="5"/>
        <v>1100</v>
      </c>
    </row>
    <row r="503" spans="2:6">
      <c r="B503" s="293" t="s">
        <v>284</v>
      </c>
      <c r="C503" s="299">
        <v>1</v>
      </c>
      <c r="D503" s="290" t="s">
        <v>58</v>
      </c>
      <c r="E503" s="291">
        <v>750</v>
      </c>
      <c r="F503" s="353">
        <f t="shared" si="5"/>
        <v>750</v>
      </c>
    </row>
    <row r="504" spans="2:6">
      <c r="B504" s="289" t="s">
        <v>285</v>
      </c>
      <c r="C504" s="299">
        <v>1</v>
      </c>
      <c r="D504" s="290" t="s">
        <v>58</v>
      </c>
      <c r="E504" s="291">
        <v>500</v>
      </c>
      <c r="F504" s="353">
        <f t="shared" si="5"/>
        <v>500</v>
      </c>
    </row>
    <row r="505" spans="2:6">
      <c r="B505" s="289" t="s">
        <v>286</v>
      </c>
      <c r="C505" s="299">
        <v>1</v>
      </c>
      <c r="D505" s="290" t="s">
        <v>125</v>
      </c>
      <c r="E505" s="291">
        <v>475</v>
      </c>
      <c r="F505" s="353">
        <f t="shared" si="5"/>
        <v>475</v>
      </c>
    </row>
    <row r="506" spans="2:6">
      <c r="B506" s="289" t="s">
        <v>287</v>
      </c>
      <c r="C506" s="299">
        <v>1</v>
      </c>
      <c r="D506" s="290" t="s">
        <v>125</v>
      </c>
      <c r="E506" s="291">
        <v>145</v>
      </c>
      <c r="F506" s="353">
        <f t="shared" si="5"/>
        <v>145</v>
      </c>
    </row>
    <row r="507" spans="2:6">
      <c r="B507" s="289" t="s">
        <v>288</v>
      </c>
      <c r="C507" s="299">
        <v>6</v>
      </c>
      <c r="D507" s="290" t="s">
        <v>125</v>
      </c>
      <c r="E507" s="291">
        <v>87.65</v>
      </c>
      <c r="F507" s="353">
        <f t="shared" si="5"/>
        <v>525.9</v>
      </c>
    </row>
    <row r="508" spans="2:6">
      <c r="B508" s="289" t="s">
        <v>289</v>
      </c>
      <c r="C508" s="299">
        <v>9</v>
      </c>
      <c r="D508" s="290" t="s">
        <v>106</v>
      </c>
      <c r="E508" s="291">
        <v>6.5</v>
      </c>
      <c r="F508" s="353">
        <f t="shared" si="5"/>
        <v>58.5</v>
      </c>
    </row>
    <row r="509" spans="2:6">
      <c r="B509" s="289" t="s">
        <v>290</v>
      </c>
      <c r="C509" s="299">
        <v>9.66</v>
      </c>
      <c r="D509" s="290" t="s">
        <v>11</v>
      </c>
      <c r="E509" s="291">
        <v>124.07</v>
      </c>
      <c r="F509" s="353">
        <f t="shared" si="5"/>
        <v>1198.52</v>
      </c>
    </row>
    <row r="510" spans="2:6">
      <c r="B510" s="289" t="s">
        <v>291</v>
      </c>
      <c r="C510" s="299">
        <v>1</v>
      </c>
      <c r="D510" s="290" t="s">
        <v>9</v>
      </c>
      <c r="E510" s="291">
        <v>1000</v>
      </c>
      <c r="F510" s="353">
        <f t="shared" si="5"/>
        <v>1000</v>
      </c>
    </row>
    <row r="511" spans="2:6">
      <c r="B511" s="289" t="s">
        <v>39</v>
      </c>
      <c r="C511" s="299">
        <v>1</v>
      </c>
      <c r="D511" s="290" t="s">
        <v>9</v>
      </c>
      <c r="E511" s="291">
        <v>400</v>
      </c>
      <c r="F511" s="353">
        <f t="shared" si="5"/>
        <v>400</v>
      </c>
    </row>
    <row r="512" spans="2:6" ht="13.5" thickBot="1">
      <c r="B512" s="295" t="s">
        <v>292</v>
      </c>
      <c r="C512" s="296"/>
      <c r="D512" s="1094" t="s">
        <v>293</v>
      </c>
      <c r="E512" s="1094"/>
      <c r="F512" s="297">
        <f>ROUND(SUM(F494:F511),2)</f>
        <v>13442.94</v>
      </c>
    </row>
    <row r="513" spans="2:10" ht="13.5" thickTop="1">
      <c r="D513" s="2"/>
    </row>
    <row r="514" spans="2:10" ht="15">
      <c r="B514" s="1098" t="s">
        <v>321</v>
      </c>
      <c r="C514" s="1098"/>
      <c r="D514" s="1098"/>
      <c r="E514" s="1098"/>
      <c r="F514" s="1098"/>
    </row>
    <row r="515" spans="2:10" ht="13.5" thickBot="1">
      <c r="B515" s="4"/>
      <c r="C515" s="16"/>
      <c r="D515" s="4"/>
      <c r="E515" s="16"/>
      <c r="F515" s="16"/>
    </row>
    <row r="516" spans="2:10" ht="13.5" thickTop="1">
      <c r="B516" s="21" t="s">
        <v>322</v>
      </c>
      <c r="C516" s="22">
        <v>1</v>
      </c>
      <c r="D516" s="342" t="s">
        <v>125</v>
      </c>
      <c r="E516" s="22">
        <v>75000</v>
      </c>
      <c r="F516" s="23">
        <f>ROUND(C516*E516,2)</f>
        <v>75000</v>
      </c>
    </row>
    <row r="517" spans="2:10">
      <c r="B517" s="27" t="s">
        <v>326</v>
      </c>
      <c r="C517" s="28">
        <v>1</v>
      </c>
      <c r="D517" s="174" t="s">
        <v>125</v>
      </c>
      <c r="E517" s="28">
        <v>28898</v>
      </c>
      <c r="F517" s="353">
        <f>ROUND(C517*E517,2)</f>
        <v>28898</v>
      </c>
      <c r="I517" s="16"/>
    </row>
    <row r="518" spans="2:10">
      <c r="B518" s="27" t="s">
        <v>323</v>
      </c>
      <c r="C518" s="28">
        <v>1</v>
      </c>
      <c r="D518" s="174" t="s">
        <v>9</v>
      </c>
      <c r="E518" s="28">
        <v>12500</v>
      </c>
      <c r="F518" s="353">
        <f>ROUND(C518*E518,2)</f>
        <v>12500</v>
      </c>
      <c r="I518" s="16"/>
    </row>
    <row r="519" spans="2:10" ht="13.5" thickBot="1">
      <c r="B519" s="35"/>
      <c r="C519" s="42"/>
      <c r="D519" s="107"/>
      <c r="E519" s="42"/>
      <c r="F519" s="31">
        <f>SUM(F516:F518)</f>
        <v>116398</v>
      </c>
      <c r="I519" s="16"/>
    </row>
    <row r="520" spans="2:10" ht="14.25" thickTop="1" thickBot="1">
      <c r="B520" s="4"/>
      <c r="C520" s="16"/>
      <c r="D520" s="4"/>
      <c r="E520" s="16"/>
      <c r="F520" s="16"/>
      <c r="I520" s="153"/>
    </row>
    <row r="521" spans="2:10" ht="13.5" thickTop="1">
      <c r="B521" s="21" t="s">
        <v>324</v>
      </c>
      <c r="C521" s="22">
        <v>1</v>
      </c>
      <c r="D521" s="173" t="s">
        <v>125</v>
      </c>
      <c r="E521" s="22">
        <v>20000</v>
      </c>
      <c r="F521" s="23">
        <f>ROUND(C521*E521,2)</f>
        <v>20000</v>
      </c>
      <c r="I521" s="16"/>
    </row>
    <row r="522" spans="2:10">
      <c r="B522" s="27"/>
      <c r="C522" s="28"/>
      <c r="D522" s="106"/>
      <c r="E522" s="28"/>
      <c r="F522" s="26"/>
      <c r="I522" s="16"/>
    </row>
    <row r="523" spans="2:10" ht="13.5" thickBot="1">
      <c r="B523" s="35" t="s">
        <v>325</v>
      </c>
      <c r="C523" s="42">
        <v>1</v>
      </c>
      <c r="D523" s="183" t="s">
        <v>9</v>
      </c>
      <c r="E523" s="42">
        <v>7000</v>
      </c>
      <c r="F523" s="365">
        <f>ROUND(C523*E523,2)</f>
        <v>7000</v>
      </c>
      <c r="I523" s="16"/>
    </row>
    <row r="524" spans="2:10" ht="13.5" thickTop="1">
      <c r="B524" s="4"/>
      <c r="C524" s="16"/>
      <c r="D524" s="4"/>
      <c r="E524" s="16"/>
      <c r="F524" s="16"/>
      <c r="I524" s="16"/>
      <c r="J524" s="153"/>
    </row>
    <row r="525" spans="2:10" ht="13.5" thickBot="1">
      <c r="B525" s="382" t="s">
        <v>421</v>
      </c>
      <c r="C525" s="388"/>
      <c r="D525" s="389"/>
      <c r="E525" s="388"/>
      <c r="F525" s="388"/>
      <c r="I525" s="16"/>
    </row>
    <row r="526" spans="2:10" ht="13.5" thickTop="1">
      <c r="B526" s="491" t="s">
        <v>422</v>
      </c>
      <c r="C526" s="448">
        <v>1.5</v>
      </c>
      <c r="D526" s="492" t="s">
        <v>21</v>
      </c>
      <c r="E526" s="448">
        <v>3245</v>
      </c>
      <c r="F526" s="486">
        <f>ROUND(C526*E526,2)</f>
        <v>4867.5</v>
      </c>
      <c r="I526" s="16"/>
    </row>
    <row r="527" spans="2:10">
      <c r="B527" s="390" t="s">
        <v>423</v>
      </c>
      <c r="C527" s="391">
        <v>1</v>
      </c>
      <c r="D527" s="392" t="s">
        <v>125</v>
      </c>
      <c r="E527" s="391">
        <v>130.6</v>
      </c>
      <c r="F527" s="393">
        <f>ROUND(C527*E527,2)</f>
        <v>130.6</v>
      </c>
    </row>
    <row r="528" spans="2:10">
      <c r="B528" s="390" t="s">
        <v>424</v>
      </c>
      <c r="C528" s="391">
        <v>1</v>
      </c>
      <c r="D528" s="394" t="s">
        <v>125</v>
      </c>
      <c r="E528" s="391">
        <v>200</v>
      </c>
      <c r="F528" s="393">
        <f>ROUND(C528*E528,2)</f>
        <v>200</v>
      </c>
      <c r="I528" s="204">
        <f>30*2.5</f>
        <v>75</v>
      </c>
      <c r="J528" s="204"/>
    </row>
    <row r="529" spans="1:10" ht="13.5" thickBot="1">
      <c r="B529" s="395"/>
      <c r="C529" s="396"/>
      <c r="D529" s="397"/>
      <c r="E529" s="398" t="s">
        <v>425</v>
      </c>
      <c r="F529" s="399">
        <f>SUM(F526:F528)</f>
        <v>5198.1000000000004</v>
      </c>
      <c r="I529" s="370">
        <f>I528/100</f>
        <v>0.75</v>
      </c>
      <c r="J529" s="204"/>
    </row>
    <row r="530" spans="1:10" ht="13.5" thickTop="1">
      <c r="B530" s="4"/>
      <c r="C530" s="16"/>
      <c r="D530" s="4"/>
      <c r="E530" s="16"/>
      <c r="F530" s="369"/>
      <c r="I530" s="204">
        <f>(I529^2*PI())/4</f>
        <v>0.4</v>
      </c>
      <c r="J530" s="204"/>
    </row>
    <row r="531" spans="1:10">
      <c r="B531" s="1099" t="s">
        <v>428</v>
      </c>
      <c r="C531" s="1099"/>
      <c r="D531" s="1099"/>
      <c r="E531" s="1099"/>
      <c r="F531" s="1099"/>
      <c r="I531" s="378">
        <f>+I530*0.1</f>
        <v>0.04</v>
      </c>
      <c r="J531" s="368">
        <f>I531*4434.56</f>
        <v>177.38</v>
      </c>
    </row>
    <row r="532" spans="1:10">
      <c r="A532" s="4"/>
      <c r="B532" s="4"/>
      <c r="C532" s="16"/>
      <c r="D532" s="4"/>
      <c r="E532" s="16"/>
      <c r="F532" s="16"/>
      <c r="G532" s="4"/>
    </row>
    <row r="533" spans="1:10" ht="13.5" thickBot="1">
      <c r="A533" s="4"/>
      <c r="B533" s="402" t="s">
        <v>429</v>
      </c>
      <c r="C533" s="384"/>
      <c r="D533" s="385"/>
      <c r="E533" s="384"/>
      <c r="F533" s="384"/>
      <c r="G533" s="4"/>
      <c r="I533" s="16"/>
    </row>
    <row r="534" spans="1:10" ht="13.5" thickTop="1">
      <c r="A534" s="4"/>
      <c r="B534" s="405" t="s">
        <v>184</v>
      </c>
      <c r="C534" s="406">
        <v>1.05</v>
      </c>
      <c r="D534" s="407" t="s">
        <v>10</v>
      </c>
      <c r="E534" s="408">
        <f>F60</f>
        <v>4455.62</v>
      </c>
      <c r="F534" s="450">
        <f>ROUND(C534*E534,2)</f>
        <v>4678.3999999999996</v>
      </c>
      <c r="G534" s="4"/>
      <c r="I534" s="371">
        <f>(0.5^2*PI())/4</f>
        <v>0.2</v>
      </c>
    </row>
    <row r="535" spans="1:10">
      <c r="A535" s="4"/>
      <c r="B535" s="409" t="s">
        <v>154</v>
      </c>
      <c r="C535" s="410">
        <v>0.36</v>
      </c>
      <c r="D535" s="411" t="s">
        <v>34</v>
      </c>
      <c r="E535" s="412">
        <f>F166</f>
        <v>2600.5500000000002</v>
      </c>
      <c r="F535" s="413">
        <f>ROUND(C535*E535,2)</f>
        <v>936.2</v>
      </c>
      <c r="G535" s="4"/>
      <c r="I535" s="371">
        <f>I534*0.15</f>
        <v>0.03</v>
      </c>
      <c r="J535" s="3">
        <f>4434.56*I535</f>
        <v>133</v>
      </c>
    </row>
    <row r="536" spans="1:10">
      <c r="A536" s="4"/>
      <c r="B536" s="414" t="s">
        <v>434</v>
      </c>
      <c r="C536" s="415">
        <v>8.9</v>
      </c>
      <c r="D536" s="416" t="s">
        <v>21</v>
      </c>
      <c r="E536" s="417">
        <v>80.55</v>
      </c>
      <c r="F536" s="413">
        <f>ROUND(C536*E536,2)</f>
        <v>716.9</v>
      </c>
      <c r="G536" s="4"/>
      <c r="I536" s="371"/>
    </row>
    <row r="537" spans="1:10" ht="13.5" thickBot="1">
      <c r="A537" s="4"/>
      <c r="B537" s="418"/>
      <c r="C537" s="419"/>
      <c r="D537" s="419"/>
      <c r="E537" s="420" t="s">
        <v>177</v>
      </c>
      <c r="F537" s="421">
        <f>SUM(F534:F535)</f>
        <v>5614.6</v>
      </c>
      <c r="G537" s="4"/>
    </row>
    <row r="538" spans="1:10" ht="13.5" thickTop="1">
      <c r="A538" s="4"/>
      <c r="B538" s="385"/>
      <c r="C538" s="384"/>
      <c r="D538" s="385"/>
      <c r="E538" s="384"/>
      <c r="F538" s="384"/>
      <c r="G538" s="4"/>
      <c r="I538" s="3">
        <f>1/(0.45*0.25)</f>
        <v>8.9</v>
      </c>
    </row>
    <row r="539" spans="1:10" ht="13.5" thickBot="1">
      <c r="A539" s="4"/>
      <c r="B539" s="422" t="s">
        <v>430</v>
      </c>
      <c r="C539" s="423">
        <f>0.2*0.3</f>
        <v>0.06</v>
      </c>
      <c r="D539" s="457"/>
      <c r="E539" s="457"/>
      <c r="F539" s="458"/>
      <c r="G539" s="4"/>
    </row>
    <row r="540" spans="1:10" ht="13.5" thickTop="1">
      <c r="A540" s="4"/>
      <c r="B540" s="405" t="s">
        <v>178</v>
      </c>
      <c r="C540" s="406">
        <v>1.05</v>
      </c>
      <c r="D540" s="407" t="s">
        <v>10</v>
      </c>
      <c r="E540" s="408">
        <f>F50</f>
        <v>4962.82</v>
      </c>
      <c r="F540" s="450">
        <f>ROUND(C540*E540,2)</f>
        <v>5210.96</v>
      </c>
      <c r="G540" s="4"/>
    </row>
    <row r="541" spans="1:10">
      <c r="A541" s="4"/>
      <c r="B541" s="409" t="s">
        <v>154</v>
      </c>
      <c r="C541" s="410">
        <v>3.56</v>
      </c>
      <c r="D541" s="411" t="s">
        <v>34</v>
      </c>
      <c r="E541" s="412">
        <f>F166</f>
        <v>2600.5500000000002</v>
      </c>
      <c r="F541" s="413">
        <f>ROUND(C541*E541,2)</f>
        <v>9257.9599999999991</v>
      </c>
      <c r="G541" s="4"/>
    </row>
    <row r="542" spans="1:10">
      <c r="A542" s="4"/>
      <c r="B542" s="414" t="s">
        <v>434</v>
      </c>
      <c r="C542" s="415">
        <v>16.670000000000002</v>
      </c>
      <c r="D542" s="416" t="s">
        <v>21</v>
      </c>
      <c r="E542" s="417">
        <v>80.55</v>
      </c>
      <c r="F542" s="413">
        <f>ROUND(C542*E542,2)</f>
        <v>1342.77</v>
      </c>
      <c r="G542" s="4"/>
    </row>
    <row r="543" spans="1:10">
      <c r="A543" s="4"/>
      <c r="B543" s="414" t="s">
        <v>179</v>
      </c>
      <c r="C543" s="415">
        <f>ROUND(1/C539,2)</f>
        <v>16.670000000000002</v>
      </c>
      <c r="D543" s="416" t="s">
        <v>21</v>
      </c>
      <c r="E543" s="417">
        <v>250</v>
      </c>
      <c r="F543" s="413">
        <f>ROUND(C543*E543,2)</f>
        <v>4167.5</v>
      </c>
      <c r="G543" s="4"/>
    </row>
    <row r="544" spans="1:10" ht="13.5" thickBot="1">
      <c r="A544" s="4"/>
      <c r="B544" s="418"/>
      <c r="C544" s="419"/>
      <c r="D544" s="419"/>
      <c r="E544" s="420" t="s">
        <v>177</v>
      </c>
      <c r="F544" s="421">
        <f>SUM(F540:F543)</f>
        <v>19979.189999999999</v>
      </c>
      <c r="G544" s="4"/>
    </row>
    <row r="545" spans="1:7" ht="13.5" thickTop="1">
      <c r="A545" s="4"/>
      <c r="B545" s="385"/>
      <c r="C545" s="384"/>
      <c r="D545" s="385"/>
      <c r="E545" s="384"/>
      <c r="F545" s="384"/>
      <c r="G545" s="4"/>
    </row>
    <row r="546" spans="1:7" ht="13.5" thickBot="1">
      <c r="A546" s="4"/>
      <c r="B546" s="426" t="s">
        <v>467</v>
      </c>
      <c r="C546" s="423">
        <v>0.1</v>
      </c>
      <c r="D546" s="457"/>
      <c r="E546" s="457"/>
      <c r="F546" s="458"/>
      <c r="G546" s="4"/>
    </row>
    <row r="547" spans="1:7" ht="13.5" thickTop="1">
      <c r="A547" s="4"/>
      <c r="B547" s="405" t="s">
        <v>184</v>
      </c>
      <c r="C547" s="406">
        <v>1.05</v>
      </c>
      <c r="D547" s="407" t="s">
        <v>10</v>
      </c>
      <c r="E547" s="408">
        <f>F60</f>
        <v>4455.62</v>
      </c>
      <c r="F547" s="450">
        <f>ROUND(C547*E547,2)</f>
        <v>4678.3999999999996</v>
      </c>
      <c r="G547" s="4"/>
    </row>
    <row r="548" spans="1:7">
      <c r="A548" s="4"/>
      <c r="B548" s="409" t="s">
        <v>154</v>
      </c>
      <c r="C548" s="410">
        <v>1.48</v>
      </c>
      <c r="D548" s="411" t="s">
        <v>34</v>
      </c>
      <c r="E548" s="412">
        <f>F172</f>
        <v>2745.66</v>
      </c>
      <c r="F548" s="413">
        <f>ROUND(C548*E548,2)</f>
        <v>4063.58</v>
      </c>
      <c r="G548" s="4"/>
    </row>
    <row r="549" spans="1:7">
      <c r="A549" s="4"/>
      <c r="B549" s="414" t="s">
        <v>179</v>
      </c>
      <c r="C549" s="415">
        <f>ROUND(1/C546,2)</f>
        <v>10</v>
      </c>
      <c r="D549" s="416" t="s">
        <v>21</v>
      </c>
      <c r="E549" s="417">
        <v>185</v>
      </c>
      <c r="F549" s="413">
        <f>ROUND(C549*E549,2)</f>
        <v>1850</v>
      </c>
      <c r="G549" s="4"/>
    </row>
    <row r="550" spans="1:7" ht="13.5" thickBot="1">
      <c r="A550" s="4"/>
      <c r="B550" s="418"/>
      <c r="C550" s="419"/>
      <c r="D550" s="419"/>
      <c r="E550" s="420" t="s">
        <v>177</v>
      </c>
      <c r="F550" s="421">
        <f>SUM(F547:F549)</f>
        <v>10591.98</v>
      </c>
      <c r="G550" s="4"/>
    </row>
    <row r="551" spans="1:7" ht="13.5" thickTop="1">
      <c r="A551" s="4"/>
      <c r="B551" s="385"/>
      <c r="C551" s="384"/>
      <c r="D551" s="385"/>
      <c r="E551" s="384"/>
      <c r="F551" s="384"/>
      <c r="G551" s="4"/>
    </row>
    <row r="552" spans="1:7" ht="13.5" thickBot="1">
      <c r="A552" s="4"/>
      <c r="B552" s="422" t="s">
        <v>431</v>
      </c>
      <c r="C552" s="423">
        <f>0.2*0.15</f>
        <v>0.03</v>
      </c>
      <c r="D552" s="457"/>
      <c r="E552" s="457"/>
      <c r="F552" s="458"/>
      <c r="G552" s="4"/>
    </row>
    <row r="553" spans="1:7" ht="13.5" thickTop="1">
      <c r="A553" s="4"/>
      <c r="B553" s="405" t="s">
        <v>178</v>
      </c>
      <c r="C553" s="406">
        <v>1.05</v>
      </c>
      <c r="D553" s="407" t="s">
        <v>10</v>
      </c>
      <c r="E553" s="408">
        <f>F50</f>
        <v>4962.82</v>
      </c>
      <c r="F553" s="450">
        <f>ROUND(C553*E553,2)</f>
        <v>5210.96</v>
      </c>
      <c r="G553" s="4"/>
    </row>
    <row r="554" spans="1:7">
      <c r="A554" s="4"/>
      <c r="B554" s="409" t="s">
        <v>154</v>
      </c>
      <c r="C554" s="410">
        <v>3.89</v>
      </c>
      <c r="D554" s="411" t="s">
        <v>34</v>
      </c>
      <c r="E554" s="412">
        <f>F166</f>
        <v>2600.5500000000002</v>
      </c>
      <c r="F554" s="413">
        <f>ROUND(C554*E554,2)</f>
        <v>10116.14</v>
      </c>
      <c r="G554" s="4"/>
    </row>
    <row r="555" spans="1:7">
      <c r="A555" s="4"/>
      <c r="B555" s="414" t="s">
        <v>434</v>
      </c>
      <c r="C555" s="415">
        <f>ROUND(1/C552,2)</f>
        <v>33.33</v>
      </c>
      <c r="D555" s="416" t="s">
        <v>21</v>
      </c>
      <c r="E555" s="417">
        <v>80.55</v>
      </c>
      <c r="F555" s="413">
        <f>ROUND(C555*E555,2)</f>
        <v>2684.73</v>
      </c>
      <c r="G555" s="4"/>
    </row>
    <row r="556" spans="1:7">
      <c r="A556" s="4"/>
      <c r="B556" s="414" t="s">
        <v>179</v>
      </c>
      <c r="C556" s="415">
        <f>ROUND(1/C552,2)</f>
        <v>33.33</v>
      </c>
      <c r="D556" s="416" t="s">
        <v>21</v>
      </c>
      <c r="E556" s="417">
        <v>200</v>
      </c>
      <c r="F556" s="413">
        <f>ROUND(C556*E556,2)</f>
        <v>6666</v>
      </c>
      <c r="G556" s="4"/>
    </row>
    <row r="557" spans="1:7" ht="13.5" thickBot="1">
      <c r="A557" s="4"/>
      <c r="B557" s="459"/>
      <c r="C557" s="460"/>
      <c r="D557" s="460"/>
      <c r="E557" s="461" t="s">
        <v>177</v>
      </c>
      <c r="F557" s="462">
        <f>SUM(F553:F556)</f>
        <v>24677.83</v>
      </c>
      <c r="G557" s="4"/>
    </row>
    <row r="558" spans="1:7" ht="13.5" thickTop="1">
      <c r="A558" s="4"/>
      <c r="B558" s="385"/>
      <c r="C558" s="384"/>
      <c r="D558" s="385"/>
      <c r="E558" s="384"/>
      <c r="F558" s="384"/>
      <c r="G558" s="4"/>
    </row>
    <row r="559" spans="1:7" ht="13.5" thickBot="1">
      <c r="A559" s="4"/>
      <c r="B559" s="402" t="s">
        <v>435</v>
      </c>
      <c r="C559" s="384"/>
      <c r="D559" s="385"/>
      <c r="E559" s="384"/>
      <c r="F559" s="384"/>
      <c r="G559" s="4"/>
    </row>
    <row r="560" spans="1:7" ht="13.5" thickTop="1">
      <c r="A560" s="4"/>
      <c r="B560" s="405" t="s">
        <v>184</v>
      </c>
      <c r="C560" s="406">
        <v>1.05</v>
      </c>
      <c r="D560" s="407" t="s">
        <v>10</v>
      </c>
      <c r="E560" s="408">
        <f>F60</f>
        <v>4455.62</v>
      </c>
      <c r="F560" s="450">
        <f>ROUND(C560*E560,2)</f>
        <v>4678.3999999999996</v>
      </c>
      <c r="G560" s="4"/>
    </row>
    <row r="561" spans="1:11">
      <c r="A561" s="4"/>
      <c r="B561" s="409" t="s">
        <v>154</v>
      </c>
      <c r="C561" s="410">
        <v>0.05</v>
      </c>
      <c r="D561" s="411" t="s">
        <v>34</v>
      </c>
      <c r="E561" s="412">
        <f>F172</f>
        <v>2745.66</v>
      </c>
      <c r="F561" s="413">
        <f>ROUND(C561*E561,2)</f>
        <v>137.28</v>
      </c>
      <c r="G561" s="4"/>
    </row>
    <row r="562" spans="1:11">
      <c r="A562" s="4"/>
      <c r="B562" s="414" t="s">
        <v>179</v>
      </c>
      <c r="C562" s="415">
        <v>1</v>
      </c>
      <c r="D562" s="416" t="s">
        <v>9</v>
      </c>
      <c r="E562" s="417">
        <v>100</v>
      </c>
      <c r="F562" s="413">
        <f>ROUND(C562*E562,2)</f>
        <v>100</v>
      </c>
      <c r="G562" s="4"/>
    </row>
    <row r="563" spans="1:11" ht="13.5" thickBot="1">
      <c r="A563" s="4"/>
      <c r="B563" s="418"/>
      <c r="C563" s="419"/>
      <c r="D563" s="419"/>
      <c r="E563" s="420" t="s">
        <v>177</v>
      </c>
      <c r="F563" s="421">
        <f>SUM(F560:F561)</f>
        <v>4815.68</v>
      </c>
      <c r="G563" s="4"/>
    </row>
    <row r="564" spans="1:11" ht="13.5" thickTop="1">
      <c r="A564" s="4"/>
      <c r="B564" s="385"/>
      <c r="C564" s="384"/>
      <c r="D564" s="385"/>
      <c r="E564" s="384"/>
      <c r="F564" s="384"/>
      <c r="G564" s="4"/>
    </row>
    <row r="565" spans="1:11" ht="13.5" thickBot="1">
      <c r="A565" s="8"/>
      <c r="B565" s="382" t="s">
        <v>432</v>
      </c>
      <c r="C565" s="456"/>
      <c r="D565" s="386"/>
      <c r="E565" s="456"/>
      <c r="F565" s="456"/>
      <c r="G565" s="4"/>
    </row>
    <row r="566" spans="1:11" ht="13.5" thickTop="1">
      <c r="A566" s="8"/>
      <c r="B566" s="427" t="s">
        <v>184</v>
      </c>
      <c r="C566" s="428">
        <v>1.05</v>
      </c>
      <c r="D566" s="429" t="s">
        <v>10</v>
      </c>
      <c r="E566" s="430">
        <f>F60</f>
        <v>4455.62</v>
      </c>
      <c r="F566" s="486">
        <f>ROUND(C566*E566,2)</f>
        <v>4678.3999999999996</v>
      </c>
      <c r="G566" s="4"/>
    </row>
    <row r="567" spans="1:11">
      <c r="A567" s="8"/>
      <c r="B567" s="431" t="s">
        <v>154</v>
      </c>
      <c r="C567" s="432">
        <v>0.89</v>
      </c>
      <c r="D567" s="433" t="s">
        <v>34</v>
      </c>
      <c r="E567" s="434">
        <f>F172</f>
        <v>2745.66</v>
      </c>
      <c r="F567" s="393">
        <f>ROUND(C567*E567,2)</f>
        <v>2443.64</v>
      </c>
      <c r="G567" s="4"/>
    </row>
    <row r="568" spans="1:11">
      <c r="A568" s="8"/>
      <c r="B568" s="435" t="s">
        <v>179</v>
      </c>
      <c r="C568" s="436">
        <v>1</v>
      </c>
      <c r="D568" s="437" t="s">
        <v>9</v>
      </c>
      <c r="E568" s="438">
        <v>100</v>
      </c>
      <c r="F568" s="393">
        <f>ROUND(C568*E568,2)</f>
        <v>100</v>
      </c>
      <c r="G568" s="4"/>
    </row>
    <row r="569" spans="1:11" ht="13.5" thickBot="1">
      <c r="A569" s="8"/>
      <c r="B569" s="439"/>
      <c r="C569" s="440"/>
      <c r="D569" s="440"/>
      <c r="E569" s="441" t="s">
        <v>177</v>
      </c>
      <c r="F569" s="442">
        <f>SUM(F566:F567)</f>
        <v>7122.04</v>
      </c>
      <c r="G569" s="4"/>
      <c r="H569" s="3">
        <f>F569/10</f>
        <v>712.2</v>
      </c>
    </row>
    <row r="570" spans="1:11" ht="13.5" thickTop="1">
      <c r="A570" s="8"/>
      <c r="B570" s="386"/>
      <c r="C570" s="456"/>
      <c r="D570" s="386"/>
      <c r="E570" s="456"/>
      <c r="F570" s="456"/>
      <c r="G570" s="4"/>
    </row>
    <row r="571" spans="1:11" ht="13.5" thickBot="1">
      <c r="A571" s="8"/>
      <c r="B571" s="382" t="s">
        <v>436</v>
      </c>
      <c r="C571" s="388"/>
      <c r="D571" s="389"/>
      <c r="E571" s="456"/>
      <c r="F571" s="456"/>
      <c r="G571" s="4"/>
    </row>
    <row r="572" spans="1:11" ht="13.5" thickTop="1">
      <c r="A572" s="8"/>
      <c r="B572" s="427" t="s">
        <v>184</v>
      </c>
      <c r="C572" s="428">
        <v>1.05</v>
      </c>
      <c r="D572" s="429" t="s">
        <v>10</v>
      </c>
      <c r="E572" s="430">
        <f>F60</f>
        <v>4455.62</v>
      </c>
      <c r="F572" s="486">
        <f>ROUND(C572*E572,2)</f>
        <v>4678.3999999999996</v>
      </c>
      <c r="G572" s="4"/>
    </row>
    <row r="573" spans="1:11">
      <c r="A573" s="8"/>
      <c r="B573" s="431" t="s">
        <v>154</v>
      </c>
      <c r="C573" s="432">
        <v>2.59</v>
      </c>
      <c r="D573" s="433" t="s">
        <v>34</v>
      </c>
      <c r="E573" s="434">
        <f>F172</f>
        <v>2745.66</v>
      </c>
      <c r="F573" s="393">
        <f>ROUND(C573*E573,2)</f>
        <v>7111.26</v>
      </c>
      <c r="G573" s="4"/>
    </row>
    <row r="574" spans="1:11">
      <c r="A574" s="8"/>
      <c r="B574" s="435" t="s">
        <v>179</v>
      </c>
      <c r="C574" s="436">
        <v>1</v>
      </c>
      <c r="D574" s="437" t="s">
        <v>9</v>
      </c>
      <c r="E574" s="438">
        <v>100</v>
      </c>
      <c r="F574" s="393">
        <f>ROUND(C574*E574,2)</f>
        <v>100</v>
      </c>
      <c r="G574" s="4"/>
    </row>
    <row r="575" spans="1:11" ht="13.5" thickBot="1">
      <c r="A575" s="8"/>
      <c r="B575" s="439"/>
      <c r="C575" s="440"/>
      <c r="D575" s="440"/>
      <c r="E575" s="441" t="s">
        <v>177</v>
      </c>
      <c r="F575" s="442">
        <f>SUM(F572:F573)</f>
        <v>11789.66</v>
      </c>
      <c r="G575" s="4"/>
    </row>
    <row r="576" spans="1:11" ht="14.25" thickTop="1" thickBot="1">
      <c r="A576" s="8"/>
      <c r="B576" s="443" t="s">
        <v>437</v>
      </c>
      <c r="C576" s="444">
        <v>0.13</v>
      </c>
      <c r="D576" s="445" t="s">
        <v>10</v>
      </c>
      <c r="E576" s="444">
        <f>F575</f>
        <v>11789.66</v>
      </c>
      <c r="F576" s="446">
        <f>ROUND(C576*E576,2)</f>
        <v>1532.66</v>
      </c>
      <c r="G576" s="4"/>
      <c r="K576" s="16"/>
    </row>
    <row r="577" spans="1:11" ht="13.5" thickTop="1">
      <c r="A577" s="8"/>
      <c r="B577" s="386"/>
      <c r="C577" s="456"/>
      <c r="D577" s="386"/>
      <c r="E577" s="456"/>
      <c r="F577" s="456"/>
      <c r="G577" s="4"/>
      <c r="K577" s="16"/>
    </row>
    <row r="578" spans="1:11" ht="13.5" thickBot="1">
      <c r="A578" s="4"/>
      <c r="B578" s="422" t="s">
        <v>433</v>
      </c>
      <c r="C578" s="423">
        <f>0.2*0.15</f>
        <v>0.03</v>
      </c>
      <c r="D578" s="457"/>
      <c r="E578" s="457"/>
      <c r="F578" s="458"/>
      <c r="G578" s="4"/>
      <c r="K578" s="16"/>
    </row>
    <row r="579" spans="1:11" ht="13.5" thickTop="1">
      <c r="A579" s="4"/>
      <c r="B579" s="405" t="s">
        <v>178</v>
      </c>
      <c r="C579" s="406">
        <v>1.05</v>
      </c>
      <c r="D579" s="407" t="s">
        <v>10</v>
      </c>
      <c r="E579" s="408">
        <f>F50</f>
        <v>4962.82</v>
      </c>
      <c r="F579" s="450">
        <f>ROUND(C579*E579,2)</f>
        <v>5210.96</v>
      </c>
      <c r="G579" s="4"/>
    </row>
    <row r="580" spans="1:11">
      <c r="A580" s="4"/>
      <c r="B580" s="409" t="s">
        <v>154</v>
      </c>
      <c r="C580" s="410">
        <v>4.58</v>
      </c>
      <c r="D580" s="411" t="s">
        <v>34</v>
      </c>
      <c r="E580" s="412">
        <f>F166</f>
        <v>2600.5500000000002</v>
      </c>
      <c r="F580" s="413">
        <f>ROUND(C580*E580,2)</f>
        <v>11910.52</v>
      </c>
      <c r="G580" s="4"/>
    </row>
    <row r="581" spans="1:11">
      <c r="A581" s="4"/>
      <c r="B581" s="414" t="s">
        <v>434</v>
      </c>
      <c r="C581" s="415">
        <f>ROUND(1/C578,2)</f>
        <v>33.33</v>
      </c>
      <c r="D581" s="416" t="s">
        <v>21</v>
      </c>
      <c r="E581" s="417">
        <v>80.55</v>
      </c>
      <c r="F581" s="413">
        <f>ROUND(C581*E581,2)</f>
        <v>2684.73</v>
      </c>
      <c r="G581" s="4"/>
    </row>
    <row r="582" spans="1:11">
      <c r="A582" s="4"/>
      <c r="B582" s="414" t="s">
        <v>179</v>
      </c>
      <c r="C582" s="415">
        <f>ROUND(1/C578,2)</f>
        <v>33.33</v>
      </c>
      <c r="D582" s="416" t="s">
        <v>21</v>
      </c>
      <c r="E582" s="417">
        <v>325</v>
      </c>
      <c r="F582" s="413">
        <f>ROUND(C582*E582,2)</f>
        <v>10832.25</v>
      </c>
      <c r="G582" s="4"/>
    </row>
    <row r="583" spans="1:11" ht="13.5" thickBot="1">
      <c r="A583" s="4"/>
      <c r="B583" s="418"/>
      <c r="C583" s="419"/>
      <c r="D583" s="419"/>
      <c r="E583" s="420" t="s">
        <v>177</v>
      </c>
      <c r="F583" s="421">
        <f>SUM(F579:F582)</f>
        <v>30638.46</v>
      </c>
      <c r="G583" s="4"/>
    </row>
    <row r="584" spans="1:11" ht="13.5" thickTop="1">
      <c r="A584" s="4"/>
      <c r="B584" s="385"/>
      <c r="C584" s="384"/>
      <c r="D584" s="385"/>
      <c r="E584" s="384"/>
      <c r="F584" s="384"/>
      <c r="G584" s="4"/>
    </row>
    <row r="585" spans="1:11" ht="13.5" thickBot="1">
      <c r="A585" s="4"/>
      <c r="B585" s="1100" t="s">
        <v>438</v>
      </c>
      <c r="C585" s="1100"/>
      <c r="D585" s="1100"/>
      <c r="E585" s="1100"/>
      <c r="F585" s="1100"/>
      <c r="G585" s="4"/>
    </row>
    <row r="586" spans="1:11" ht="13.5" thickTop="1">
      <c r="A586" s="4"/>
      <c r="B586" s="447" t="s">
        <v>441</v>
      </c>
      <c r="C586" s="448">
        <v>7</v>
      </c>
      <c r="D586" s="449" t="s">
        <v>125</v>
      </c>
      <c r="E586" s="448">
        <v>990</v>
      </c>
      <c r="F586" s="486">
        <f t="shared" ref="F586:F595" si="6">ROUND(C586*E586,2)</f>
        <v>6930</v>
      </c>
      <c r="G586" s="4"/>
    </row>
    <row r="587" spans="1:11">
      <c r="A587" s="4"/>
      <c r="B587" s="451" t="s">
        <v>439</v>
      </c>
      <c r="C587" s="391">
        <v>226</v>
      </c>
      <c r="D587" s="452" t="s">
        <v>65</v>
      </c>
      <c r="E587" s="391">
        <v>35</v>
      </c>
      <c r="F587" s="393">
        <f t="shared" si="6"/>
        <v>7910</v>
      </c>
      <c r="G587" s="4"/>
    </row>
    <row r="588" spans="1:11">
      <c r="A588" s="4"/>
      <c r="B588" s="451" t="s">
        <v>440</v>
      </c>
      <c r="C588" s="391">
        <v>2</v>
      </c>
      <c r="D588" s="452" t="s">
        <v>125</v>
      </c>
      <c r="E588" s="391">
        <v>220</v>
      </c>
      <c r="F588" s="393">
        <f t="shared" si="6"/>
        <v>440</v>
      </c>
      <c r="G588" s="4"/>
    </row>
    <row r="589" spans="1:11">
      <c r="A589" s="4"/>
      <c r="B589" s="451" t="s">
        <v>447</v>
      </c>
      <c r="C589" s="391">
        <v>4</v>
      </c>
      <c r="D589" s="452" t="s">
        <v>125</v>
      </c>
      <c r="E589" s="391">
        <v>1780</v>
      </c>
      <c r="F589" s="393">
        <f t="shared" si="6"/>
        <v>7120</v>
      </c>
      <c r="G589" s="4"/>
    </row>
    <row r="590" spans="1:11">
      <c r="A590" s="4"/>
      <c r="B590" s="451" t="s">
        <v>442</v>
      </c>
      <c r="C590" s="391">
        <v>1</v>
      </c>
      <c r="D590" s="452" t="s">
        <v>125</v>
      </c>
      <c r="E590" s="391">
        <v>3700</v>
      </c>
      <c r="F590" s="393">
        <f t="shared" si="6"/>
        <v>3700</v>
      </c>
      <c r="G590" s="4"/>
    </row>
    <row r="591" spans="1:11">
      <c r="A591" s="4"/>
      <c r="B591" s="451" t="s">
        <v>443</v>
      </c>
      <c r="C591" s="391">
        <v>3</v>
      </c>
      <c r="D591" s="452" t="s">
        <v>125</v>
      </c>
      <c r="E591" s="391">
        <v>1682.3</v>
      </c>
      <c r="F591" s="393">
        <f t="shared" si="6"/>
        <v>5046.8999999999996</v>
      </c>
      <c r="G591" s="4"/>
      <c r="I591" s="3">
        <v>1425.6</v>
      </c>
    </row>
    <row r="592" spans="1:11">
      <c r="A592" s="4"/>
      <c r="B592" s="451" t="s">
        <v>448</v>
      </c>
      <c r="C592" s="391">
        <v>4</v>
      </c>
      <c r="D592" s="452" t="s">
        <v>125</v>
      </c>
      <c r="E592" s="391">
        <v>700</v>
      </c>
      <c r="F592" s="393">
        <f t="shared" si="6"/>
        <v>2800</v>
      </c>
      <c r="G592" s="4"/>
      <c r="I592" s="3">
        <f>I591*1.18</f>
        <v>1682.2</v>
      </c>
    </row>
    <row r="593" spans="1:9">
      <c r="A593" s="4"/>
      <c r="B593" s="451" t="s">
        <v>446</v>
      </c>
      <c r="C593" s="391">
        <v>9</v>
      </c>
      <c r="D593" s="452" t="s">
        <v>426</v>
      </c>
      <c r="E593" s="391">
        <v>80</v>
      </c>
      <c r="F593" s="393">
        <f t="shared" si="6"/>
        <v>720</v>
      </c>
      <c r="G593" s="4"/>
    </row>
    <row r="594" spans="1:9" ht="25.5">
      <c r="A594" s="4"/>
      <c r="B594" s="453" t="s">
        <v>444</v>
      </c>
      <c r="C594" s="454">
        <v>1</v>
      </c>
      <c r="D594" s="455" t="s">
        <v>9</v>
      </c>
      <c r="E594" s="454">
        <v>3500</v>
      </c>
      <c r="F594" s="484">
        <f t="shared" si="6"/>
        <v>3500</v>
      </c>
      <c r="G594" s="400"/>
    </row>
    <row r="595" spans="1:9" ht="12.75" customHeight="1">
      <c r="A595" s="4"/>
      <c r="B595" s="451" t="s">
        <v>445</v>
      </c>
      <c r="C595" s="391">
        <v>1</v>
      </c>
      <c r="D595" s="452" t="s">
        <v>125</v>
      </c>
      <c r="E595" s="391">
        <v>15000</v>
      </c>
      <c r="F595" s="393">
        <f t="shared" si="6"/>
        <v>15000</v>
      </c>
      <c r="G595" s="4"/>
    </row>
    <row r="596" spans="1:9" ht="12.75" customHeight="1" thickBot="1">
      <c r="A596" s="4"/>
      <c r="B596" s="487"/>
      <c r="C596" s="488"/>
      <c r="D596" s="489"/>
      <c r="E596" s="488"/>
      <c r="F596" s="490">
        <f>SUM(F586:F595)</f>
        <v>53166.9</v>
      </c>
      <c r="G596" s="4"/>
    </row>
    <row r="597" spans="1:9" ht="12.75" customHeight="1" thickTop="1">
      <c r="B597" s="8"/>
      <c r="C597" s="368"/>
      <c r="D597" s="386"/>
      <c r="E597" s="368"/>
      <c r="F597" s="368"/>
    </row>
    <row r="598" spans="1:9" ht="12.75" customHeight="1" thickBot="1">
      <c r="B598" s="373" t="s">
        <v>449</v>
      </c>
      <c r="C598" s="368">
        <f>(2.7*4)*10.76</f>
        <v>116.21</v>
      </c>
      <c r="D598" s="387" t="s">
        <v>65</v>
      </c>
      <c r="E598" s="368"/>
      <c r="F598" s="368"/>
      <c r="I598" s="3">
        <v>977.1</v>
      </c>
    </row>
    <row r="599" spans="1:9" ht="12.75" customHeight="1" thickTop="1">
      <c r="B599" s="491" t="s">
        <v>450</v>
      </c>
      <c r="C599" s="448">
        <v>6</v>
      </c>
      <c r="D599" s="492" t="s">
        <v>125</v>
      </c>
      <c r="E599" s="448">
        <v>1682.3</v>
      </c>
      <c r="F599" s="450">
        <f t="shared" ref="F599:F605" si="7">ROUND(C599*E599,2)</f>
        <v>10093.799999999999</v>
      </c>
      <c r="I599" s="3">
        <f>I598*1.18</f>
        <v>1153</v>
      </c>
    </row>
    <row r="600" spans="1:9" ht="12.75" customHeight="1">
      <c r="B600" s="390" t="s">
        <v>451</v>
      </c>
      <c r="C600" s="391">
        <v>4</v>
      </c>
      <c r="D600" s="394" t="s">
        <v>125</v>
      </c>
      <c r="E600" s="391">
        <v>1200</v>
      </c>
      <c r="F600" s="413">
        <f t="shared" si="7"/>
        <v>4800</v>
      </c>
    </row>
    <row r="601" spans="1:9" ht="12.75" customHeight="1">
      <c r="B601" s="390" t="s">
        <v>452</v>
      </c>
      <c r="C601" s="391">
        <v>1</v>
      </c>
      <c r="D601" s="394" t="s">
        <v>125</v>
      </c>
      <c r="E601" s="391">
        <v>130</v>
      </c>
      <c r="F601" s="413">
        <f t="shared" si="7"/>
        <v>130</v>
      </c>
    </row>
    <row r="602" spans="1:9" ht="12.75" customHeight="1">
      <c r="B602" s="390" t="s">
        <v>453</v>
      </c>
      <c r="C602" s="391">
        <v>6</v>
      </c>
      <c r="D602" s="394" t="s">
        <v>125</v>
      </c>
      <c r="E602" s="391">
        <v>31</v>
      </c>
      <c r="F602" s="413">
        <f t="shared" si="7"/>
        <v>186</v>
      </c>
    </row>
    <row r="603" spans="1:9" ht="12.75" customHeight="1">
      <c r="B603" s="390" t="s">
        <v>454</v>
      </c>
      <c r="C603" s="391">
        <v>1</v>
      </c>
      <c r="D603" s="394" t="s">
        <v>125</v>
      </c>
      <c r="E603" s="391">
        <v>140</v>
      </c>
      <c r="F603" s="413">
        <f t="shared" si="7"/>
        <v>140</v>
      </c>
    </row>
    <row r="604" spans="1:9" ht="12.75" customHeight="1">
      <c r="B604" s="390" t="s">
        <v>455</v>
      </c>
      <c r="C604" s="391">
        <v>1</v>
      </c>
      <c r="D604" s="394" t="s">
        <v>9</v>
      </c>
      <c r="E604" s="391">
        <v>2500</v>
      </c>
      <c r="F604" s="413">
        <f t="shared" si="7"/>
        <v>2500</v>
      </c>
    </row>
    <row r="605" spans="1:9" ht="12.75" customHeight="1">
      <c r="B605" s="451" t="s">
        <v>445</v>
      </c>
      <c r="C605" s="391">
        <v>1</v>
      </c>
      <c r="D605" s="394" t="s">
        <v>125</v>
      </c>
      <c r="E605" s="391">
        <v>8500</v>
      </c>
      <c r="F605" s="413">
        <f t="shared" si="7"/>
        <v>8500</v>
      </c>
    </row>
    <row r="606" spans="1:9" ht="12.75" customHeight="1">
      <c r="B606" s="493"/>
      <c r="C606" s="494"/>
      <c r="D606" s="495"/>
      <c r="E606" s="496" t="s">
        <v>456</v>
      </c>
      <c r="F606" s="497">
        <f>SUM(F599:F605)</f>
        <v>26349.8</v>
      </c>
      <c r="I606" s="371"/>
    </row>
    <row r="607" spans="1:9" ht="12.75" customHeight="1" thickBot="1">
      <c r="B607" s="395"/>
      <c r="C607" s="396"/>
      <c r="D607" s="397"/>
      <c r="E607" s="398" t="s">
        <v>457</v>
      </c>
      <c r="F607" s="498">
        <f>F606/C598</f>
        <v>226.74</v>
      </c>
      <c r="I607" s="371"/>
    </row>
    <row r="608" spans="1:9" ht="12.75" customHeight="1" thickTop="1">
      <c r="B608" s="8"/>
      <c r="C608" s="368"/>
      <c r="D608" s="386"/>
      <c r="E608" s="368"/>
      <c r="F608" s="368"/>
    </row>
    <row r="609" spans="2:10" ht="12.75" customHeight="1">
      <c r="B609" s="8"/>
      <c r="C609" s="368"/>
      <c r="D609" s="386"/>
      <c r="E609" s="368"/>
      <c r="F609" s="368"/>
    </row>
    <row r="610" spans="2:10" ht="12.75" customHeight="1" thickBot="1">
      <c r="B610" s="373" t="s">
        <v>458</v>
      </c>
      <c r="C610" s="368">
        <f>(2.1*0.9)*10.76</f>
        <v>20.34</v>
      </c>
      <c r="D610" s="387" t="s">
        <v>65</v>
      </c>
      <c r="E610" s="368"/>
      <c r="F610" s="368"/>
    </row>
    <row r="611" spans="2:10" ht="12.75" customHeight="1" thickTop="1">
      <c r="B611" s="491" t="s">
        <v>450</v>
      </c>
      <c r="C611" s="448">
        <v>3</v>
      </c>
      <c r="D611" s="492" t="s">
        <v>125</v>
      </c>
      <c r="E611" s="448">
        <v>1682.3</v>
      </c>
      <c r="F611" s="450">
        <f t="shared" ref="F611:F617" si="8">ROUND(C611*E611,2)</f>
        <v>5046.8999999999996</v>
      </c>
    </row>
    <row r="612" spans="2:10">
      <c r="B612" s="390" t="s">
        <v>459</v>
      </c>
      <c r="C612" s="391">
        <v>2</v>
      </c>
      <c r="D612" s="394" t="s">
        <v>125</v>
      </c>
      <c r="E612" s="391">
        <v>475</v>
      </c>
      <c r="F612" s="413">
        <f t="shared" si="8"/>
        <v>950</v>
      </c>
    </row>
    <row r="613" spans="2:10">
      <c r="B613" s="390" t="s">
        <v>460</v>
      </c>
      <c r="C613" s="391">
        <v>1</v>
      </c>
      <c r="D613" s="394" t="s">
        <v>125</v>
      </c>
      <c r="E613" s="391">
        <v>1900</v>
      </c>
      <c r="F613" s="413">
        <f t="shared" si="8"/>
        <v>1900</v>
      </c>
      <c r="I613" s="3">
        <v>1624.9</v>
      </c>
      <c r="J613" s="3">
        <f>I613/3.28</f>
        <v>495.4</v>
      </c>
    </row>
    <row r="614" spans="2:10">
      <c r="B614" s="390" t="s">
        <v>452</v>
      </c>
      <c r="C614" s="391">
        <v>1</v>
      </c>
      <c r="D614" s="394" t="s">
        <v>125</v>
      </c>
      <c r="E614" s="391">
        <v>130</v>
      </c>
      <c r="F614" s="413">
        <f t="shared" si="8"/>
        <v>130</v>
      </c>
    </row>
    <row r="615" spans="2:10">
      <c r="B615" s="390" t="s">
        <v>453</v>
      </c>
      <c r="C615" s="391">
        <v>4</v>
      </c>
      <c r="D615" s="394" t="s">
        <v>125</v>
      </c>
      <c r="E615" s="391">
        <v>31</v>
      </c>
      <c r="F615" s="413">
        <f t="shared" si="8"/>
        <v>124</v>
      </c>
      <c r="H615" s="3">
        <v>3</v>
      </c>
      <c r="I615" s="3">
        <v>90</v>
      </c>
    </row>
    <row r="616" spans="2:10">
      <c r="B616" s="390" t="s">
        <v>455</v>
      </c>
      <c r="C616" s="391">
        <v>1</v>
      </c>
      <c r="D616" s="394" t="s">
        <v>9</v>
      </c>
      <c r="E616" s="391">
        <v>2000</v>
      </c>
      <c r="F616" s="413">
        <f t="shared" si="8"/>
        <v>2000</v>
      </c>
      <c r="I616" s="3">
        <v>120</v>
      </c>
    </row>
    <row r="617" spans="2:10">
      <c r="B617" s="451" t="s">
        <v>445</v>
      </c>
      <c r="C617" s="391">
        <v>1</v>
      </c>
      <c r="D617" s="394" t="s">
        <v>125</v>
      </c>
      <c r="E617" s="391">
        <v>5000</v>
      </c>
      <c r="F617" s="413">
        <f t="shared" si="8"/>
        <v>5000</v>
      </c>
      <c r="I617" s="3">
        <v>500</v>
      </c>
    </row>
    <row r="618" spans="2:10" ht="13.5" thickBot="1">
      <c r="B618" s="395"/>
      <c r="C618" s="396"/>
      <c r="D618" s="397"/>
      <c r="E618" s="496" t="s">
        <v>456</v>
      </c>
      <c r="F618" s="490">
        <f>SUM(F611:F617)</f>
        <v>15150.9</v>
      </c>
    </row>
    <row r="619" spans="2:10" ht="14.25" thickTop="1" thickBot="1">
      <c r="B619" s="395"/>
      <c r="C619" s="396"/>
      <c r="D619" s="397"/>
      <c r="E619" s="398" t="s">
        <v>457</v>
      </c>
      <c r="F619" s="498">
        <f>F618/C610</f>
        <v>744.88</v>
      </c>
    </row>
    <row r="620" spans="2:10" ht="13.5" thickTop="1">
      <c r="B620" s="8"/>
      <c r="C620" s="368"/>
      <c r="D620" s="386"/>
      <c r="E620" s="368"/>
      <c r="F620" s="368"/>
    </row>
    <row r="621" spans="2:10" ht="13.5" thickBot="1">
      <c r="B621" s="1100" t="s">
        <v>461</v>
      </c>
      <c r="C621" s="1100"/>
      <c r="D621" s="1100"/>
      <c r="E621" s="1100"/>
      <c r="F621" s="1100"/>
    </row>
    <row r="622" spans="2:10" ht="13.5" thickTop="1">
      <c r="B622" s="8"/>
      <c r="C622" s="368"/>
      <c r="D622" s="386"/>
      <c r="E622" s="368"/>
      <c r="F622" s="368"/>
    </row>
    <row r="623" spans="2:10" ht="13.5" thickBot="1">
      <c r="B623" s="402" t="s">
        <v>463</v>
      </c>
      <c r="C623" s="403"/>
      <c r="D623" s="404"/>
      <c r="E623" s="403"/>
      <c r="F623" s="403"/>
    </row>
    <row r="624" spans="2:10" ht="13.5" thickTop="1">
      <c r="B624" s="405" t="s">
        <v>184</v>
      </c>
      <c r="C624" s="406">
        <v>1.05</v>
      </c>
      <c r="D624" s="407" t="s">
        <v>10</v>
      </c>
      <c r="E624" s="408">
        <f>F60</f>
        <v>4455.62</v>
      </c>
      <c r="F624" s="450">
        <f>ROUND(C624*E624,2)</f>
        <v>4678.3999999999996</v>
      </c>
    </row>
    <row r="625" spans="2:6">
      <c r="B625" s="409" t="s">
        <v>154</v>
      </c>
      <c r="C625" s="410">
        <v>0.79</v>
      </c>
      <c r="D625" s="411" t="s">
        <v>34</v>
      </c>
      <c r="E625" s="412">
        <f>F166</f>
        <v>2600.5500000000002</v>
      </c>
      <c r="F625" s="413">
        <f>ROUND(C625*E625,2)</f>
        <v>2054.4299999999998</v>
      </c>
    </row>
    <row r="626" spans="2:6">
      <c r="B626" s="414" t="s">
        <v>434</v>
      </c>
      <c r="C626" s="415">
        <v>8.9</v>
      </c>
      <c r="D626" s="416" t="s">
        <v>21</v>
      </c>
      <c r="E626" s="417">
        <v>80.55</v>
      </c>
      <c r="F626" s="413">
        <f>ROUND(C626*E626,2)</f>
        <v>716.9</v>
      </c>
    </row>
    <row r="627" spans="2:6" ht="13.5" thickBot="1">
      <c r="B627" s="418"/>
      <c r="C627" s="419"/>
      <c r="D627" s="419"/>
      <c r="E627" s="420" t="s">
        <v>177</v>
      </c>
      <c r="F627" s="421">
        <f>SUM(F624:F625)</f>
        <v>6732.83</v>
      </c>
    </row>
    <row r="628" spans="2:6" ht="13.5" thickTop="1">
      <c r="B628" s="8"/>
      <c r="C628" s="368"/>
      <c r="D628" s="386"/>
      <c r="E628" s="368"/>
      <c r="F628" s="368"/>
    </row>
    <row r="629" spans="2:6" ht="13.5" thickBot="1">
      <c r="B629" s="422" t="s">
        <v>462</v>
      </c>
      <c r="C629" s="423">
        <f>0.2*0.2</f>
        <v>0.04</v>
      </c>
      <c r="D629" s="424"/>
      <c r="E629" s="424"/>
      <c r="F629" s="425"/>
    </row>
    <row r="630" spans="2:6" ht="13.5" thickTop="1">
      <c r="B630" s="405" t="s">
        <v>178</v>
      </c>
      <c r="C630" s="406">
        <v>1.05</v>
      </c>
      <c r="D630" s="407" t="s">
        <v>10</v>
      </c>
      <c r="E630" s="408">
        <f>F50</f>
        <v>4962.82</v>
      </c>
      <c r="F630" s="450">
        <f>ROUND(C630*E630,2)</f>
        <v>5210.96</v>
      </c>
    </row>
    <row r="631" spans="2:6">
      <c r="B631" s="409" t="s">
        <v>154</v>
      </c>
      <c r="C631" s="410">
        <v>4.58</v>
      </c>
      <c r="D631" s="411" t="s">
        <v>34</v>
      </c>
      <c r="E631" s="412">
        <f>F166</f>
        <v>2600.5500000000002</v>
      </c>
      <c r="F631" s="413">
        <f>ROUND(C631*E631,2)</f>
        <v>11910.52</v>
      </c>
    </row>
    <row r="632" spans="2:6">
      <c r="B632" s="414" t="s">
        <v>434</v>
      </c>
      <c r="C632" s="415">
        <f>ROUND(1/C629,2)</f>
        <v>25</v>
      </c>
      <c r="D632" s="416" t="s">
        <v>21</v>
      </c>
      <c r="E632" s="417">
        <v>80.55</v>
      </c>
      <c r="F632" s="413">
        <f>ROUND(C632*E632,2)</f>
        <v>2013.75</v>
      </c>
    </row>
    <row r="633" spans="2:6">
      <c r="B633" s="414" t="s">
        <v>179</v>
      </c>
      <c r="C633" s="415">
        <f>ROUND(1/C629,2)</f>
        <v>25</v>
      </c>
      <c r="D633" s="416" t="s">
        <v>21</v>
      </c>
      <c r="E633" s="417">
        <v>325</v>
      </c>
      <c r="F633" s="413">
        <f>ROUND(C633*E633,2)</f>
        <v>8125</v>
      </c>
    </row>
    <row r="634" spans="2:6" ht="13.5" thickBot="1">
      <c r="B634" s="418"/>
      <c r="C634" s="419"/>
      <c r="D634" s="419"/>
      <c r="E634" s="420" t="s">
        <v>177</v>
      </c>
      <c r="F634" s="421">
        <f>SUM(F630:F633)</f>
        <v>27260.23</v>
      </c>
    </row>
    <row r="635" spans="2:6" ht="13.5" thickTop="1">
      <c r="B635" s="8"/>
      <c r="C635" s="368"/>
      <c r="D635" s="386"/>
      <c r="E635" s="368"/>
      <c r="F635" s="368"/>
    </row>
    <row r="636" spans="2:6">
      <c r="B636" s="8"/>
      <c r="C636" s="368"/>
      <c r="D636" s="386"/>
      <c r="E636" s="368"/>
      <c r="F636" s="368"/>
    </row>
    <row r="637" spans="2:6" ht="13.5" thickBot="1">
      <c r="B637" s="422" t="s">
        <v>464</v>
      </c>
      <c r="C637" s="423">
        <f>0.2*0.25</f>
        <v>0.05</v>
      </c>
      <c r="D637" s="424"/>
      <c r="E637" s="424"/>
      <c r="F637" s="425"/>
    </row>
    <row r="638" spans="2:6" ht="13.5" thickTop="1">
      <c r="B638" s="405" t="s">
        <v>178</v>
      </c>
      <c r="C638" s="406">
        <v>1.05</v>
      </c>
      <c r="D638" s="407" t="s">
        <v>10</v>
      </c>
      <c r="E638" s="408">
        <f>F50</f>
        <v>4962.82</v>
      </c>
      <c r="F638" s="450">
        <f>ROUND(C638*E638,2)</f>
        <v>5210.96</v>
      </c>
    </row>
    <row r="639" spans="2:6">
      <c r="B639" s="409" t="s">
        <v>154</v>
      </c>
      <c r="C639" s="410">
        <v>11.14</v>
      </c>
      <c r="D639" s="411" t="s">
        <v>34</v>
      </c>
      <c r="E639" s="412">
        <f>F166</f>
        <v>2600.5500000000002</v>
      </c>
      <c r="F639" s="413">
        <f>ROUND(C639*E639,2)</f>
        <v>28970.13</v>
      </c>
    </row>
    <row r="640" spans="2:6">
      <c r="B640" s="414" t="s">
        <v>434</v>
      </c>
      <c r="C640" s="415">
        <v>20</v>
      </c>
      <c r="D640" s="416" t="s">
        <v>21</v>
      </c>
      <c r="E640" s="417">
        <v>80.55</v>
      </c>
      <c r="F640" s="413">
        <f>ROUND(C640*E640,2)</f>
        <v>1611</v>
      </c>
    </row>
    <row r="641" spans="2:9">
      <c r="B641" s="414" t="s">
        <v>179</v>
      </c>
      <c r="C641" s="415">
        <f>ROUND(1/C637,2)</f>
        <v>20</v>
      </c>
      <c r="D641" s="416" t="s">
        <v>21</v>
      </c>
      <c r="E641" s="417">
        <v>250</v>
      </c>
      <c r="F641" s="413">
        <f>ROUND(C641*E641,2)</f>
        <v>5000</v>
      </c>
    </row>
    <row r="642" spans="2:9" ht="13.5" thickBot="1">
      <c r="B642" s="418"/>
      <c r="C642" s="419"/>
      <c r="D642" s="419"/>
      <c r="E642" s="420" t="s">
        <v>177</v>
      </c>
      <c r="F642" s="421">
        <f>SUM(F638:F641)</f>
        <v>40792.089999999997</v>
      </c>
    </row>
    <row r="643" spans="2:9" ht="13.5" thickTop="1">
      <c r="B643" s="8"/>
      <c r="C643" s="368"/>
      <c r="D643" s="386"/>
      <c r="E643" s="368"/>
      <c r="F643" s="368"/>
    </row>
    <row r="644" spans="2:9" ht="13.5" thickBot="1">
      <c r="B644" s="422" t="s">
        <v>465</v>
      </c>
      <c r="C644" s="423">
        <f>0.2*0.15</f>
        <v>0.03</v>
      </c>
      <c r="D644" s="424"/>
      <c r="E644" s="424"/>
      <c r="F644" s="425"/>
    </row>
    <row r="645" spans="2:9" ht="13.5" thickTop="1">
      <c r="B645" s="405" t="s">
        <v>178</v>
      </c>
      <c r="C645" s="406">
        <v>1.05</v>
      </c>
      <c r="D645" s="407" t="s">
        <v>10</v>
      </c>
      <c r="E645" s="408">
        <f>F50</f>
        <v>4962.82</v>
      </c>
      <c r="F645" s="450">
        <f>ROUND(C645*E645,2)</f>
        <v>5210.96</v>
      </c>
    </row>
    <row r="646" spans="2:9">
      <c r="B646" s="409" t="s">
        <v>154</v>
      </c>
      <c r="C646" s="410">
        <v>5</v>
      </c>
      <c r="D646" s="411" t="s">
        <v>34</v>
      </c>
      <c r="E646" s="412">
        <f>F166</f>
        <v>2600.5500000000002</v>
      </c>
      <c r="F646" s="413">
        <f>ROUND(C646*E646,2)</f>
        <v>13002.75</v>
      </c>
    </row>
    <row r="647" spans="2:9">
      <c r="B647" s="414" t="s">
        <v>434</v>
      </c>
      <c r="C647" s="415">
        <f>ROUND(1/C644,2)</f>
        <v>33.33</v>
      </c>
      <c r="D647" s="416" t="s">
        <v>21</v>
      </c>
      <c r="E647" s="417">
        <v>80.55</v>
      </c>
      <c r="F647" s="413">
        <f>ROUND(C647*E647,2)</f>
        <v>2684.73</v>
      </c>
    </row>
    <row r="648" spans="2:9">
      <c r="B648" s="414" t="s">
        <v>179</v>
      </c>
      <c r="C648" s="415">
        <f>ROUND(1/C644,2)</f>
        <v>33.33</v>
      </c>
      <c r="D648" s="416" t="s">
        <v>21</v>
      </c>
      <c r="E648" s="417">
        <v>200</v>
      </c>
      <c r="F648" s="413">
        <f>ROUND(C648*E648,2)</f>
        <v>6666</v>
      </c>
    </row>
    <row r="649" spans="2:9" ht="13.5" thickBot="1">
      <c r="B649" s="418"/>
      <c r="C649" s="419"/>
      <c r="D649" s="419"/>
      <c r="E649" s="420" t="s">
        <v>177</v>
      </c>
      <c r="F649" s="421">
        <f>SUM(F645:F648)</f>
        <v>27564.44</v>
      </c>
    </row>
    <row r="650" spans="2:9" ht="13.5" thickTop="1">
      <c r="B650" s="8"/>
      <c r="C650" s="368"/>
      <c r="D650" s="386"/>
      <c r="E650" s="368"/>
      <c r="F650" s="368"/>
      <c r="I650" s="3">
        <v>3312378.6</v>
      </c>
    </row>
    <row r="651" spans="2:9" ht="13.5" thickBot="1">
      <c r="B651" s="426" t="s">
        <v>466</v>
      </c>
      <c r="C651" s="423">
        <v>0.13</v>
      </c>
      <c r="D651" s="424"/>
      <c r="E651" s="424"/>
      <c r="F651" s="425"/>
      <c r="I651" s="469">
        <v>2845825.1</v>
      </c>
    </row>
    <row r="652" spans="2:9" ht="13.5" thickTop="1">
      <c r="B652" s="405" t="s">
        <v>184</v>
      </c>
      <c r="C652" s="406">
        <v>1.05</v>
      </c>
      <c r="D652" s="407" t="s">
        <v>10</v>
      </c>
      <c r="E652" s="408">
        <f>F60</f>
        <v>4455.62</v>
      </c>
      <c r="F652" s="450">
        <f>ROUND(C652*E652,2)</f>
        <v>4678.3999999999996</v>
      </c>
    </row>
    <row r="653" spans="2:9">
      <c r="B653" s="409" t="s">
        <v>154</v>
      </c>
      <c r="C653" s="410">
        <v>1.05</v>
      </c>
      <c r="D653" s="411" t="s">
        <v>34</v>
      </c>
      <c r="E653" s="412">
        <f>F172</f>
        <v>2745.66</v>
      </c>
      <c r="F653" s="413">
        <f>ROUND(C653*E653,2)</f>
        <v>2882.94</v>
      </c>
      <c r="I653" s="371">
        <f>I650-I651</f>
        <v>466553.5</v>
      </c>
    </row>
    <row r="654" spans="2:9">
      <c r="B654" s="414" t="s">
        <v>179</v>
      </c>
      <c r="C654" s="415">
        <f>ROUND(1/C651,2)</f>
        <v>7.69</v>
      </c>
      <c r="D654" s="416" t="s">
        <v>21</v>
      </c>
      <c r="E654" s="417">
        <v>185</v>
      </c>
      <c r="F654" s="413">
        <f>ROUND(C654*E654,2)</f>
        <v>1422.65</v>
      </c>
    </row>
    <row r="655" spans="2:9" ht="13.5" thickBot="1">
      <c r="B655" s="418"/>
      <c r="C655" s="419"/>
      <c r="D655" s="419"/>
      <c r="E655" s="420" t="s">
        <v>177</v>
      </c>
      <c r="F655" s="421">
        <f>SUM(F652:F654)</f>
        <v>8983.99</v>
      </c>
    </row>
    <row r="656" spans="2:9" ht="13.5" thickTop="1">
      <c r="B656" s="8"/>
      <c r="C656" s="368"/>
      <c r="D656" s="386"/>
      <c r="E656" s="368"/>
      <c r="F656" s="368"/>
    </row>
    <row r="657" spans="2:6" ht="13.5" thickBot="1">
      <c r="B657" s="475" t="s">
        <v>468</v>
      </c>
      <c r="C657" s="388"/>
      <c r="D657" s="389"/>
      <c r="E657" s="388"/>
      <c r="F657" s="388"/>
    </row>
    <row r="658" spans="2:6" ht="13.5" thickTop="1">
      <c r="B658" s="427" t="s">
        <v>184</v>
      </c>
      <c r="C658" s="428">
        <v>1.05</v>
      </c>
      <c r="D658" s="429" t="s">
        <v>10</v>
      </c>
      <c r="E658" s="430">
        <f>F60</f>
        <v>4455.62</v>
      </c>
      <c r="F658" s="486">
        <f>ROUND(C658*E658,2)</f>
        <v>4678.3999999999996</v>
      </c>
    </row>
    <row r="659" spans="2:6">
      <c r="B659" s="431" t="s">
        <v>154</v>
      </c>
      <c r="C659" s="432">
        <v>0.63</v>
      </c>
      <c r="D659" s="433" t="s">
        <v>34</v>
      </c>
      <c r="E659" s="434">
        <f>F172</f>
        <v>2745.66</v>
      </c>
      <c r="F659" s="393">
        <f>ROUND(C659*E659,2)</f>
        <v>1729.77</v>
      </c>
    </row>
    <row r="660" spans="2:6">
      <c r="B660" s="435" t="s">
        <v>179</v>
      </c>
      <c r="C660" s="436">
        <v>1</v>
      </c>
      <c r="D660" s="437" t="s">
        <v>9</v>
      </c>
      <c r="E660" s="438">
        <v>100</v>
      </c>
      <c r="F660" s="393">
        <f>ROUND(C660*E660,2)</f>
        <v>100</v>
      </c>
    </row>
    <row r="661" spans="2:6" ht="13.5" thickBot="1">
      <c r="B661" s="439"/>
      <c r="C661" s="440"/>
      <c r="D661" s="440"/>
      <c r="E661" s="441" t="s">
        <v>177</v>
      </c>
      <c r="F661" s="442">
        <f>SUM(F658:F659)</f>
        <v>6408.17</v>
      </c>
    </row>
    <row r="662" spans="2:6" ht="13.5" thickTop="1">
      <c r="B662" s="471"/>
      <c r="C662" s="472"/>
      <c r="D662" s="473"/>
      <c r="E662" s="472"/>
      <c r="F662" s="474"/>
    </row>
    <row r="663" spans="2:6" ht="12.75" customHeight="1">
      <c r="B663" s="1101" t="s">
        <v>469</v>
      </c>
      <c r="C663" s="1101"/>
      <c r="D663" s="1101"/>
      <c r="E663" s="1101"/>
      <c r="F663" s="1101"/>
    </row>
    <row r="664" spans="2:6">
      <c r="B664" s="8"/>
      <c r="C664" s="368"/>
      <c r="D664" s="386"/>
      <c r="E664" s="368"/>
      <c r="F664" s="368"/>
    </row>
    <row r="665" spans="2:6" ht="13.5" thickBot="1">
      <c r="B665" s="382" t="s">
        <v>470</v>
      </c>
      <c r="C665" s="388"/>
      <c r="D665" s="389"/>
      <c r="E665" s="388"/>
      <c r="F665" s="388"/>
    </row>
    <row r="666" spans="2:6" ht="13.5" thickTop="1">
      <c r="B666" s="427" t="s">
        <v>184</v>
      </c>
      <c r="C666" s="428">
        <v>1.05</v>
      </c>
      <c r="D666" s="481" t="s">
        <v>10</v>
      </c>
      <c r="E666" s="430">
        <f>F60</f>
        <v>4455.62</v>
      </c>
      <c r="F666" s="486">
        <f>ROUND(C666*E666,2)</f>
        <v>4678.3999999999996</v>
      </c>
    </row>
    <row r="667" spans="2:6">
      <c r="B667" s="431" t="s">
        <v>154</v>
      </c>
      <c r="C667" s="432">
        <v>1.36</v>
      </c>
      <c r="D667" s="482" t="s">
        <v>34</v>
      </c>
      <c r="E667" s="434">
        <f>F172</f>
        <v>2745.66</v>
      </c>
      <c r="F667" s="393">
        <f>ROUND(C667*E667,2)</f>
        <v>3734.1</v>
      </c>
    </row>
    <row r="668" spans="2:6" ht="13.5" thickBot="1">
      <c r="B668" s="439"/>
      <c r="C668" s="440"/>
      <c r="D668" s="440"/>
      <c r="E668" s="441" t="s">
        <v>177</v>
      </c>
      <c r="F668" s="442">
        <f>SUM(F666:F667)</f>
        <v>8412.5</v>
      </c>
    </row>
    <row r="669" spans="2:6" ht="13.5" thickTop="1">
      <c r="B669" s="8"/>
      <c r="C669" s="368"/>
      <c r="D669" s="386"/>
      <c r="E669" s="368"/>
      <c r="F669" s="368"/>
    </row>
    <row r="670" spans="2:6" ht="13.5" thickBot="1">
      <c r="B670" s="477" t="s">
        <v>471</v>
      </c>
      <c r="C670" s="478">
        <v>0.2</v>
      </c>
      <c r="D670" s="479"/>
      <c r="E670" s="479"/>
      <c r="F670" s="480"/>
    </row>
    <row r="671" spans="2:6" ht="13.5" thickTop="1">
      <c r="B671" s="427" t="s">
        <v>184</v>
      </c>
      <c r="C671" s="428">
        <v>1.05</v>
      </c>
      <c r="D671" s="481" t="s">
        <v>10</v>
      </c>
      <c r="E671" s="430">
        <f>F60</f>
        <v>4455.62</v>
      </c>
      <c r="F671" s="486">
        <f>ROUND(C671*E671,2)</f>
        <v>4678.3999999999996</v>
      </c>
    </row>
    <row r="672" spans="2:6">
      <c r="B672" s="431" t="s">
        <v>154</v>
      </c>
      <c r="C672" s="432">
        <v>3.93</v>
      </c>
      <c r="D672" s="482" t="s">
        <v>34</v>
      </c>
      <c r="E672" s="434">
        <f>F172</f>
        <v>2745.66</v>
      </c>
      <c r="F672" s="393">
        <f>ROUND(C672*E672,2)</f>
        <v>10790.44</v>
      </c>
    </row>
    <row r="673" spans="2:6">
      <c r="B673" s="435" t="s">
        <v>179</v>
      </c>
      <c r="C673" s="436">
        <f>ROUND(1/C670,2)</f>
        <v>5</v>
      </c>
      <c r="D673" s="483" t="s">
        <v>21</v>
      </c>
      <c r="E673" s="438">
        <v>650</v>
      </c>
      <c r="F673" s="393">
        <f>ROUND(C673*E673,2)</f>
        <v>3250</v>
      </c>
    </row>
    <row r="674" spans="2:6" ht="13.5" thickBot="1">
      <c r="B674" s="439"/>
      <c r="C674" s="440"/>
      <c r="D674" s="440"/>
      <c r="E674" s="441" t="s">
        <v>177</v>
      </c>
      <c r="F674" s="442">
        <f>SUM(F671:F673)</f>
        <v>18718.84</v>
      </c>
    </row>
    <row r="675" spans="2:6" ht="13.5" thickTop="1">
      <c r="B675" s="8"/>
      <c r="C675" s="368"/>
      <c r="D675" s="386"/>
      <c r="E675" s="368"/>
      <c r="F675" s="368"/>
    </row>
    <row r="676" spans="2:6">
      <c r="B676" s="1101" t="s">
        <v>472</v>
      </c>
      <c r="C676" s="1101"/>
      <c r="D676" s="1101"/>
      <c r="E676" s="1101"/>
      <c r="F676" s="1101"/>
    </row>
    <row r="677" spans="2:6">
      <c r="B677" s="8"/>
      <c r="C677" s="368"/>
      <c r="D677" s="386"/>
      <c r="E677" s="368"/>
      <c r="F677" s="368"/>
    </row>
    <row r="678" spans="2:6" ht="13.5" thickBot="1">
      <c r="B678" s="477" t="s">
        <v>475</v>
      </c>
      <c r="C678" s="478"/>
      <c r="D678" s="479"/>
      <c r="E678" s="479"/>
      <c r="F678" s="480"/>
    </row>
    <row r="679" spans="2:6" ht="13.5" thickTop="1">
      <c r="B679" s="427" t="s">
        <v>184</v>
      </c>
      <c r="C679" s="428">
        <v>1.05</v>
      </c>
      <c r="D679" s="429" t="s">
        <v>10</v>
      </c>
      <c r="E679" s="430">
        <f>F60</f>
        <v>4455.62</v>
      </c>
      <c r="F679" s="486">
        <f>ROUND(C679*E679,2)</f>
        <v>4678.3999999999996</v>
      </c>
    </row>
    <row r="680" spans="2:6">
      <c r="B680" s="431" t="s">
        <v>154</v>
      </c>
      <c r="C680" s="432">
        <v>0.72</v>
      </c>
      <c r="D680" s="433" t="s">
        <v>34</v>
      </c>
      <c r="E680" s="434">
        <f>F172</f>
        <v>2745.66</v>
      </c>
      <c r="F680" s="393">
        <f>ROUND(C680*E680,2)</f>
        <v>1976.88</v>
      </c>
    </row>
    <row r="681" spans="2:6" ht="13.5" thickBot="1">
      <c r="B681" s="439"/>
      <c r="C681" s="440"/>
      <c r="D681" s="440"/>
      <c r="E681" s="441" t="s">
        <v>177</v>
      </c>
      <c r="F681" s="442">
        <f>SUM(F679:F680)</f>
        <v>6655.28</v>
      </c>
    </row>
    <row r="682" spans="2:6" ht="13.5" thickTop="1">
      <c r="B682" s="8"/>
      <c r="C682" s="368"/>
      <c r="D682" s="386"/>
      <c r="E682" s="368"/>
      <c r="F682" s="368"/>
    </row>
    <row r="683" spans="2:6">
      <c r="B683" s="1101" t="s">
        <v>473</v>
      </c>
      <c r="C683" s="1101"/>
      <c r="D683" s="1101"/>
      <c r="E683" s="1101"/>
      <c r="F683" s="1101"/>
    </row>
    <row r="684" spans="2:6">
      <c r="B684" s="8"/>
      <c r="C684" s="368"/>
      <c r="D684" s="386"/>
      <c r="E684" s="368"/>
      <c r="F684" s="368"/>
    </row>
    <row r="685" spans="2:6" ht="13.5" thickBot="1">
      <c r="B685" s="477" t="s">
        <v>474</v>
      </c>
      <c r="C685" s="478">
        <v>0.1</v>
      </c>
      <c r="D685" s="479"/>
      <c r="E685" s="479"/>
      <c r="F685" s="480"/>
    </row>
    <row r="686" spans="2:6" ht="13.5" thickTop="1">
      <c r="B686" s="427" t="s">
        <v>184</v>
      </c>
      <c r="C686" s="428">
        <v>1.05</v>
      </c>
      <c r="D686" s="429" t="s">
        <v>10</v>
      </c>
      <c r="E686" s="430">
        <f>F60</f>
        <v>4455.62</v>
      </c>
      <c r="F686" s="486">
        <f>ROUND(C686*E686,2)</f>
        <v>4678.3999999999996</v>
      </c>
    </row>
    <row r="687" spans="2:6">
      <c r="B687" s="431" t="s">
        <v>154</v>
      </c>
      <c r="C687" s="432">
        <v>2.31</v>
      </c>
      <c r="D687" s="433" t="s">
        <v>34</v>
      </c>
      <c r="E687" s="434">
        <f>F172</f>
        <v>2745.66</v>
      </c>
      <c r="F687" s="393">
        <f>ROUND(C687*E687,2)</f>
        <v>6342.47</v>
      </c>
    </row>
    <row r="688" spans="2:6">
      <c r="B688" s="435" t="s">
        <v>179</v>
      </c>
      <c r="C688" s="436">
        <f>ROUND(1/C685,2)</f>
        <v>10</v>
      </c>
      <c r="D688" s="437" t="s">
        <v>21</v>
      </c>
      <c r="E688" s="438">
        <v>185</v>
      </c>
      <c r="F688" s="393">
        <f>ROUND(C688*E688,2)</f>
        <v>1850</v>
      </c>
    </row>
    <row r="689" spans="2:6" ht="13.5" thickBot="1">
      <c r="B689" s="439"/>
      <c r="C689" s="440"/>
      <c r="D689" s="440"/>
      <c r="E689" s="441" t="s">
        <v>177</v>
      </c>
      <c r="F689" s="442">
        <f>SUM(F686:F688)</f>
        <v>12870.87</v>
      </c>
    </row>
    <row r="690" spans="2:6" ht="13.5" thickTop="1">
      <c r="B690" s="8"/>
      <c r="C690" s="368"/>
      <c r="D690" s="386"/>
      <c r="E690" s="368"/>
      <c r="F690" s="368"/>
    </row>
    <row r="691" spans="2:6" ht="26.25" thickBot="1">
      <c r="B691" s="476" t="s">
        <v>427</v>
      </c>
      <c r="C691" s="368">
        <f>((0.3+0.2)*0.15)/2</f>
        <v>0.04</v>
      </c>
      <c r="D691" s="387" t="s">
        <v>11</v>
      </c>
      <c r="E691" s="368"/>
      <c r="F691" s="368"/>
    </row>
    <row r="692" spans="2:6" ht="13.5" thickTop="1">
      <c r="B692" s="427" t="s">
        <v>178</v>
      </c>
      <c r="C692" s="428">
        <v>1.05</v>
      </c>
      <c r="D692" s="429" t="s">
        <v>10</v>
      </c>
      <c r="E692" s="430">
        <f>F50</f>
        <v>4962.82</v>
      </c>
      <c r="F692" s="486">
        <f>ROUND(C692*E692,2)</f>
        <v>5210.96</v>
      </c>
    </row>
    <row r="693" spans="2:6">
      <c r="B693" s="431" t="s">
        <v>154</v>
      </c>
      <c r="C693" s="432">
        <v>4.3600000000000003</v>
      </c>
      <c r="D693" s="433" t="s">
        <v>34</v>
      </c>
      <c r="E693" s="434">
        <f>F166</f>
        <v>2600.5500000000002</v>
      </c>
      <c r="F693" s="393">
        <f>ROUND(C693*E693,2)</f>
        <v>11338.4</v>
      </c>
    </row>
    <row r="694" spans="2:6">
      <c r="B694" s="435" t="s">
        <v>434</v>
      </c>
      <c r="C694" s="436">
        <v>20</v>
      </c>
      <c r="D694" s="437" t="s">
        <v>21</v>
      </c>
      <c r="E694" s="438">
        <v>80.55</v>
      </c>
      <c r="F694" s="393">
        <f>ROUND(C694*E694,2)</f>
        <v>1611</v>
      </c>
    </row>
    <row r="695" spans="2:6">
      <c r="B695" s="435" t="s">
        <v>179</v>
      </c>
      <c r="C695" s="436">
        <f>ROUND(1/C691,2)</f>
        <v>25</v>
      </c>
      <c r="D695" s="437" t="s">
        <v>21</v>
      </c>
      <c r="E695" s="438">
        <v>250</v>
      </c>
      <c r="F695" s="393">
        <f>ROUND(C695*E695,2)</f>
        <v>6250</v>
      </c>
    </row>
    <row r="696" spans="2:6" ht="13.5" thickBot="1">
      <c r="B696" s="439"/>
      <c r="C696" s="440"/>
      <c r="D696" s="440"/>
      <c r="E696" s="441" t="s">
        <v>177</v>
      </c>
      <c r="F696" s="442">
        <f>SUM(F692:F695)</f>
        <v>24410.36</v>
      </c>
    </row>
    <row r="697" spans="2:6" ht="13.5" thickTop="1">
      <c r="B697" s="8"/>
      <c r="C697" s="368"/>
      <c r="D697" s="386"/>
      <c r="E697" s="368"/>
      <c r="F697" s="368"/>
    </row>
    <row r="698" spans="2:6" ht="13.5" thickBot="1">
      <c r="B698" s="382" t="s">
        <v>476</v>
      </c>
      <c r="C698" s="388"/>
      <c r="D698" s="389"/>
      <c r="E698" s="388"/>
      <c r="F698" s="388"/>
    </row>
    <row r="699" spans="2:6" ht="13.5" thickTop="1">
      <c r="B699" s="427" t="s">
        <v>184</v>
      </c>
      <c r="C699" s="428">
        <v>1.05</v>
      </c>
      <c r="D699" s="429" t="s">
        <v>10</v>
      </c>
      <c r="E699" s="430">
        <f>F60</f>
        <v>4455.62</v>
      </c>
      <c r="F699" s="486">
        <f>ROUND(C699*E699,2)</f>
        <v>4678.3999999999996</v>
      </c>
    </row>
    <row r="700" spans="2:6">
      <c r="B700" s="431" t="s">
        <v>154</v>
      </c>
      <c r="C700" s="432">
        <v>0.74</v>
      </c>
      <c r="D700" s="433" t="s">
        <v>34</v>
      </c>
      <c r="E700" s="434">
        <f>F166</f>
        <v>2600.5500000000002</v>
      </c>
      <c r="F700" s="393">
        <f>ROUND(C700*E700,2)</f>
        <v>1924.41</v>
      </c>
    </row>
    <row r="701" spans="2:6">
      <c r="B701" s="435" t="s">
        <v>434</v>
      </c>
      <c r="C701" s="436">
        <v>8.9</v>
      </c>
      <c r="D701" s="437" t="s">
        <v>21</v>
      </c>
      <c r="E701" s="438">
        <v>80.55</v>
      </c>
      <c r="F701" s="393">
        <f>ROUND(C701*E701,2)</f>
        <v>716.9</v>
      </c>
    </row>
    <row r="702" spans="2:6" ht="13.5" thickBot="1">
      <c r="B702" s="439"/>
      <c r="C702" s="440"/>
      <c r="D702" s="440"/>
      <c r="E702" s="441" t="s">
        <v>177</v>
      </c>
      <c r="F702" s="442">
        <f>SUM(F699:F700)</f>
        <v>6602.81</v>
      </c>
    </row>
    <row r="703" spans="2:6" ht="13.5" thickTop="1">
      <c r="B703" s="8"/>
      <c r="C703" s="368"/>
      <c r="D703" s="386"/>
      <c r="E703" s="368"/>
      <c r="F703" s="368"/>
    </row>
    <row r="704" spans="2:6">
      <c r="B704" s="8" t="s">
        <v>477</v>
      </c>
      <c r="C704" s="368">
        <v>1</v>
      </c>
      <c r="D704" s="387" t="s">
        <v>11</v>
      </c>
      <c r="E704" s="368">
        <v>8809.73</v>
      </c>
      <c r="F704" s="470">
        <f>ROUND(C704*E704,2)</f>
        <v>8809.73</v>
      </c>
    </row>
    <row r="705" spans="2:10">
      <c r="B705" s="8"/>
      <c r="C705" s="368"/>
      <c r="D705" s="386"/>
      <c r="E705" s="368"/>
      <c r="F705" s="368"/>
      <c r="H705" s="3">
        <v>1186.0999999999999</v>
      </c>
    </row>
    <row r="706" spans="2:10">
      <c r="B706" s="8" t="s">
        <v>477</v>
      </c>
      <c r="C706" s="368">
        <v>1</v>
      </c>
      <c r="D706" s="387" t="s">
        <v>65</v>
      </c>
      <c r="E706" s="368">
        <v>818.75</v>
      </c>
      <c r="F706" s="470">
        <f>ROUND(C706*E706,2)</f>
        <v>818.75</v>
      </c>
      <c r="H706" s="153">
        <f>H705*41</f>
        <v>48630.1</v>
      </c>
      <c r="J706" s="3">
        <f>2.3*2.4</f>
        <v>5.5</v>
      </c>
    </row>
    <row r="707" spans="2:10">
      <c r="B707" s="8"/>
      <c r="C707" s="368"/>
      <c r="D707" s="386"/>
      <c r="E707" s="368"/>
      <c r="F707" s="368"/>
      <c r="H707" s="371">
        <f>H706/J706</f>
        <v>8841.84</v>
      </c>
    </row>
    <row r="708" spans="2:10" ht="13.5" thickBot="1">
      <c r="B708" s="505" t="s">
        <v>480</v>
      </c>
      <c r="C708" s="506"/>
      <c r="D708" s="507"/>
      <c r="E708" s="506"/>
      <c r="F708" s="506"/>
      <c r="H708" s="371">
        <f>H707/10.76</f>
        <v>821.73</v>
      </c>
    </row>
    <row r="709" spans="2:10" ht="13.5" thickTop="1">
      <c r="B709" s="508" t="s">
        <v>481</v>
      </c>
      <c r="C709" s="509">
        <v>1</v>
      </c>
      <c r="D709" s="510" t="s">
        <v>11</v>
      </c>
      <c r="E709" s="509">
        <v>32.39</v>
      </c>
      <c r="F709" s="511">
        <f>ROUND(C709*E709,2)</f>
        <v>32.39</v>
      </c>
    </row>
    <row r="710" spans="2:10">
      <c r="B710" s="512" t="s">
        <v>495</v>
      </c>
      <c r="C710" s="513">
        <v>3.15E-2</v>
      </c>
      <c r="D710" s="514" t="s">
        <v>10</v>
      </c>
      <c r="E710" s="515">
        <v>3500</v>
      </c>
      <c r="F710" s="516">
        <f t="shared" ref="F710:F715" si="9">ROUND(C710*E710,2)</f>
        <v>110.25</v>
      </c>
    </row>
    <row r="711" spans="2:10">
      <c r="B711" s="512" t="s">
        <v>482</v>
      </c>
      <c r="C711" s="515">
        <v>1.1000000000000001</v>
      </c>
      <c r="D711" s="514" t="s">
        <v>125</v>
      </c>
      <c r="E711" s="515">
        <v>400</v>
      </c>
      <c r="F711" s="516">
        <f t="shared" si="9"/>
        <v>440</v>
      </c>
    </row>
    <row r="712" spans="2:10">
      <c r="B712" s="512" t="s">
        <v>483</v>
      </c>
      <c r="C712" s="515">
        <v>3.33</v>
      </c>
      <c r="D712" s="514" t="s">
        <v>125</v>
      </c>
      <c r="E712" s="515">
        <v>30</v>
      </c>
      <c r="F712" s="516">
        <f t="shared" si="9"/>
        <v>99.9</v>
      </c>
    </row>
    <row r="713" spans="2:10">
      <c r="B713" s="517" t="s">
        <v>484</v>
      </c>
      <c r="C713" s="513">
        <v>3.44E-2</v>
      </c>
      <c r="D713" s="514" t="s">
        <v>28</v>
      </c>
      <c r="E713" s="515">
        <f>F13</f>
        <v>250</v>
      </c>
      <c r="F713" s="516">
        <f t="shared" si="9"/>
        <v>8.6</v>
      </c>
    </row>
    <row r="714" spans="2:10">
      <c r="B714" s="517" t="s">
        <v>485</v>
      </c>
      <c r="C714" s="515">
        <v>1</v>
      </c>
      <c r="D714" s="514" t="s">
        <v>11</v>
      </c>
      <c r="E714" s="515">
        <v>119.88</v>
      </c>
      <c r="F714" s="516">
        <f t="shared" si="9"/>
        <v>119.88</v>
      </c>
    </row>
    <row r="715" spans="2:10">
      <c r="B715" s="517" t="s">
        <v>486</v>
      </c>
      <c r="C715" s="515">
        <v>1</v>
      </c>
      <c r="D715" s="514" t="s">
        <v>11</v>
      </c>
      <c r="E715" s="518">
        <v>114</v>
      </c>
      <c r="F715" s="516">
        <f t="shared" si="9"/>
        <v>114</v>
      </c>
    </row>
    <row r="716" spans="2:10" ht="13.5" thickBot="1">
      <c r="B716" s="519"/>
      <c r="C716" s="520"/>
      <c r="D716" s="521"/>
      <c r="E716" s="305" t="s">
        <v>48</v>
      </c>
      <c r="F716" s="522">
        <f>SUM(F709:F715)</f>
        <v>925.02</v>
      </c>
    </row>
    <row r="717" spans="2:10" ht="13.5" thickTop="1">
      <c r="B717" s="8"/>
      <c r="C717" s="368"/>
      <c r="D717" s="386"/>
      <c r="E717" s="368"/>
      <c r="F717" s="368"/>
    </row>
    <row r="718" spans="2:10" ht="13.5" thickBot="1">
      <c r="B718" s="505" t="s">
        <v>487</v>
      </c>
      <c r="C718" s="300"/>
      <c r="D718" s="301"/>
      <c r="E718" s="300"/>
      <c r="F718" s="300"/>
    </row>
    <row r="719" spans="2:10" ht="13.5" thickTop="1">
      <c r="B719" s="523" t="s">
        <v>488</v>
      </c>
      <c r="C719" s="524">
        <v>2.0999999999999999E-3</v>
      </c>
      <c r="D719" s="525" t="s">
        <v>10</v>
      </c>
      <c r="E719" s="509">
        <f>F92</f>
        <v>5023.96</v>
      </c>
      <c r="F719" s="511">
        <f>ROUND(C719*E719,2)</f>
        <v>10.55</v>
      </c>
    </row>
    <row r="720" spans="2:10">
      <c r="B720" s="526" t="s">
        <v>482</v>
      </c>
      <c r="C720" s="515">
        <v>1.1000000000000001</v>
      </c>
      <c r="D720" s="527" t="s">
        <v>125</v>
      </c>
      <c r="E720" s="515">
        <v>50</v>
      </c>
      <c r="F720" s="516">
        <f>ROUND(C720*E720,2)</f>
        <v>55</v>
      </c>
    </row>
    <row r="721" spans="2:6">
      <c r="B721" s="526" t="s">
        <v>483</v>
      </c>
      <c r="C721" s="515">
        <v>1</v>
      </c>
      <c r="D721" s="527" t="s">
        <v>125</v>
      </c>
      <c r="E721" s="515">
        <v>30</v>
      </c>
      <c r="F721" s="516">
        <f>ROUND(C721*E721,2)</f>
        <v>30</v>
      </c>
    </row>
    <row r="722" spans="2:6">
      <c r="B722" s="526" t="s">
        <v>489</v>
      </c>
      <c r="C722" s="528">
        <v>1E-3</v>
      </c>
      <c r="D722" s="527" t="s">
        <v>28</v>
      </c>
      <c r="E722" s="515">
        <f>F13</f>
        <v>250</v>
      </c>
      <c r="F722" s="516">
        <f>ROUND(C722*E722,2)</f>
        <v>0.25</v>
      </c>
    </row>
    <row r="723" spans="2:6">
      <c r="B723" s="526" t="s">
        <v>485</v>
      </c>
      <c r="C723" s="515">
        <v>1</v>
      </c>
      <c r="D723" s="527" t="s">
        <v>21</v>
      </c>
      <c r="E723" s="515">
        <v>60.51</v>
      </c>
      <c r="F723" s="516">
        <f>ROUND(C723*E723,2)</f>
        <v>60.51</v>
      </c>
    </row>
    <row r="724" spans="2:6" ht="13.5" thickBot="1">
      <c r="B724" s="529"/>
      <c r="C724" s="530"/>
      <c r="D724" s="531"/>
      <c r="E724" s="305" t="s">
        <v>48</v>
      </c>
      <c r="F724" s="532">
        <f>SUM(F719:F723)</f>
        <v>156.31</v>
      </c>
    </row>
    <row r="725" spans="2:6" ht="13.5" thickTop="1">
      <c r="B725" s="8"/>
      <c r="C725" s="368"/>
      <c r="D725" s="386"/>
      <c r="E725" s="368"/>
      <c r="F725" s="368"/>
    </row>
    <row r="726" spans="2:6" ht="13.5" thickBot="1">
      <c r="B726" s="373" t="s">
        <v>490</v>
      </c>
      <c r="C726" s="368"/>
      <c r="D726" s="386"/>
      <c r="E726" s="368"/>
      <c r="F726" s="368"/>
    </row>
    <row r="727" spans="2:6" ht="13.5" thickTop="1">
      <c r="B727" s="463" t="s">
        <v>491</v>
      </c>
      <c r="C727" s="401">
        <v>1</v>
      </c>
      <c r="D727" s="464" t="s">
        <v>10</v>
      </c>
      <c r="E727" s="401">
        <v>350</v>
      </c>
      <c r="F727" s="511">
        <f>ROUND(C727*E727,2)</f>
        <v>350</v>
      </c>
    </row>
    <row r="728" spans="2:6">
      <c r="B728" s="374" t="s">
        <v>39</v>
      </c>
      <c r="C728" s="375">
        <v>8</v>
      </c>
      <c r="D728" s="465" t="s">
        <v>36</v>
      </c>
      <c r="E728" s="375">
        <v>14</v>
      </c>
      <c r="F728" s="516">
        <f>ROUND(C728*E728,2)</f>
        <v>112</v>
      </c>
    </row>
    <row r="729" spans="2:6" ht="13.5" thickBot="1">
      <c r="B729" s="376"/>
      <c r="C729" s="377"/>
      <c r="D729" s="466"/>
      <c r="E729" s="379" t="s">
        <v>492</v>
      </c>
      <c r="F729" s="467">
        <f>SUM(F727:F728)</f>
        <v>462</v>
      </c>
    </row>
    <row r="730" spans="2:6" ht="14.25" thickTop="1" thickBot="1">
      <c r="B730" s="463"/>
      <c r="C730" s="401"/>
      <c r="D730" s="533" t="s">
        <v>493</v>
      </c>
      <c r="E730" s="534" t="s">
        <v>492</v>
      </c>
      <c r="F730" s="535">
        <v>111.58</v>
      </c>
    </row>
    <row r="731" spans="2:6" ht="14.25" thickTop="1" thickBot="1">
      <c r="B731" s="376"/>
      <c r="C731" s="377"/>
      <c r="D731" s="536" t="s">
        <v>494</v>
      </c>
      <c r="E731" s="537" t="s">
        <v>492</v>
      </c>
      <c r="F731" s="468">
        <f>SUM(F729:F730)</f>
        <v>573.58000000000004</v>
      </c>
    </row>
    <row r="732" spans="2:6" ht="13.5" thickTop="1">
      <c r="B732" s="8"/>
      <c r="C732" s="368"/>
      <c r="D732" s="386"/>
      <c r="E732" s="368"/>
      <c r="F732" s="368"/>
    </row>
    <row r="733" spans="2:6">
      <c r="B733" s="1095" t="s">
        <v>499</v>
      </c>
      <c r="C733" s="1095"/>
      <c r="D733" s="1095"/>
      <c r="E733" s="1095"/>
      <c r="F733" s="1095"/>
    </row>
    <row r="734" spans="2:6" ht="13.5" thickBot="1">
      <c r="B734" s="154" t="s">
        <v>500</v>
      </c>
      <c r="C734" s="214">
        <v>0.1</v>
      </c>
      <c r="D734" s="124"/>
      <c r="E734" s="124"/>
      <c r="F734" s="125"/>
    </row>
    <row r="735" spans="2:6" ht="13.5" thickTop="1">
      <c r="B735" s="126" t="s">
        <v>228</v>
      </c>
      <c r="C735" s="127">
        <v>1.05</v>
      </c>
      <c r="D735" s="128" t="s">
        <v>10</v>
      </c>
      <c r="E735" s="129">
        <f>F41</f>
        <v>5982.82</v>
      </c>
      <c r="F735" s="23">
        <f>ROUND(C735*E735,2)</f>
        <v>6281.96</v>
      </c>
    </row>
    <row r="736" spans="2:6">
      <c r="B736" s="130" t="s">
        <v>154</v>
      </c>
      <c r="C736" s="131">
        <v>1.0900000000000001</v>
      </c>
      <c r="D736" s="132" t="s">
        <v>34</v>
      </c>
      <c r="E736" s="133">
        <f>E325</f>
        <v>2745.66</v>
      </c>
      <c r="F736" s="353">
        <f>ROUND(C736*E736,2)</f>
        <v>2992.77</v>
      </c>
    </row>
    <row r="737" spans="2:9">
      <c r="B737" s="134" t="s">
        <v>179</v>
      </c>
      <c r="C737" s="135">
        <f>ROUND(1/C734,2)</f>
        <v>10</v>
      </c>
      <c r="D737" s="136" t="s">
        <v>21</v>
      </c>
      <c r="E737" s="137">
        <v>185</v>
      </c>
      <c r="F737" s="353">
        <f>ROUND(C737*E737,2)</f>
        <v>1850</v>
      </c>
    </row>
    <row r="738" spans="2:9" ht="13.5" thickBot="1">
      <c r="B738" s="138"/>
      <c r="C738" s="139"/>
      <c r="D738" s="139"/>
      <c r="E738" s="152" t="s">
        <v>177</v>
      </c>
      <c r="F738" s="141">
        <f>SUM(F735:F737)</f>
        <v>11124.73</v>
      </c>
    </row>
    <row r="739" spans="2:9" ht="13.5" thickTop="1">
      <c r="B739" s="8"/>
      <c r="C739" s="368"/>
      <c r="D739" s="386"/>
      <c r="E739" s="368"/>
      <c r="F739" s="368"/>
    </row>
    <row r="740" spans="2:9">
      <c r="B740" s="8"/>
      <c r="C740" s="368"/>
      <c r="D740" s="386"/>
      <c r="E740" s="368"/>
      <c r="F740" s="368"/>
    </row>
    <row r="741" spans="2:9">
      <c r="B741" s="1095" t="s">
        <v>498</v>
      </c>
      <c r="C741" s="1095"/>
      <c r="D741" s="1095"/>
      <c r="E741" s="1095"/>
      <c r="F741" s="1095"/>
    </row>
    <row r="742" spans="2:9" ht="13.5" thickBot="1">
      <c r="B742" s="154" t="s">
        <v>501</v>
      </c>
      <c r="C742" s="210"/>
      <c r="D742" s="124"/>
      <c r="E742" s="124"/>
      <c r="F742" s="125"/>
    </row>
    <row r="743" spans="2:9" ht="13.5" thickTop="1">
      <c r="B743" s="126" t="s">
        <v>228</v>
      </c>
      <c r="C743" s="127">
        <v>1.05</v>
      </c>
      <c r="D743" s="128" t="s">
        <v>10</v>
      </c>
      <c r="E743" s="129">
        <f>E735</f>
        <v>5982.82</v>
      </c>
      <c r="F743" s="23">
        <f>ROUND(C743*E743,2)</f>
        <v>6281.96</v>
      </c>
    </row>
    <row r="744" spans="2:9">
      <c r="B744" s="130" t="s">
        <v>154</v>
      </c>
      <c r="C744" s="131">
        <v>1.49</v>
      </c>
      <c r="D744" s="132" t="s">
        <v>34</v>
      </c>
      <c r="E744" s="133">
        <f>E736</f>
        <v>2745.66</v>
      </c>
      <c r="F744" s="353">
        <f>ROUND(C744*E744,2)</f>
        <v>4091.03</v>
      </c>
    </row>
    <row r="745" spans="2:9" ht="13.5" thickBot="1">
      <c r="B745" s="138"/>
      <c r="C745" s="139"/>
      <c r="D745" s="139"/>
      <c r="E745" s="152" t="s">
        <v>177</v>
      </c>
      <c r="F745" s="141">
        <f>SUM(F743:F744)</f>
        <v>10372.99</v>
      </c>
    </row>
    <row r="746" spans="2:9" ht="13.5" thickTop="1">
      <c r="B746" s="8"/>
      <c r="C746" s="368"/>
      <c r="D746" s="386"/>
      <c r="E746" s="368"/>
      <c r="F746" s="368"/>
    </row>
    <row r="747" spans="2:9">
      <c r="B747" s="1095" t="s">
        <v>502</v>
      </c>
      <c r="C747" s="1095"/>
      <c r="D747" s="1095"/>
      <c r="E747" s="1095"/>
      <c r="F747" s="1095"/>
    </row>
    <row r="748" spans="2:9" ht="13.5" thickBot="1">
      <c r="B748" s="49" t="s">
        <v>503</v>
      </c>
      <c r="C748" s="300"/>
      <c r="D748" s="301"/>
      <c r="E748" s="300"/>
      <c r="F748" s="300"/>
    </row>
    <row r="749" spans="2:9" ht="13.5" thickTop="1">
      <c r="B749" s="21" t="str">
        <f>B743</f>
        <v>H.S. 240 KG/CM2+5% DESP.</v>
      </c>
      <c r="C749" s="302">
        <v>1.05</v>
      </c>
      <c r="D749" s="173" t="s">
        <v>10</v>
      </c>
      <c r="E749" s="302">
        <f>E743</f>
        <v>5982.82</v>
      </c>
      <c r="F749" s="23">
        <f>ROUND(C749*E749,2)</f>
        <v>6281.96</v>
      </c>
    </row>
    <row r="750" spans="2:9">
      <c r="B750" s="27" t="s">
        <v>154</v>
      </c>
      <c r="C750" s="303">
        <v>8.15</v>
      </c>
      <c r="D750" s="174" t="s">
        <v>34</v>
      </c>
      <c r="E750" s="303">
        <f>F632</f>
        <v>2013.75</v>
      </c>
      <c r="F750" s="353">
        <f>ROUND(C750*E750,2)</f>
        <v>16412.060000000001</v>
      </c>
      <c r="I750" s="311"/>
    </row>
    <row r="751" spans="2:9">
      <c r="B751" s="27" t="s">
        <v>247</v>
      </c>
      <c r="C751" s="303">
        <v>44.44</v>
      </c>
      <c r="D751" s="174" t="s">
        <v>106</v>
      </c>
      <c r="E751" s="303">
        <v>100</v>
      </c>
      <c r="F751" s="353">
        <f>ROUND(C751*E751,2)</f>
        <v>4444</v>
      </c>
    </row>
    <row r="752" spans="2:9" ht="13.5" thickBot="1">
      <c r="B752" s="35"/>
      <c r="C752" s="304"/>
      <c r="D752" s="183"/>
      <c r="E752" s="305"/>
      <c r="F752" s="306">
        <f>SUM(F749:F751)</f>
        <v>27138.02</v>
      </c>
    </row>
    <row r="753" spans="1:10" ht="13.5" thickTop="1">
      <c r="B753" s="307" t="s">
        <v>296</v>
      </c>
      <c r="C753" s="310">
        <f>0.15*0.15*0.6</f>
        <v>1.4E-2</v>
      </c>
      <c r="D753" s="309" t="s">
        <v>10</v>
      </c>
      <c r="E753" s="308">
        <f>F752</f>
        <v>27138.02</v>
      </c>
      <c r="F753" s="312">
        <f>ROUND(C753*E753,2)</f>
        <v>379.93</v>
      </c>
    </row>
    <row r="754" spans="1:10">
      <c r="B754" s="8"/>
      <c r="C754" s="368"/>
      <c r="D754" s="386"/>
      <c r="E754" s="368"/>
      <c r="F754" s="368"/>
    </row>
    <row r="755" spans="1:10">
      <c r="B755" s="1095" t="s">
        <v>504</v>
      </c>
      <c r="C755" s="1095"/>
      <c r="D755" s="1095"/>
      <c r="E755" s="1095"/>
      <c r="F755" s="1095"/>
    </row>
    <row r="756" spans="1:10" ht="13.5" thickBot="1">
      <c r="B756" s="50" t="s">
        <v>176</v>
      </c>
      <c r="D756" s="2"/>
    </row>
    <row r="757" spans="1:10" ht="13.5" thickTop="1">
      <c r="B757" s="126" t="s">
        <v>505</v>
      </c>
      <c r="C757" s="127">
        <v>1.05</v>
      </c>
      <c r="D757" s="128" t="s">
        <v>10</v>
      </c>
      <c r="E757" s="129">
        <f>E749</f>
        <v>5982.82</v>
      </c>
      <c r="F757" s="23">
        <f>ROUND(C757*E757,2)</f>
        <v>6281.96</v>
      </c>
    </row>
    <row r="758" spans="1:10">
      <c r="B758" s="130" t="s">
        <v>154</v>
      </c>
      <c r="C758" s="131">
        <v>1.1399999999999999</v>
      </c>
      <c r="D758" s="132" t="s">
        <v>34</v>
      </c>
      <c r="E758" s="133">
        <f>E750</f>
        <v>2013.75</v>
      </c>
      <c r="F758" s="353">
        <f>ROUND(C758*E758,2)</f>
        <v>2295.6799999999998</v>
      </c>
    </row>
    <row r="759" spans="1:10" ht="13.5" thickBot="1">
      <c r="B759" s="138"/>
      <c r="C759" s="139"/>
      <c r="D759" s="139"/>
      <c r="E759" s="152" t="s">
        <v>177</v>
      </c>
      <c r="F759" s="141">
        <f>SUM(F757:F758)</f>
        <v>8577.64</v>
      </c>
    </row>
    <row r="760" spans="1:10" ht="13.5" thickTop="1">
      <c r="B760" s="8"/>
      <c r="C760" s="368"/>
      <c r="D760" s="386"/>
      <c r="E760" s="368"/>
      <c r="F760" s="368"/>
    </row>
    <row r="761" spans="1:10">
      <c r="B761" s="1095" t="s">
        <v>506</v>
      </c>
      <c r="C761" s="1095"/>
      <c r="D761" s="1095"/>
      <c r="E761" s="1095"/>
      <c r="F761" s="1095"/>
    </row>
    <row r="762" spans="1:10" ht="13.5" thickBot="1">
      <c r="A762" s="4"/>
      <c r="B762" s="540" t="s">
        <v>429</v>
      </c>
      <c r="C762" s="384"/>
      <c r="D762" s="385"/>
      <c r="E762" s="384"/>
      <c r="F762" s="384"/>
      <c r="G762" s="4"/>
      <c r="I762" s="16"/>
    </row>
    <row r="763" spans="1:10" ht="13.5" thickTop="1">
      <c r="A763" s="4"/>
      <c r="B763" s="541" t="s">
        <v>228</v>
      </c>
      <c r="C763" s="542">
        <v>1.05</v>
      </c>
      <c r="D763" s="543" t="s">
        <v>10</v>
      </c>
      <c r="E763" s="544">
        <f>E757</f>
        <v>5982.82</v>
      </c>
      <c r="F763" s="545">
        <f>ROUND(C763*E763,2)</f>
        <v>6281.96</v>
      </c>
      <c r="G763" s="4"/>
      <c r="I763" s="371">
        <f>(0.5^2*PI())/4</f>
        <v>0.2</v>
      </c>
    </row>
    <row r="764" spans="1:10">
      <c r="A764" s="4"/>
      <c r="B764" s="546" t="s">
        <v>154</v>
      </c>
      <c r="C764" s="547">
        <v>0.36</v>
      </c>
      <c r="D764" s="548" t="s">
        <v>34</v>
      </c>
      <c r="E764" s="549">
        <f>E758</f>
        <v>2013.75</v>
      </c>
      <c r="F764" s="550">
        <f>ROUND(C764*E764,2)</f>
        <v>724.95</v>
      </c>
      <c r="G764" s="4"/>
      <c r="I764" s="371">
        <f>I763*0.15</f>
        <v>0.03</v>
      </c>
      <c r="J764" s="3">
        <f>4434.56*I764</f>
        <v>133</v>
      </c>
    </row>
    <row r="765" spans="1:10">
      <c r="A765" s="4"/>
      <c r="B765" s="551" t="s">
        <v>434</v>
      </c>
      <c r="C765" s="552">
        <v>8.9</v>
      </c>
      <c r="D765" s="553" t="s">
        <v>21</v>
      </c>
      <c r="E765" s="554">
        <v>80.55</v>
      </c>
      <c r="F765" s="550">
        <f>ROUND(C765*E765,2)</f>
        <v>716.9</v>
      </c>
      <c r="G765" s="4"/>
      <c r="I765" s="371"/>
    </row>
    <row r="766" spans="1:10" ht="13.5" thickBot="1">
      <c r="A766" s="4"/>
      <c r="B766" s="459"/>
      <c r="C766" s="460"/>
      <c r="D766" s="460"/>
      <c r="E766" s="461" t="s">
        <v>177</v>
      </c>
      <c r="F766" s="462">
        <f>SUM(F763:F764)</f>
        <v>7006.91</v>
      </c>
      <c r="G766" s="4"/>
    </row>
    <row r="767" spans="1:10" ht="13.5" thickTop="1">
      <c r="B767" s="386"/>
      <c r="C767" s="456"/>
      <c r="D767" s="386"/>
      <c r="E767" s="456"/>
      <c r="F767" s="456"/>
    </row>
    <row r="768" spans="1:10">
      <c r="B768" s="1095" t="s">
        <v>507</v>
      </c>
      <c r="C768" s="1095"/>
      <c r="D768" s="1095"/>
      <c r="E768" s="1095"/>
      <c r="F768" s="1095"/>
    </row>
    <row r="769" spans="1:15" ht="13.5" thickBot="1">
      <c r="A769" s="4"/>
      <c r="B769" s="555" t="s">
        <v>507</v>
      </c>
      <c r="C769" s="556">
        <f>0.2*0.3</f>
        <v>0.06</v>
      </c>
      <c r="D769" s="457"/>
      <c r="E769" s="457"/>
      <c r="F769" s="458"/>
      <c r="G769" s="4"/>
    </row>
    <row r="770" spans="1:15" ht="13.5" thickTop="1">
      <c r="A770" s="4"/>
      <c r="B770" s="541" t="s">
        <v>228</v>
      </c>
      <c r="C770" s="542">
        <v>1.05</v>
      </c>
      <c r="D770" s="543" t="s">
        <v>10</v>
      </c>
      <c r="E770" s="544">
        <f>E763</f>
        <v>5982.82</v>
      </c>
      <c r="F770" s="545">
        <f>ROUND(C770*E770,2)</f>
        <v>6281.96</v>
      </c>
      <c r="G770" s="4"/>
    </row>
    <row r="771" spans="1:15">
      <c r="A771" s="4"/>
      <c r="B771" s="546" t="s">
        <v>154</v>
      </c>
      <c r="C771" s="547">
        <v>3.56</v>
      </c>
      <c r="D771" s="548" t="s">
        <v>34</v>
      </c>
      <c r="E771" s="549">
        <f>E764</f>
        <v>2013.75</v>
      </c>
      <c r="F771" s="550">
        <f>ROUND(C771*E771,2)</f>
        <v>7168.95</v>
      </c>
      <c r="G771" s="4"/>
    </row>
    <row r="772" spans="1:15">
      <c r="A772" s="4"/>
      <c r="B772" s="551" t="s">
        <v>434</v>
      </c>
      <c r="C772" s="552">
        <v>16.670000000000002</v>
      </c>
      <c r="D772" s="553" t="s">
        <v>21</v>
      </c>
      <c r="E772" s="554">
        <v>80.55</v>
      </c>
      <c r="F772" s="550">
        <f>ROUND(C772*E772,2)</f>
        <v>1342.77</v>
      </c>
      <c r="G772" s="4"/>
    </row>
    <row r="773" spans="1:15">
      <c r="A773" s="4"/>
      <c r="B773" s="551" t="s">
        <v>179</v>
      </c>
      <c r="C773" s="552">
        <f>ROUND(1/C769,2)</f>
        <v>16.670000000000002</v>
      </c>
      <c r="D773" s="553" t="s">
        <v>21</v>
      </c>
      <c r="E773" s="554">
        <v>250</v>
      </c>
      <c r="F773" s="550">
        <f>ROUND(C773*E773,2)</f>
        <v>4167.5</v>
      </c>
      <c r="G773" s="4"/>
    </row>
    <row r="774" spans="1:15" s="385" customFormat="1" ht="13.5" thickBot="1">
      <c r="B774" s="459"/>
      <c r="C774" s="460"/>
      <c r="D774" s="460"/>
      <c r="E774" s="461" t="s">
        <v>177</v>
      </c>
      <c r="F774" s="462">
        <f>SUM(F770:F773)</f>
        <v>18961.18</v>
      </c>
      <c r="H774" s="557"/>
      <c r="I774" s="557"/>
      <c r="J774" s="557"/>
    </row>
    <row r="775" spans="1:15" ht="13.5" thickTop="1">
      <c r="B775" s="8"/>
      <c r="C775" s="368"/>
      <c r="D775" s="386"/>
      <c r="E775" s="368"/>
      <c r="F775" s="368"/>
    </row>
    <row r="776" spans="1:15">
      <c r="B776" s="8"/>
      <c r="C776" s="368"/>
      <c r="D776" s="386"/>
      <c r="E776" s="368"/>
      <c r="F776" s="368"/>
    </row>
    <row r="777" spans="1:15">
      <c r="B777" s="1096" t="s">
        <v>78</v>
      </c>
      <c r="C777" s="1096"/>
      <c r="D777" s="1096"/>
      <c r="E777" s="1096"/>
      <c r="F777" s="1096"/>
    </row>
    <row r="778" spans="1:15" ht="12.75" customHeight="1" thickBot="1">
      <c r="A778" s="47"/>
      <c r="B778" s="50" t="s">
        <v>78</v>
      </c>
      <c r="C778" s="16"/>
      <c r="D778" s="17"/>
      <c r="E778" s="16"/>
      <c r="F778" s="16"/>
      <c r="G778" s="15"/>
      <c r="H778" s="14"/>
      <c r="I778" s="14"/>
      <c r="J778" s="14"/>
      <c r="K778" s="15"/>
      <c r="L778" s="15"/>
      <c r="M778" s="15"/>
      <c r="N778" s="15"/>
      <c r="O778" s="15"/>
    </row>
    <row r="779" spans="1:15" ht="12.75" customHeight="1" thickTop="1">
      <c r="A779" s="47"/>
      <c r="B779" s="21" t="s">
        <v>79</v>
      </c>
      <c r="C779" s="22">
        <v>0.06</v>
      </c>
      <c r="D779" s="54" t="s">
        <v>10</v>
      </c>
      <c r="E779" s="57">
        <f>E117</f>
        <v>5023.96</v>
      </c>
      <c r="F779" s="23">
        <f>ROUND(C779*E779,2)</f>
        <v>301.44</v>
      </c>
      <c r="G779" s="48"/>
      <c r="H779" s="14"/>
      <c r="I779" s="14"/>
      <c r="J779" s="14"/>
      <c r="K779" s="15"/>
      <c r="L779" s="15"/>
      <c r="M779" s="15"/>
      <c r="N779" s="15"/>
      <c r="O779" s="15"/>
    </row>
    <row r="780" spans="1:15" ht="12.75" customHeight="1">
      <c r="A780" s="47"/>
      <c r="B780" s="27" t="s">
        <v>64</v>
      </c>
      <c r="C780" s="28">
        <v>0.33</v>
      </c>
      <c r="D780" s="41" t="s">
        <v>65</v>
      </c>
      <c r="E780" s="58">
        <v>45</v>
      </c>
      <c r="F780" s="353">
        <f>ROUND(C780*E780,2)</f>
        <v>14.85</v>
      </c>
      <c r="G780" s="48"/>
      <c r="H780" s="14"/>
      <c r="I780" s="14"/>
      <c r="J780" s="14"/>
      <c r="K780" s="15"/>
      <c r="L780" s="15"/>
      <c r="M780" s="15"/>
      <c r="N780" s="15"/>
      <c r="O780" s="15"/>
    </row>
    <row r="781" spans="1:15" ht="12.75" customHeight="1">
      <c r="A781" s="47"/>
      <c r="B781" s="27" t="s">
        <v>66</v>
      </c>
      <c r="C781" s="28">
        <v>1</v>
      </c>
      <c r="D781" s="41" t="s">
        <v>67</v>
      </c>
      <c r="E781" s="58">
        <v>6</v>
      </c>
      <c r="F781" s="353">
        <f>ROUND(C781*E781,2)</f>
        <v>6</v>
      </c>
      <c r="G781" s="48"/>
      <c r="H781" s="14"/>
      <c r="I781" s="14"/>
      <c r="J781" s="14"/>
      <c r="K781" s="15"/>
      <c r="L781" s="15"/>
      <c r="M781" s="15"/>
      <c r="N781" s="15"/>
      <c r="O781" s="15"/>
    </row>
    <row r="782" spans="1:15" ht="12.75" customHeight="1">
      <c r="A782" s="47"/>
      <c r="B782" s="27" t="s">
        <v>80</v>
      </c>
      <c r="C782" s="28">
        <v>1</v>
      </c>
      <c r="D782" s="41" t="s">
        <v>67</v>
      </c>
      <c r="E782" s="58">
        <v>6</v>
      </c>
      <c r="F782" s="353">
        <f>ROUND(C782*E782,2)</f>
        <v>6</v>
      </c>
      <c r="G782" s="48"/>
      <c r="H782" s="14"/>
      <c r="I782" s="14"/>
      <c r="J782" s="14"/>
      <c r="K782" s="15"/>
      <c r="L782" s="15"/>
      <c r="M782" s="15"/>
      <c r="N782" s="15"/>
      <c r="O782" s="15"/>
    </row>
    <row r="783" spans="1:15" ht="12.75" customHeight="1">
      <c r="A783" s="47"/>
      <c r="B783" s="27" t="s">
        <v>18</v>
      </c>
      <c r="C783" s="28">
        <v>1</v>
      </c>
      <c r="D783" s="41" t="s">
        <v>11</v>
      </c>
      <c r="E783" s="58">
        <v>115.23</v>
      </c>
      <c r="F783" s="353">
        <f>ROUND(C783*E783,2)</f>
        <v>115.23</v>
      </c>
      <c r="G783" s="48"/>
      <c r="H783" s="14"/>
      <c r="I783" s="14"/>
      <c r="J783" s="14"/>
      <c r="K783" s="15"/>
      <c r="L783" s="15"/>
      <c r="M783" s="15"/>
      <c r="N783" s="15"/>
      <c r="O783" s="15"/>
    </row>
    <row r="784" spans="1:15" ht="12.75" customHeight="1" thickBot="1">
      <c r="A784" s="47"/>
      <c r="B784" s="35"/>
      <c r="C784" s="42"/>
      <c r="D784" s="85" t="s">
        <v>81</v>
      </c>
      <c r="E784" s="30" t="s">
        <v>82</v>
      </c>
      <c r="F784" s="45">
        <f>ROUND(SUM(F779:F783),2)</f>
        <v>443.52</v>
      </c>
      <c r="G784" s="59"/>
      <c r="H784" s="14"/>
      <c r="I784" s="14"/>
      <c r="J784" s="14"/>
      <c r="K784" s="15"/>
      <c r="L784" s="15"/>
      <c r="M784" s="15"/>
      <c r="N784" s="15"/>
      <c r="O784" s="15"/>
    </row>
    <row r="785" spans="1:15" ht="12.75" customHeight="1" thickTop="1">
      <c r="A785" s="47"/>
      <c r="B785" s="86" t="s">
        <v>83</v>
      </c>
      <c r="C785" s="87"/>
      <c r="D785" s="88"/>
      <c r="E785" s="89"/>
      <c r="F785" s="90">
        <f>ROUND(F784+F769,2)</f>
        <v>443.52</v>
      </c>
      <c r="G785" s="59"/>
      <c r="H785" s="14"/>
      <c r="I785" s="14"/>
      <c r="J785" s="14"/>
      <c r="K785" s="15"/>
      <c r="L785" s="15"/>
      <c r="M785" s="15"/>
      <c r="N785" s="15"/>
      <c r="O785" s="15"/>
    </row>
    <row r="786" spans="1:15" ht="12.75" customHeight="1" thickBot="1">
      <c r="A786" s="47"/>
      <c r="B786" s="66" t="s">
        <v>84</v>
      </c>
      <c r="C786" s="42">
        <f>($C$79*6*$C$117)/128</f>
        <v>0.03</v>
      </c>
      <c r="D786" s="67" t="s">
        <v>13</v>
      </c>
      <c r="E786" s="91">
        <v>330.6</v>
      </c>
      <c r="F786" s="69">
        <f>(C786*E786)+F785</f>
        <v>453.44</v>
      </c>
      <c r="G786" s="59"/>
      <c r="H786" s="14"/>
      <c r="I786" s="14"/>
      <c r="J786" s="14"/>
      <c r="K786" s="15"/>
      <c r="L786" s="15"/>
      <c r="M786" s="15"/>
      <c r="N786" s="15"/>
      <c r="O786" s="15"/>
    </row>
    <row r="787" spans="1:15" ht="12.75" customHeight="1" thickTop="1">
      <c r="A787" s="47"/>
      <c r="B787" s="92"/>
      <c r="C787" s="38"/>
      <c r="D787" s="558"/>
      <c r="E787" s="559"/>
      <c r="F787" s="560"/>
      <c r="G787" s="59"/>
      <c r="H787" s="14"/>
      <c r="I787" s="14"/>
      <c r="J787" s="14"/>
      <c r="K787" s="15"/>
      <c r="L787" s="15"/>
      <c r="M787" s="15"/>
      <c r="N787" s="15"/>
      <c r="O787" s="15"/>
    </row>
    <row r="788" spans="1:15" ht="12.75" customHeight="1">
      <c r="A788" s="47"/>
      <c r="B788" s="92"/>
      <c r="C788" s="38"/>
      <c r="D788" s="558"/>
      <c r="E788" s="559"/>
      <c r="F788" s="560"/>
      <c r="G788" s="59"/>
      <c r="H788" s="14"/>
      <c r="I788" s="14"/>
      <c r="J788" s="14"/>
      <c r="K788" s="15"/>
      <c r="L788" s="15"/>
      <c r="M788" s="15"/>
      <c r="N788" s="15"/>
      <c r="O788" s="15"/>
    </row>
    <row r="789" spans="1:15">
      <c r="B789" s="1096" t="s">
        <v>14</v>
      </c>
      <c r="C789" s="1096"/>
      <c r="D789" s="1096"/>
      <c r="E789" s="1096"/>
      <c r="F789" s="1096"/>
      <c r="G789" s="1096"/>
    </row>
    <row r="790" spans="1:15" ht="12.75" customHeight="1" thickBot="1">
      <c r="A790" s="47"/>
      <c r="B790" s="50" t="s">
        <v>14</v>
      </c>
      <c r="C790" s="16"/>
      <c r="D790" s="4"/>
      <c r="E790" s="16"/>
      <c r="F790" s="16"/>
      <c r="G790" s="15"/>
      <c r="H790" s="15"/>
      <c r="I790" s="4"/>
      <c r="J790" s="4"/>
    </row>
    <row r="791" spans="1:15" ht="12.75" customHeight="1" thickTop="1">
      <c r="A791" s="47"/>
      <c r="B791" s="21" t="s">
        <v>85</v>
      </c>
      <c r="C791" s="22">
        <v>0.06</v>
      </c>
      <c r="D791" s="40" t="s">
        <v>10</v>
      </c>
      <c r="E791" s="57">
        <f>E779</f>
        <v>5023.96</v>
      </c>
      <c r="F791" s="23">
        <f>ROUND(C791*E791,2)</f>
        <v>301.44</v>
      </c>
      <c r="G791" s="48"/>
      <c r="H791" s="15"/>
      <c r="I791" s="4"/>
      <c r="J791" s="4"/>
    </row>
    <row r="792" spans="1:15" ht="12.75" customHeight="1">
      <c r="A792" s="47"/>
      <c r="B792" s="27" t="s">
        <v>64</v>
      </c>
      <c r="C792" s="28">
        <v>0.33</v>
      </c>
      <c r="D792" s="41" t="s">
        <v>65</v>
      </c>
      <c r="E792" s="58">
        <v>45</v>
      </c>
      <c r="F792" s="353">
        <f>ROUND(C792*E792,2)</f>
        <v>14.85</v>
      </c>
      <c r="G792" s="48"/>
      <c r="H792" s="15"/>
      <c r="I792" s="4"/>
      <c r="J792" s="4"/>
    </row>
    <row r="793" spans="1:15" ht="12.75" customHeight="1">
      <c r="A793" s="47"/>
      <c r="B793" s="27" t="s">
        <v>86</v>
      </c>
      <c r="C793" s="28">
        <v>1</v>
      </c>
      <c r="D793" s="41" t="s">
        <v>67</v>
      </c>
      <c r="E793" s="58">
        <v>6</v>
      </c>
      <c r="F793" s="353">
        <f>ROUND(C793*E793,2)</f>
        <v>6</v>
      </c>
      <c r="G793" s="48"/>
      <c r="H793" s="15"/>
      <c r="I793" s="4"/>
      <c r="J793" s="4"/>
    </row>
    <row r="794" spans="1:15" ht="12.75" customHeight="1">
      <c r="A794" s="47"/>
      <c r="B794" s="27" t="s">
        <v>18</v>
      </c>
      <c r="C794" s="28">
        <v>1</v>
      </c>
      <c r="D794" s="41" t="s">
        <v>11</v>
      </c>
      <c r="E794" s="58">
        <v>100</v>
      </c>
      <c r="F794" s="353">
        <f>ROUND(C794*E794,2)</f>
        <v>100</v>
      </c>
      <c r="G794" s="48"/>
      <c r="H794" s="15"/>
      <c r="I794" s="4"/>
      <c r="J794" s="4"/>
    </row>
    <row r="795" spans="1:15" ht="12.75" customHeight="1" thickBot="1">
      <c r="A795" s="47"/>
      <c r="B795" s="35"/>
      <c r="C795" s="42"/>
      <c r="D795" s="85" t="s">
        <v>81</v>
      </c>
      <c r="E795" s="30" t="s">
        <v>82</v>
      </c>
      <c r="F795" s="45">
        <f>ROUND(SUM(F791:F794),2)</f>
        <v>422.29</v>
      </c>
      <c r="G795" s="59"/>
      <c r="H795" s="15"/>
      <c r="I795" s="4"/>
      <c r="J795" s="4"/>
    </row>
    <row r="796" spans="1:15" ht="13.5" thickTop="1">
      <c r="B796" s="8"/>
      <c r="C796" s="368"/>
      <c r="D796" s="386"/>
      <c r="E796" s="368"/>
      <c r="F796" s="368"/>
    </row>
    <row r="797" spans="1:15">
      <c r="B797" s="1097" t="s">
        <v>3</v>
      </c>
      <c r="C797" s="1097"/>
      <c r="D797" s="1097"/>
      <c r="E797" s="1097"/>
      <c r="F797" s="1097"/>
      <c r="G797" s="1097"/>
    </row>
    <row r="798" spans="1:15" ht="12.75" customHeight="1" thickBot="1">
      <c r="A798" s="47"/>
      <c r="B798" s="18" t="s">
        <v>3</v>
      </c>
      <c r="C798" s="16"/>
      <c r="D798" s="17"/>
      <c r="E798" s="16"/>
      <c r="F798" s="16"/>
      <c r="G798" s="15"/>
      <c r="H798" s="14"/>
      <c r="I798" s="14"/>
      <c r="J798" s="14"/>
      <c r="K798" s="15"/>
      <c r="L798" s="15"/>
      <c r="M798" s="15"/>
      <c r="N798" s="15"/>
      <c r="O798" s="15"/>
    </row>
    <row r="799" spans="1:15" ht="12.75" customHeight="1" thickTop="1">
      <c r="A799" s="47"/>
      <c r="B799" s="21" t="s">
        <v>63</v>
      </c>
      <c r="C799" s="22">
        <v>0.03</v>
      </c>
      <c r="D799" s="54" t="s">
        <v>10</v>
      </c>
      <c r="E799" s="57">
        <f>E95</f>
        <v>4794.42</v>
      </c>
      <c r="F799" s="23">
        <f>ROUND(C799*E799,2)</f>
        <v>143.83000000000001</v>
      </c>
      <c r="G799" s="48"/>
      <c r="H799" s="14"/>
      <c r="I799" s="14"/>
      <c r="J799" s="14"/>
      <c r="K799" s="15"/>
      <c r="L799" s="15"/>
      <c r="M799" s="15"/>
      <c r="N799" s="15"/>
      <c r="O799" s="15"/>
    </row>
    <row r="800" spans="1:15" ht="12.75" customHeight="1">
      <c r="A800" s="47"/>
      <c r="B800" s="27" t="s">
        <v>64</v>
      </c>
      <c r="C800" s="28">
        <v>0.03</v>
      </c>
      <c r="D800" s="55" t="s">
        <v>65</v>
      </c>
      <c r="E800" s="58">
        <v>45</v>
      </c>
      <c r="F800" s="353">
        <f>ROUND(C800*E800,2)</f>
        <v>1.35</v>
      </c>
      <c r="G800" s="48"/>
      <c r="H800" s="14"/>
      <c r="I800" s="14"/>
      <c r="J800" s="14"/>
      <c r="K800" s="15"/>
      <c r="L800" s="15"/>
      <c r="M800" s="15"/>
      <c r="N800" s="15"/>
      <c r="O800" s="15"/>
    </row>
    <row r="801" spans="1:15" ht="12.75" customHeight="1">
      <c r="A801" s="47"/>
      <c r="B801" s="27" t="s">
        <v>66</v>
      </c>
      <c r="C801" s="28">
        <v>1</v>
      </c>
      <c r="D801" s="55" t="s">
        <v>67</v>
      </c>
      <c r="E801" s="58">
        <v>6</v>
      </c>
      <c r="F801" s="353">
        <f>ROUND(C801*E801,2)</f>
        <v>6</v>
      </c>
      <c r="G801" s="48"/>
      <c r="H801" s="14"/>
      <c r="I801" s="14"/>
      <c r="J801" s="14"/>
      <c r="K801" s="15"/>
      <c r="L801" s="15"/>
      <c r="M801" s="15"/>
      <c r="N801" s="15"/>
      <c r="O801" s="15"/>
    </row>
    <row r="802" spans="1:15" ht="12.75" customHeight="1">
      <c r="A802" s="47"/>
      <c r="B802" s="27" t="s">
        <v>18</v>
      </c>
      <c r="C802" s="28">
        <v>1</v>
      </c>
      <c r="D802" s="55" t="s">
        <v>11</v>
      </c>
      <c r="E802" s="58">
        <v>95.62</v>
      </c>
      <c r="F802" s="353">
        <f>ROUND(C802*E802,2)</f>
        <v>95.62</v>
      </c>
      <c r="G802" s="48"/>
      <c r="H802" s="14"/>
      <c r="I802" s="14"/>
      <c r="J802" s="14"/>
      <c r="K802" s="15"/>
      <c r="L802" s="15"/>
      <c r="M802" s="15"/>
      <c r="N802" s="15"/>
      <c r="O802" s="15"/>
    </row>
    <row r="803" spans="1:15" ht="12.75" customHeight="1" thickBot="1">
      <c r="A803" s="47"/>
      <c r="B803" s="35"/>
      <c r="C803" s="42"/>
      <c r="D803" s="56"/>
      <c r="E803" s="44" t="s">
        <v>48</v>
      </c>
      <c r="F803" s="45">
        <f>ROUND(SUM(F799:F802),2)</f>
        <v>246.8</v>
      </c>
      <c r="G803" s="59"/>
      <c r="H803" s="14"/>
      <c r="I803" s="14"/>
      <c r="J803" s="14"/>
      <c r="K803" s="15"/>
      <c r="L803" s="15"/>
      <c r="M803" s="15"/>
      <c r="N803" s="15"/>
      <c r="O803" s="15"/>
    </row>
    <row r="804" spans="1:15" ht="13.5" customHeight="1" thickTop="1">
      <c r="A804" s="47"/>
      <c r="B804" s="60" t="s">
        <v>68</v>
      </c>
      <c r="C804" s="61">
        <f>($C$79*6*$C$95)/128</f>
        <v>0.01</v>
      </c>
      <c r="D804" s="62" t="s">
        <v>26</v>
      </c>
      <c r="E804" s="63">
        <v>330.6</v>
      </c>
      <c r="F804" s="64">
        <f>(C804*E804)+F803</f>
        <v>250.11</v>
      </c>
      <c r="G804" s="65"/>
      <c r="H804" s="14"/>
      <c r="I804" s="14"/>
      <c r="J804" s="14"/>
      <c r="K804" s="15"/>
      <c r="L804" s="15"/>
      <c r="M804" s="15"/>
      <c r="N804" s="15"/>
      <c r="O804" s="15"/>
    </row>
    <row r="805" spans="1:15" ht="13.5" customHeight="1" thickBot="1">
      <c r="A805" s="47"/>
      <c r="B805" s="66" t="s">
        <v>69</v>
      </c>
      <c r="C805" s="42">
        <f>($C$79*4.5*$C$95)/128</f>
        <v>0.01</v>
      </c>
      <c r="D805" s="67" t="s">
        <v>26</v>
      </c>
      <c r="E805" s="68">
        <v>749.36</v>
      </c>
      <c r="F805" s="69">
        <f>(C805*E805)+F803</f>
        <v>254.29</v>
      </c>
      <c r="G805" s="65"/>
      <c r="H805" s="14"/>
      <c r="I805" s="14"/>
      <c r="J805" s="14"/>
      <c r="K805" s="15"/>
      <c r="L805" s="15"/>
      <c r="M805" s="15"/>
      <c r="N805" s="15"/>
      <c r="O805" s="15"/>
    </row>
    <row r="806" spans="1:15" ht="13.5" customHeight="1" thickTop="1">
      <c r="A806" s="47"/>
      <c r="B806" s="92"/>
      <c r="C806" s="38"/>
      <c r="D806" s="558"/>
      <c r="E806" s="561"/>
      <c r="F806" s="560"/>
      <c r="G806" s="65"/>
      <c r="H806" s="14"/>
      <c r="I806" s="14"/>
      <c r="J806" s="14"/>
      <c r="K806" s="15"/>
      <c r="L806" s="15"/>
      <c r="M806" s="15"/>
      <c r="N806" s="15"/>
      <c r="O806" s="15"/>
    </row>
    <row r="807" spans="1:15" ht="13.5" customHeight="1">
      <c r="A807" s="47"/>
      <c r="B807" s="1096" t="s">
        <v>17</v>
      </c>
      <c r="C807" s="1096"/>
      <c r="D807" s="1096"/>
      <c r="E807" s="1096"/>
      <c r="F807" s="1096"/>
      <c r="G807" s="1096"/>
      <c r="H807" s="14"/>
      <c r="I807" s="14"/>
      <c r="J807" s="14"/>
      <c r="K807" s="15"/>
      <c r="L807" s="15"/>
      <c r="M807" s="15"/>
      <c r="N807" s="15"/>
      <c r="O807" s="15"/>
    </row>
    <row r="808" spans="1:15" ht="12.75" customHeight="1" thickBot="1">
      <c r="A808" s="47"/>
      <c r="B808" s="50" t="s">
        <v>17</v>
      </c>
      <c r="C808" s="16"/>
      <c r="D808" s="4"/>
      <c r="E808" s="16"/>
      <c r="F808" s="16"/>
      <c r="G808" s="15"/>
      <c r="H808" s="14"/>
      <c r="I808" s="14"/>
      <c r="J808" s="14"/>
      <c r="K808" s="15"/>
      <c r="L808" s="15"/>
      <c r="M808" s="15"/>
      <c r="N808" s="15"/>
      <c r="O808" s="15"/>
    </row>
    <row r="809" spans="1:15" ht="12.75" customHeight="1" thickTop="1">
      <c r="A809" s="47"/>
      <c r="B809" s="21" t="s">
        <v>70</v>
      </c>
      <c r="C809" s="22">
        <v>0.03</v>
      </c>
      <c r="D809" s="54" t="s">
        <v>10</v>
      </c>
      <c r="E809" s="57">
        <f>E799</f>
        <v>4794.42</v>
      </c>
      <c r="F809" s="23">
        <f>ROUND(C809*E809,2)</f>
        <v>143.83000000000001</v>
      </c>
      <c r="G809" s="48"/>
      <c r="H809" s="14"/>
      <c r="I809" s="14"/>
      <c r="J809" s="14"/>
      <c r="K809" s="15"/>
      <c r="L809" s="15"/>
      <c r="M809" s="15"/>
      <c r="N809" s="15"/>
      <c r="O809" s="15"/>
    </row>
    <row r="810" spans="1:15" ht="12.75" customHeight="1">
      <c r="A810" s="47"/>
      <c r="B810" s="27" t="s">
        <v>64</v>
      </c>
      <c r="C810" s="28">
        <v>0.03</v>
      </c>
      <c r="D810" s="55" t="s">
        <v>65</v>
      </c>
      <c r="E810" s="58">
        <v>45</v>
      </c>
      <c r="F810" s="353">
        <f>ROUND(C810*E810,2)</f>
        <v>1.35</v>
      </c>
      <c r="G810" s="48"/>
      <c r="H810" s="14"/>
      <c r="I810" s="14"/>
      <c r="J810" s="14"/>
      <c r="K810" s="15"/>
      <c r="L810" s="15"/>
      <c r="M810" s="15"/>
      <c r="N810" s="15"/>
      <c r="O810" s="15"/>
    </row>
    <row r="811" spans="1:15" ht="12.75" customHeight="1">
      <c r="A811" s="47"/>
      <c r="B811" s="27" t="s">
        <v>66</v>
      </c>
      <c r="C811" s="28">
        <v>1</v>
      </c>
      <c r="D811" s="55" t="s">
        <v>67</v>
      </c>
      <c r="E811" s="58">
        <v>6</v>
      </c>
      <c r="F811" s="353">
        <f>ROUND(C811*E811,2)</f>
        <v>6</v>
      </c>
      <c r="G811" s="48"/>
      <c r="H811" s="14"/>
      <c r="I811" s="14"/>
      <c r="J811" s="14"/>
      <c r="K811" s="15"/>
      <c r="L811" s="15"/>
      <c r="M811" s="15"/>
      <c r="N811" s="15"/>
      <c r="O811" s="15"/>
    </row>
    <row r="812" spans="1:15" ht="12.75" customHeight="1">
      <c r="A812" s="47"/>
      <c r="B812" s="27" t="s">
        <v>71</v>
      </c>
      <c r="C812" s="28">
        <v>0.05</v>
      </c>
      <c r="D812" s="55" t="s">
        <v>28</v>
      </c>
      <c r="E812" s="58">
        <f>F719</f>
        <v>10.55</v>
      </c>
      <c r="F812" s="353">
        <f>ROUND(C812*E812,2)</f>
        <v>0.53</v>
      </c>
      <c r="G812" s="48"/>
      <c r="H812" s="14"/>
      <c r="I812" s="14"/>
      <c r="J812" s="14"/>
      <c r="K812" s="15"/>
      <c r="L812" s="15"/>
      <c r="M812" s="15"/>
      <c r="N812" s="15"/>
      <c r="O812" s="15"/>
    </row>
    <row r="813" spans="1:15" ht="12.75" customHeight="1">
      <c r="A813" s="47"/>
      <c r="B813" s="27" t="s">
        <v>72</v>
      </c>
      <c r="C813" s="28">
        <v>1</v>
      </c>
      <c r="D813" s="55" t="s">
        <v>11</v>
      </c>
      <c r="E813" s="58">
        <v>110.26</v>
      </c>
      <c r="F813" s="353">
        <f>ROUND(C813*E813,2)</f>
        <v>110.26</v>
      </c>
      <c r="G813" s="48"/>
      <c r="H813" s="14"/>
      <c r="I813" s="14"/>
      <c r="J813" s="14"/>
      <c r="K813" s="15"/>
      <c r="L813" s="15"/>
      <c r="M813" s="15"/>
      <c r="N813" s="15"/>
      <c r="O813" s="15"/>
    </row>
    <row r="814" spans="1:15" ht="12.75" customHeight="1" thickBot="1">
      <c r="A814" s="47"/>
      <c r="B814" s="35"/>
      <c r="C814" s="42"/>
      <c r="D814" s="43"/>
      <c r="E814" s="44" t="s">
        <v>48</v>
      </c>
      <c r="F814" s="45">
        <f>ROUND(SUM(F809:F813),2)</f>
        <v>261.97000000000003</v>
      </c>
      <c r="G814" s="59"/>
      <c r="H814" s="14"/>
      <c r="I814" s="14"/>
      <c r="J814" s="14"/>
      <c r="K814" s="15"/>
      <c r="L814" s="15"/>
      <c r="M814" s="15"/>
      <c r="N814" s="15"/>
      <c r="O814" s="15"/>
    </row>
    <row r="815" spans="1:15" ht="12.75" customHeight="1" thickTop="1" thickBot="1">
      <c r="A815" s="47"/>
      <c r="B815" s="70" t="s">
        <v>73</v>
      </c>
      <c r="C815" s="71"/>
      <c r="D815" s="72"/>
      <c r="E815" s="73"/>
      <c r="F815" s="74">
        <f>ROUND(F814-F812,2)</f>
        <v>261.44</v>
      </c>
      <c r="G815" s="59"/>
      <c r="H815" s="14"/>
      <c r="I815" s="14"/>
      <c r="J815" s="14"/>
      <c r="K815" s="15"/>
      <c r="L815" s="15"/>
      <c r="M815" s="15"/>
      <c r="N815" s="15"/>
      <c r="O815" s="15"/>
    </row>
    <row r="816" spans="1:15" ht="12.75" customHeight="1" thickTop="1">
      <c r="A816" s="47"/>
      <c r="B816" s="75" t="s">
        <v>74</v>
      </c>
      <c r="C816" s="22">
        <f>($C$79*6*$C$104)/128</f>
        <v>0.01</v>
      </c>
      <c r="D816" s="76" t="s">
        <v>13</v>
      </c>
      <c r="E816" s="63">
        <v>330.6</v>
      </c>
      <c r="F816" s="77">
        <f>(C816*E816)+F815</f>
        <v>264.75</v>
      </c>
      <c r="G816" s="59"/>
      <c r="H816" s="14"/>
      <c r="I816" s="14"/>
      <c r="J816" s="14"/>
      <c r="K816" s="15"/>
      <c r="L816" s="15"/>
      <c r="M816" s="15"/>
      <c r="N816" s="15"/>
      <c r="O816" s="15"/>
    </row>
    <row r="817" spans="1:15" ht="14.25" customHeight="1">
      <c r="A817" s="47"/>
      <c r="B817" s="78" t="s">
        <v>75</v>
      </c>
      <c r="C817" s="28">
        <f>($C$79*6*$C$104)/128</f>
        <v>0.01</v>
      </c>
      <c r="D817" s="79" t="s">
        <v>13</v>
      </c>
      <c r="E817" s="80">
        <v>330.6</v>
      </c>
      <c r="F817" s="81">
        <f>(C817*E817)+F814</f>
        <v>265.27999999999997</v>
      </c>
      <c r="G817" s="82"/>
      <c r="H817" s="14"/>
      <c r="I817" s="14"/>
      <c r="J817" s="14"/>
      <c r="K817" s="15"/>
      <c r="L817" s="15"/>
      <c r="M817" s="15"/>
      <c r="N817" s="15"/>
      <c r="O817" s="15"/>
    </row>
    <row r="818" spans="1:15" ht="14.25" customHeight="1">
      <c r="A818" s="47"/>
      <c r="B818" s="78" t="s">
        <v>76</v>
      </c>
      <c r="C818" s="28">
        <f>($C$79*4.5*$C$104)/128</f>
        <v>0.01</v>
      </c>
      <c r="D818" s="79" t="s">
        <v>13</v>
      </c>
      <c r="E818" s="80">
        <v>749.36</v>
      </c>
      <c r="F818" s="81">
        <f>(C818*E818)+F815</f>
        <v>268.93</v>
      </c>
      <c r="G818" s="82"/>
      <c r="H818" s="14"/>
      <c r="I818" s="14"/>
      <c r="J818" s="14"/>
      <c r="K818" s="15"/>
      <c r="L818" s="15"/>
      <c r="M818" s="15"/>
      <c r="N818" s="15"/>
      <c r="O818" s="15"/>
    </row>
    <row r="819" spans="1:15" ht="14.25" customHeight="1" thickBot="1">
      <c r="A819" s="47"/>
      <c r="B819" s="66" t="s">
        <v>77</v>
      </c>
      <c r="C819" s="42">
        <f>($C$79*4.5*$C$104)/128</f>
        <v>0.01</v>
      </c>
      <c r="D819" s="67" t="s">
        <v>13</v>
      </c>
      <c r="E819" s="83">
        <v>749.36</v>
      </c>
      <c r="F819" s="81">
        <f>(C819*E819)+F814</f>
        <v>269.45999999999998</v>
      </c>
      <c r="G819" s="82"/>
      <c r="H819" s="14"/>
      <c r="I819" s="14"/>
      <c r="J819" s="14"/>
      <c r="K819" s="15"/>
      <c r="L819" s="15"/>
      <c r="M819" s="15"/>
      <c r="N819" s="15"/>
      <c r="O819" s="15"/>
    </row>
    <row r="820" spans="1:15" ht="9" customHeight="1" thickTop="1">
      <c r="A820" s="47"/>
      <c r="B820" s="4"/>
      <c r="C820" s="16"/>
      <c r="D820" s="17"/>
      <c r="E820" s="52"/>
      <c r="F820" s="84"/>
      <c r="G820" s="82"/>
      <c r="H820" s="14"/>
      <c r="I820" s="14"/>
      <c r="J820" s="14"/>
      <c r="K820" s="15"/>
      <c r="L820" s="15"/>
      <c r="M820" s="15"/>
      <c r="N820" s="15"/>
      <c r="O820" s="15"/>
    </row>
    <row r="821" spans="1:15" ht="9" customHeight="1">
      <c r="A821" s="47"/>
      <c r="B821" s="4"/>
      <c r="C821" s="16"/>
      <c r="D821" s="17"/>
      <c r="E821" s="52"/>
      <c r="F821" s="84"/>
      <c r="G821" s="82"/>
      <c r="H821" s="14"/>
      <c r="I821" s="14"/>
      <c r="J821" s="14"/>
      <c r="K821" s="15"/>
      <c r="L821" s="15"/>
      <c r="M821" s="15"/>
      <c r="N821" s="15"/>
      <c r="O821" s="15"/>
    </row>
    <row r="822" spans="1:15">
      <c r="B822" s="1096" t="s">
        <v>87</v>
      </c>
      <c r="C822" s="1096"/>
      <c r="D822" s="1096"/>
      <c r="E822" s="1096"/>
      <c r="F822" s="1096"/>
    </row>
    <row r="823" spans="1:15" ht="12.75" customHeight="1" thickBot="1">
      <c r="A823" s="47"/>
      <c r="B823" s="50" t="s">
        <v>87</v>
      </c>
      <c r="C823" s="16"/>
      <c r="D823" s="17"/>
      <c r="E823" s="16"/>
      <c r="F823" s="16"/>
      <c r="G823" s="15"/>
      <c r="H823" s="14"/>
      <c r="I823" s="4"/>
      <c r="J823" s="4"/>
    </row>
    <row r="824" spans="1:15" ht="12.75" customHeight="1" thickTop="1">
      <c r="A824" s="47"/>
      <c r="B824" s="21" t="s">
        <v>88</v>
      </c>
      <c r="C824" s="94">
        <v>4.3E-3</v>
      </c>
      <c r="D824" s="40" t="s">
        <v>10</v>
      </c>
      <c r="E824" s="57">
        <f>E809</f>
        <v>4794.42</v>
      </c>
      <c r="F824" s="23">
        <f>ROUND(C824*E824,2)</f>
        <v>20.62</v>
      </c>
      <c r="G824" s="48"/>
      <c r="H824" s="14"/>
      <c r="I824" s="14"/>
      <c r="J824" s="14"/>
      <c r="K824" s="15"/>
      <c r="L824" s="15"/>
      <c r="M824" s="15"/>
      <c r="N824" s="15"/>
      <c r="O824" s="15"/>
    </row>
    <row r="825" spans="1:15" ht="12.75" customHeight="1">
      <c r="A825" s="47"/>
      <c r="B825" s="27" t="s">
        <v>64</v>
      </c>
      <c r="C825" s="28">
        <v>0.11</v>
      </c>
      <c r="D825" s="41" t="s">
        <v>65</v>
      </c>
      <c r="E825" s="58">
        <v>45</v>
      </c>
      <c r="F825" s="353">
        <f>ROUND(C825*E825,2)</f>
        <v>4.95</v>
      </c>
      <c r="G825" s="48"/>
      <c r="H825" s="14"/>
      <c r="I825" s="14"/>
      <c r="J825" s="14"/>
      <c r="K825" s="15"/>
      <c r="L825" s="15"/>
      <c r="M825" s="15"/>
      <c r="N825" s="15"/>
      <c r="O825" s="15"/>
    </row>
    <row r="826" spans="1:15" ht="12.75" customHeight="1">
      <c r="A826" s="47"/>
      <c r="B826" s="27" t="s">
        <v>18</v>
      </c>
      <c r="C826" s="28">
        <v>1</v>
      </c>
      <c r="D826" s="41" t="s">
        <v>21</v>
      </c>
      <c r="E826" s="58">
        <v>35</v>
      </c>
      <c r="F826" s="353">
        <f>ROUND(C826*E826,2)</f>
        <v>35</v>
      </c>
      <c r="G826" s="48"/>
      <c r="H826" s="14"/>
      <c r="I826" s="14"/>
      <c r="J826" s="14"/>
      <c r="K826" s="15"/>
      <c r="L826" s="15"/>
      <c r="M826" s="15"/>
      <c r="N826" s="15"/>
      <c r="O826" s="15"/>
    </row>
    <row r="827" spans="1:15" ht="12.75" customHeight="1" thickBot="1">
      <c r="A827" s="47"/>
      <c r="B827" s="35"/>
      <c r="C827" s="42"/>
      <c r="D827" s="85" t="s">
        <v>81</v>
      </c>
      <c r="E827" s="44" t="s">
        <v>89</v>
      </c>
      <c r="F827" s="45">
        <f>ROUND(SUM(F824:F826),2)</f>
        <v>60.57</v>
      </c>
      <c r="G827" s="59"/>
      <c r="H827" s="14"/>
      <c r="I827" s="14"/>
      <c r="J827" s="14"/>
      <c r="K827" s="15"/>
      <c r="L827" s="15"/>
      <c r="M827" s="15"/>
      <c r="N827" s="15"/>
      <c r="O827" s="15"/>
    </row>
    <row r="828" spans="1:15" ht="12.75" customHeight="1" thickTop="1">
      <c r="A828" s="47"/>
      <c r="B828" s="37"/>
      <c r="C828" s="38"/>
      <c r="D828" s="93"/>
      <c r="E828" s="46"/>
      <c r="F828" s="46"/>
      <c r="G828" s="59"/>
      <c r="H828" s="14"/>
      <c r="I828" s="14"/>
      <c r="J828" s="14"/>
      <c r="K828" s="15"/>
      <c r="L828" s="15"/>
      <c r="M828" s="15"/>
      <c r="N828" s="15"/>
      <c r="O828" s="15"/>
    </row>
    <row r="829" spans="1:15" ht="12.75" customHeight="1">
      <c r="A829" s="47"/>
      <c r="B829" s="37"/>
      <c r="C829" s="38"/>
      <c r="D829" s="93"/>
      <c r="E829" s="46"/>
      <c r="F829" s="46"/>
      <c r="G829" s="59"/>
      <c r="H829" s="14"/>
      <c r="I829" s="14"/>
      <c r="J829" s="14"/>
      <c r="K829" s="15"/>
      <c r="L829" s="15"/>
      <c r="M829" s="15"/>
      <c r="N829" s="15"/>
      <c r="O829" s="15"/>
    </row>
    <row r="830" spans="1:15" ht="12.75" customHeight="1">
      <c r="A830" s="47"/>
      <c r="B830" s="1091" t="s">
        <v>152</v>
      </c>
      <c r="C830" s="1091"/>
      <c r="D830" s="1091"/>
      <c r="E830" s="1091"/>
      <c r="F830" s="1091"/>
      <c r="G830" s="1091"/>
      <c r="H830" s="14"/>
      <c r="I830" s="14"/>
      <c r="J830" s="14"/>
      <c r="K830" s="15"/>
      <c r="L830" s="15"/>
      <c r="M830" s="15"/>
      <c r="N830" s="15"/>
      <c r="O830" s="15"/>
    </row>
    <row r="831" spans="1:15">
      <c r="B831" s="4"/>
      <c r="C831" s="16"/>
      <c r="D831" s="383"/>
      <c r="E831" s="16"/>
      <c r="F831" s="16"/>
    </row>
    <row r="832" spans="1:15">
      <c r="B832" s="4"/>
      <c r="C832" s="16"/>
      <c r="D832" s="383"/>
      <c r="E832" s="16"/>
      <c r="F832" s="16"/>
    </row>
    <row r="833" spans="2:6" ht="15">
      <c r="B833" s="121" t="s">
        <v>152</v>
      </c>
      <c r="C833" s="122"/>
      <c r="D833" s="122"/>
      <c r="E833" s="122"/>
      <c r="F833" s="122"/>
    </row>
    <row r="834" spans="2:6" ht="13.5" thickBot="1">
      <c r="B834" s="123" t="s">
        <v>153</v>
      </c>
      <c r="C834" s="124"/>
      <c r="D834" s="124"/>
      <c r="E834" s="124"/>
      <c r="F834" s="125"/>
    </row>
    <row r="835" spans="2:6" ht="13.5" thickTop="1">
      <c r="B835" s="126" t="s">
        <v>228</v>
      </c>
      <c r="C835" s="127">
        <v>1.05</v>
      </c>
      <c r="D835" s="128" t="s">
        <v>10</v>
      </c>
      <c r="E835" s="129">
        <f>E757</f>
        <v>5982.82</v>
      </c>
      <c r="F835" s="23">
        <f>ROUND(C835*E835,2)</f>
        <v>6281.96</v>
      </c>
    </row>
    <row r="836" spans="2:6">
      <c r="B836" s="130" t="s">
        <v>154</v>
      </c>
      <c r="C836" s="131">
        <v>0.6</v>
      </c>
      <c r="D836" s="132" t="s">
        <v>34</v>
      </c>
      <c r="E836" s="133">
        <f>F793</f>
        <v>6</v>
      </c>
      <c r="F836" s="353">
        <f>ROUND(C836*E836,2)</f>
        <v>3.6</v>
      </c>
    </row>
    <row r="837" spans="2:6">
      <c r="B837" s="134" t="s">
        <v>18</v>
      </c>
      <c r="C837" s="135">
        <v>11.11</v>
      </c>
      <c r="D837" s="136" t="s">
        <v>21</v>
      </c>
      <c r="E837" s="137">
        <v>61.2</v>
      </c>
      <c r="F837" s="353">
        <f>ROUND(C837*E837,2)</f>
        <v>679.93</v>
      </c>
    </row>
    <row r="838" spans="2:6" ht="13.5" thickBot="1">
      <c r="B838" s="138"/>
      <c r="C838" s="139"/>
      <c r="D838" s="139"/>
      <c r="E838" s="140"/>
      <c r="F838" s="141">
        <f>SUM(F835:F837)</f>
        <v>6965.49</v>
      </c>
    </row>
    <row r="839" spans="2:6" ht="14.25" thickTop="1" thickBot="1">
      <c r="B839" s="142"/>
      <c r="C839" s="142"/>
      <c r="D839" s="142"/>
      <c r="E839" s="142"/>
      <c r="F839" s="143"/>
    </row>
    <row r="840" spans="2:6" ht="13.5" thickTop="1">
      <c r="B840" s="314" t="s">
        <v>0</v>
      </c>
      <c r="C840" s="315">
        <v>12</v>
      </c>
      <c r="D840" s="96" t="s">
        <v>21</v>
      </c>
      <c r="E840" s="316">
        <v>60</v>
      </c>
      <c r="F840" s="23">
        <f t="shared" ref="F840:F860" si="10">ROUND(C840*E840,2)</f>
        <v>720</v>
      </c>
    </row>
    <row r="841" spans="2:6">
      <c r="B841" s="317" t="s">
        <v>155</v>
      </c>
      <c r="C841" s="148">
        <v>6.75</v>
      </c>
      <c r="D841" s="145" t="s">
        <v>10</v>
      </c>
      <c r="E841" s="146">
        <v>240.23</v>
      </c>
      <c r="F841" s="353">
        <f t="shared" si="10"/>
        <v>1621.55</v>
      </c>
    </row>
    <row r="842" spans="2:6">
      <c r="B842" s="318" t="s">
        <v>156</v>
      </c>
      <c r="C842" s="144">
        <v>3.42</v>
      </c>
      <c r="D842" s="145" t="s">
        <v>10</v>
      </c>
      <c r="E842" s="146">
        <v>70.16</v>
      </c>
      <c r="F842" s="353">
        <f t="shared" si="10"/>
        <v>239.95</v>
      </c>
    </row>
    <row r="843" spans="2:6">
      <c r="B843" s="318" t="s">
        <v>415</v>
      </c>
      <c r="C843" s="485">
        <v>4</v>
      </c>
      <c r="D843" s="145" t="s">
        <v>10</v>
      </c>
      <c r="E843" s="146">
        <v>75</v>
      </c>
      <c r="F843" s="353">
        <f t="shared" si="10"/>
        <v>300</v>
      </c>
    </row>
    <row r="844" spans="2:6">
      <c r="B844" s="318" t="s">
        <v>157</v>
      </c>
      <c r="C844" s="144">
        <v>1.35</v>
      </c>
      <c r="D844" s="145" t="s">
        <v>10</v>
      </c>
      <c r="E844" s="147">
        <f>+F838</f>
        <v>6965.49</v>
      </c>
      <c r="F844" s="353">
        <f t="shared" si="10"/>
        <v>9403.41</v>
      </c>
    </row>
    <row r="845" spans="2:6">
      <c r="B845" s="318" t="s">
        <v>158</v>
      </c>
      <c r="C845" s="148">
        <v>7.2</v>
      </c>
      <c r="D845" s="145" t="s">
        <v>11</v>
      </c>
      <c r="E845" s="149">
        <v>869.1</v>
      </c>
      <c r="F845" s="353">
        <f t="shared" si="10"/>
        <v>6257.52</v>
      </c>
    </row>
    <row r="846" spans="2:6">
      <c r="B846" s="318" t="s">
        <v>159</v>
      </c>
      <c r="C846" s="148">
        <v>12</v>
      </c>
      <c r="D846" s="145" t="s">
        <v>106</v>
      </c>
      <c r="E846" s="149">
        <f>(F711*0.09)/12</f>
        <v>3.3</v>
      </c>
      <c r="F846" s="353">
        <f t="shared" si="10"/>
        <v>39.6</v>
      </c>
    </row>
    <row r="847" spans="2:6">
      <c r="B847" s="317" t="s">
        <v>160</v>
      </c>
      <c r="C847" s="148">
        <v>4</v>
      </c>
      <c r="D847" s="145" t="s">
        <v>125</v>
      </c>
      <c r="E847" s="330">
        <v>504.6</v>
      </c>
      <c r="F847" s="353">
        <f t="shared" si="10"/>
        <v>2018.4</v>
      </c>
    </row>
    <row r="848" spans="2:6">
      <c r="B848" s="318" t="s">
        <v>161</v>
      </c>
      <c r="C848" s="148">
        <v>2</v>
      </c>
      <c r="D848" s="145" t="s">
        <v>125</v>
      </c>
      <c r="E848" s="330">
        <v>609</v>
      </c>
      <c r="F848" s="353">
        <f t="shared" si="10"/>
        <v>1218</v>
      </c>
    </row>
    <row r="849" spans="2:6">
      <c r="B849" s="317" t="s">
        <v>162</v>
      </c>
      <c r="C849" s="148">
        <v>21.6</v>
      </c>
      <c r="D849" s="145" t="s">
        <v>11</v>
      </c>
      <c r="E849" s="330">
        <v>204.05</v>
      </c>
      <c r="F849" s="353">
        <f t="shared" si="10"/>
        <v>4407.4799999999996</v>
      </c>
    </row>
    <row r="850" spans="2:6">
      <c r="B850" s="318" t="s">
        <v>163</v>
      </c>
      <c r="C850" s="148">
        <v>2</v>
      </c>
      <c r="D850" s="145" t="s">
        <v>125</v>
      </c>
      <c r="E850" s="149">
        <v>38</v>
      </c>
      <c r="F850" s="353">
        <f t="shared" si="10"/>
        <v>76</v>
      </c>
    </row>
    <row r="851" spans="2:6">
      <c r="B851" s="318" t="s">
        <v>164</v>
      </c>
      <c r="C851" s="148">
        <v>3</v>
      </c>
      <c r="D851" s="145" t="s">
        <v>125</v>
      </c>
      <c r="E851" s="330">
        <v>52.2</v>
      </c>
      <c r="F851" s="353">
        <f t="shared" si="10"/>
        <v>156.6</v>
      </c>
    </row>
    <row r="852" spans="2:6">
      <c r="B852" s="317" t="s">
        <v>165</v>
      </c>
      <c r="C852" s="148">
        <v>4</v>
      </c>
      <c r="D852" s="145" t="s">
        <v>125</v>
      </c>
      <c r="E852" s="330">
        <v>168.2</v>
      </c>
      <c r="F852" s="353">
        <f t="shared" si="10"/>
        <v>672.8</v>
      </c>
    </row>
    <row r="853" spans="2:6">
      <c r="B853" s="318" t="s">
        <v>166</v>
      </c>
      <c r="C853" s="148">
        <v>72</v>
      </c>
      <c r="D853" s="145" t="s">
        <v>106</v>
      </c>
      <c r="E853" s="146">
        <v>9.3000000000000007</v>
      </c>
      <c r="F853" s="353">
        <f t="shared" si="10"/>
        <v>669.6</v>
      </c>
    </row>
    <row r="854" spans="2:6">
      <c r="B854" s="317" t="s">
        <v>167</v>
      </c>
      <c r="C854" s="148">
        <v>1</v>
      </c>
      <c r="D854" s="145" t="s">
        <v>112</v>
      </c>
      <c r="E854" s="149">
        <v>27.6</v>
      </c>
      <c r="F854" s="353">
        <f t="shared" si="10"/>
        <v>27.6</v>
      </c>
    </row>
    <row r="855" spans="2:6">
      <c r="B855" s="318" t="s">
        <v>168</v>
      </c>
      <c r="C855" s="148">
        <v>10.08</v>
      </c>
      <c r="D855" s="145" t="s">
        <v>11</v>
      </c>
      <c r="E855" s="149">
        <v>255.39</v>
      </c>
      <c r="F855" s="353">
        <f t="shared" si="10"/>
        <v>2574.33</v>
      </c>
    </row>
    <row r="856" spans="2:6">
      <c r="B856" s="318" t="s">
        <v>169</v>
      </c>
      <c r="C856" s="148">
        <v>34.200000000000003</v>
      </c>
      <c r="D856" s="145" t="s">
        <v>11</v>
      </c>
      <c r="E856" s="149">
        <v>130.5</v>
      </c>
      <c r="F856" s="353">
        <f t="shared" si="10"/>
        <v>4463.1000000000004</v>
      </c>
    </row>
    <row r="857" spans="2:6">
      <c r="B857" s="318" t="s">
        <v>170</v>
      </c>
      <c r="C857" s="148">
        <v>2</v>
      </c>
      <c r="D857" s="145" t="s">
        <v>125</v>
      </c>
      <c r="E857" s="330">
        <v>214.6</v>
      </c>
      <c r="F857" s="353">
        <f t="shared" si="10"/>
        <v>429.2</v>
      </c>
    </row>
    <row r="858" spans="2:6">
      <c r="B858" s="318" t="s">
        <v>171</v>
      </c>
      <c r="C858" s="148">
        <v>6</v>
      </c>
      <c r="D858" s="145" t="s">
        <v>125</v>
      </c>
      <c r="E858" s="330">
        <v>27.84</v>
      </c>
      <c r="F858" s="353">
        <f t="shared" si="10"/>
        <v>167.04</v>
      </c>
    </row>
    <row r="859" spans="2:6">
      <c r="B859" s="318" t="s">
        <v>18</v>
      </c>
      <c r="C859" s="148">
        <v>12</v>
      </c>
      <c r="D859" s="145" t="s">
        <v>106</v>
      </c>
      <c r="E859" s="149">
        <v>259.8</v>
      </c>
      <c r="F859" s="353">
        <f t="shared" si="10"/>
        <v>3117.6</v>
      </c>
    </row>
    <row r="860" spans="2:6">
      <c r="B860" s="318" t="s">
        <v>172</v>
      </c>
      <c r="C860" s="148">
        <v>12.6</v>
      </c>
      <c r="D860" s="145" t="s">
        <v>11</v>
      </c>
      <c r="E860" s="149">
        <v>130.5</v>
      </c>
      <c r="F860" s="353">
        <f t="shared" si="10"/>
        <v>1644.3</v>
      </c>
    </row>
    <row r="861" spans="2:6">
      <c r="B861" s="319" t="s">
        <v>173</v>
      </c>
      <c r="C861" s="150"/>
      <c r="D861" s="150"/>
      <c r="E861" s="151"/>
      <c r="F861" s="320">
        <f>SUM(F840:F860)</f>
        <v>40224.080000000002</v>
      </c>
    </row>
    <row r="862" spans="2:6" ht="13.5" thickBot="1">
      <c r="B862" s="321" t="s">
        <v>174</v>
      </c>
      <c r="C862" s="322"/>
      <c r="D862" s="323"/>
      <c r="E862" s="152" t="s">
        <v>175</v>
      </c>
      <c r="F862" s="324">
        <f>ROUND(F861/12,2)</f>
        <v>3352.01</v>
      </c>
    </row>
    <row r="863" spans="2:6" ht="13.5" thickTop="1">
      <c r="B863" s="21" t="s">
        <v>299</v>
      </c>
      <c r="C863" s="22">
        <v>3</v>
      </c>
      <c r="D863" s="173" t="s">
        <v>125</v>
      </c>
      <c r="E863" s="22">
        <f>F889</f>
        <v>2327.6999999999998</v>
      </c>
      <c r="F863" s="353">
        <f>ROUND(C863*E863,2)</f>
        <v>6983.1</v>
      </c>
    </row>
    <row r="864" spans="2:6">
      <c r="B864" s="319" t="s">
        <v>306</v>
      </c>
      <c r="C864" s="325"/>
      <c r="D864" s="326"/>
      <c r="E864" s="325"/>
      <c r="F864" s="327">
        <f>F861+F863</f>
        <v>47207.18</v>
      </c>
    </row>
    <row r="865" spans="2:9" ht="13.5" thickBot="1">
      <c r="B865" s="321" t="s">
        <v>307</v>
      </c>
      <c r="C865" s="328"/>
      <c r="D865" s="329"/>
      <c r="E865" s="328"/>
      <c r="F865" s="562">
        <f>ROUND(F864/12,2)</f>
        <v>3933.93</v>
      </c>
    </row>
    <row r="866" spans="2:9" ht="13.5" thickTop="1">
      <c r="B866" s="4"/>
      <c r="C866" s="16"/>
      <c r="D866" s="383"/>
      <c r="E866" s="16"/>
      <c r="F866" s="16"/>
    </row>
    <row r="867" spans="2:9" ht="13.5" thickBot="1">
      <c r="B867" s="50" t="s">
        <v>508</v>
      </c>
      <c r="D867" s="2"/>
    </row>
    <row r="868" spans="2:9" ht="13.5" thickTop="1">
      <c r="B868" s="126" t="s">
        <v>228</v>
      </c>
      <c r="C868" s="127">
        <v>1.05</v>
      </c>
      <c r="D868" s="128" t="s">
        <v>10</v>
      </c>
      <c r="E868" s="129">
        <f>E835</f>
        <v>5982.82</v>
      </c>
      <c r="F868" s="23">
        <f>ROUND(C868*E868,2)</f>
        <v>6281.96</v>
      </c>
    </row>
    <row r="869" spans="2:9">
      <c r="B869" s="130" t="s">
        <v>154</v>
      </c>
      <c r="C869" s="131">
        <v>0.87</v>
      </c>
      <c r="D869" s="132" t="s">
        <v>34</v>
      </c>
      <c r="E869" s="133">
        <f>[20]ANALISIS!$E$275</f>
        <v>2645.66</v>
      </c>
      <c r="F869" s="353">
        <f>ROUND(C869*E869,2)</f>
        <v>2301.7199999999998</v>
      </c>
    </row>
    <row r="870" spans="2:9" ht="13.5" thickBot="1">
      <c r="B870" s="138"/>
      <c r="C870" s="139"/>
      <c r="D870" s="139"/>
      <c r="E870" s="152" t="s">
        <v>177</v>
      </c>
      <c r="F870" s="141">
        <f>SUM(F868:F869)</f>
        <v>8583.68</v>
      </c>
    </row>
    <row r="871" spans="2:9" ht="8.25" customHeight="1" thickTop="1">
      <c r="D871" s="2"/>
    </row>
    <row r="872" spans="2:9" ht="13.5" thickBot="1">
      <c r="B872" s="154" t="s">
        <v>509</v>
      </c>
      <c r="C872" s="124"/>
      <c r="D872" s="124"/>
      <c r="E872" s="124"/>
      <c r="F872" s="125"/>
    </row>
    <row r="873" spans="2:9" ht="13.5" thickTop="1">
      <c r="B873" s="126" t="s">
        <v>228</v>
      </c>
      <c r="C873" s="127">
        <v>1.05</v>
      </c>
      <c r="D873" s="128" t="s">
        <v>10</v>
      </c>
      <c r="E873" s="129">
        <f>E868</f>
        <v>5982.82</v>
      </c>
      <c r="F873" s="23">
        <f>ROUND(C873*E873,2)</f>
        <v>6281.96</v>
      </c>
      <c r="I873" s="153"/>
    </row>
    <row r="874" spans="2:9">
      <c r="B874" s="130" t="s">
        <v>154</v>
      </c>
      <c r="C874" s="131">
        <v>4.7</v>
      </c>
      <c r="D874" s="132" t="s">
        <v>34</v>
      </c>
      <c r="E874" s="133">
        <f>E869</f>
        <v>2645.66</v>
      </c>
      <c r="F874" s="353">
        <f>ROUND(C874*E874,2)</f>
        <v>12434.6</v>
      </c>
      <c r="I874" s="153"/>
    </row>
    <row r="875" spans="2:9">
      <c r="B875" s="134" t="s">
        <v>179</v>
      </c>
      <c r="C875" s="135">
        <v>16</v>
      </c>
      <c r="D875" s="136" t="s">
        <v>21</v>
      </c>
      <c r="E875" s="137">
        <v>325</v>
      </c>
      <c r="F875" s="353">
        <f>ROUND(C875*E875,2)</f>
        <v>5200</v>
      </c>
      <c r="I875" s="153"/>
    </row>
    <row r="876" spans="2:9" ht="13.5" thickBot="1">
      <c r="B876" s="138"/>
      <c r="C876" s="139"/>
      <c r="D876" s="139"/>
      <c r="E876" s="152" t="s">
        <v>177</v>
      </c>
      <c r="F876" s="141">
        <f>SUM(F873:F875)</f>
        <v>23916.560000000001</v>
      </c>
      <c r="I876" s="206"/>
    </row>
    <row r="877" spans="2:9" ht="13.5" thickTop="1">
      <c r="B877" s="499" t="s">
        <v>298</v>
      </c>
      <c r="C877" s="22">
        <v>0.18</v>
      </c>
      <c r="D877" s="173" t="s">
        <v>10</v>
      </c>
      <c r="E877" s="22">
        <f>F876</f>
        <v>23916.560000000001</v>
      </c>
      <c r="F877" s="500">
        <f>ROUND(C877*E877,2)</f>
        <v>4304.9799999999996</v>
      </c>
      <c r="I877" s="313"/>
    </row>
    <row r="878" spans="2:9">
      <c r="B878" s="501" t="s">
        <v>478</v>
      </c>
      <c r="C878" s="28">
        <v>0.14000000000000001</v>
      </c>
      <c r="D878" s="174" t="s">
        <v>10</v>
      </c>
      <c r="E878" s="28">
        <f>F870</f>
        <v>8583.68</v>
      </c>
      <c r="F878" s="353">
        <f>ROUND(C878*E878,2)</f>
        <v>1201.72</v>
      </c>
      <c r="I878" s="313"/>
    </row>
    <row r="879" spans="2:9">
      <c r="B879" s="501" t="s">
        <v>275</v>
      </c>
      <c r="C879" s="28">
        <v>2.86</v>
      </c>
      <c r="D879" s="174" t="s">
        <v>11</v>
      </c>
      <c r="E879" s="28">
        <v>255.39</v>
      </c>
      <c r="F879" s="353">
        <f>ROUND(C879*E879,2)</f>
        <v>730.42</v>
      </c>
      <c r="I879" s="313"/>
    </row>
    <row r="880" spans="2:9">
      <c r="B880" s="501" t="s">
        <v>87</v>
      </c>
      <c r="C880" s="28">
        <v>12.2</v>
      </c>
      <c r="D880" s="174" t="s">
        <v>21</v>
      </c>
      <c r="E880" s="28">
        <v>61.8</v>
      </c>
      <c r="F880" s="353">
        <f>ROUND(C880*E880,2)</f>
        <v>753.96</v>
      </c>
      <c r="I880" s="313"/>
    </row>
    <row r="881" spans="2:9" ht="12.75" customHeight="1">
      <c r="B881" s="502" t="s">
        <v>419</v>
      </c>
      <c r="C881" s="28">
        <v>1.76</v>
      </c>
      <c r="D881" s="372" t="s">
        <v>11</v>
      </c>
      <c r="E881" s="325">
        <v>95.48</v>
      </c>
      <c r="F881" s="353">
        <f>ROUND(C881*E881,2)</f>
        <v>168.04</v>
      </c>
      <c r="I881" s="175"/>
    </row>
    <row r="882" spans="2:9" ht="12.75" customHeight="1" thickBot="1">
      <c r="B882" s="503"/>
      <c r="C882" s="328"/>
      <c r="D882" s="329"/>
      <c r="E882" s="504" t="s">
        <v>479</v>
      </c>
      <c r="F882" s="563">
        <f>SUM(F877:F881)</f>
        <v>7159.12</v>
      </c>
      <c r="I882" s="175"/>
    </row>
    <row r="883" spans="2:9" ht="12.75" customHeight="1" thickTop="1">
      <c r="D883" s="2"/>
      <c r="I883" s="175"/>
    </row>
    <row r="884" spans="2:9" ht="13.5" thickBot="1">
      <c r="B884" s="49" t="s">
        <v>510</v>
      </c>
      <c r="C884" s="300"/>
      <c r="D884" s="301"/>
      <c r="E884" s="300"/>
      <c r="F884" s="300"/>
    </row>
    <row r="885" spans="2:9" ht="13.5" thickTop="1">
      <c r="B885" s="21" t="s">
        <v>228</v>
      </c>
      <c r="C885" s="302">
        <v>1.05</v>
      </c>
      <c r="D885" s="173" t="s">
        <v>10</v>
      </c>
      <c r="E885" s="302">
        <f>E873</f>
        <v>5982.82</v>
      </c>
      <c r="F885" s="23">
        <f>ROUND(C885*E885,2)</f>
        <v>6281.96</v>
      </c>
      <c r="I885" s="3">
        <v>32</v>
      </c>
    </row>
    <row r="886" spans="2:9">
      <c r="B886" s="27" t="s">
        <v>154</v>
      </c>
      <c r="C886" s="303">
        <v>6.26</v>
      </c>
      <c r="D886" s="174" t="s">
        <v>34</v>
      </c>
      <c r="E886" s="303">
        <f>F766</f>
        <v>7006.91</v>
      </c>
      <c r="F886" s="353">
        <f>ROUND(C886*E886,2)</f>
        <v>43863.26</v>
      </c>
      <c r="I886" s="311"/>
    </row>
    <row r="887" spans="2:9">
      <c r="B887" s="27" t="s">
        <v>247</v>
      </c>
      <c r="C887" s="303">
        <v>44.44</v>
      </c>
      <c r="D887" s="174" t="s">
        <v>106</v>
      </c>
      <c r="E887" s="303">
        <v>250</v>
      </c>
      <c r="F887" s="353">
        <f>ROUND(C887*E887,2)</f>
        <v>11110</v>
      </c>
    </row>
    <row r="888" spans="2:9" ht="13.5" thickBot="1">
      <c r="B888" s="35"/>
      <c r="C888" s="304"/>
      <c r="D888" s="183"/>
      <c r="E888" s="305"/>
      <c r="F888" s="306">
        <f>SUM(F885:F887)</f>
        <v>61255.22</v>
      </c>
    </row>
    <row r="889" spans="2:9" ht="13.5" thickTop="1">
      <c r="B889" s="307" t="s">
        <v>296</v>
      </c>
      <c r="C889" s="310">
        <f>0.25*0.25*0.6</f>
        <v>3.7999999999999999E-2</v>
      </c>
      <c r="D889" s="309" t="s">
        <v>10</v>
      </c>
      <c r="E889" s="308">
        <f>F888</f>
        <v>61255.22</v>
      </c>
      <c r="F889" s="564">
        <f>ROUND(C889*E889,2)</f>
        <v>2327.6999999999998</v>
      </c>
    </row>
    <row r="890" spans="2:9">
      <c r="B890" s="4"/>
      <c r="C890" s="16"/>
      <c r="D890" s="383"/>
      <c r="E890" s="16"/>
      <c r="F890" s="16"/>
    </row>
    <row r="891" spans="2:9">
      <c r="B891" s="4"/>
      <c r="C891" s="16"/>
      <c r="D891" s="383"/>
      <c r="E891" s="16"/>
      <c r="F891" s="16"/>
    </row>
    <row r="892" spans="2:9" ht="15">
      <c r="B892" s="566" t="s">
        <v>511</v>
      </c>
      <c r="C892" s="567"/>
      <c r="D892" s="568"/>
      <c r="E892" s="567"/>
      <c r="F892" s="567"/>
      <c r="G892" s="569"/>
    </row>
    <row r="893" spans="2:9" ht="13.5" thickBot="1">
      <c r="B893" s="570" t="s">
        <v>519</v>
      </c>
      <c r="C893" s="571"/>
      <c r="D893" s="572"/>
      <c r="E893" s="571"/>
      <c r="F893" s="571"/>
      <c r="G893" s="569"/>
    </row>
    <row r="894" spans="2:9" ht="13.5" thickTop="1">
      <c r="B894" s="573" t="s">
        <v>512</v>
      </c>
      <c r="C894" s="574">
        <v>1.05</v>
      </c>
      <c r="D894" s="575" t="s">
        <v>10</v>
      </c>
      <c r="E894" s="574">
        <v>4966.6000000000004</v>
      </c>
      <c r="F894" s="576">
        <v>5214.93</v>
      </c>
      <c r="G894" s="569"/>
    </row>
    <row r="895" spans="2:9">
      <c r="B895" s="577" t="s">
        <v>154</v>
      </c>
      <c r="C895" s="578">
        <v>0.67</v>
      </c>
      <c r="D895" s="579" t="s">
        <v>34</v>
      </c>
      <c r="E895" s="578">
        <v>1960.4</v>
      </c>
      <c r="F895" s="580">
        <v>1235.05</v>
      </c>
      <c r="G895" s="569"/>
    </row>
    <row r="896" spans="2:9" ht="13.5" thickBot="1">
      <c r="B896" s="581"/>
      <c r="C896" s="582"/>
      <c r="D896" s="583"/>
      <c r="E896" s="584" t="s">
        <v>48</v>
      </c>
      <c r="F896" s="585">
        <v>6449.98</v>
      </c>
      <c r="G896" s="569"/>
    </row>
    <row r="897" spans="2:7" ht="13.5" thickTop="1">
      <c r="B897" s="586"/>
      <c r="C897" s="587"/>
      <c r="D897" s="586"/>
      <c r="E897" s="588"/>
      <c r="F897" s="588"/>
      <c r="G897" s="569"/>
    </row>
    <row r="898" spans="2:7" ht="13.5" thickBot="1">
      <c r="B898" s="589" t="s">
        <v>520</v>
      </c>
      <c r="C898" s="571"/>
      <c r="D898" s="572"/>
      <c r="E898" s="571"/>
      <c r="F898" s="571"/>
      <c r="G898" s="569"/>
    </row>
    <row r="899" spans="2:7" ht="13.5" thickTop="1">
      <c r="B899" s="573" t="s">
        <v>513</v>
      </c>
      <c r="C899" s="574">
        <v>1.05</v>
      </c>
      <c r="D899" s="575" t="s">
        <v>10</v>
      </c>
      <c r="E899" s="574">
        <v>4966.6000000000004</v>
      </c>
      <c r="F899" s="576">
        <v>5214.93</v>
      </c>
      <c r="G899" s="569"/>
    </row>
    <row r="900" spans="2:7">
      <c r="B900" s="577" t="s">
        <v>154</v>
      </c>
      <c r="C900" s="578">
        <v>1.06</v>
      </c>
      <c r="D900" s="579" t="s">
        <v>34</v>
      </c>
      <c r="E900" s="578">
        <v>2145.4</v>
      </c>
      <c r="F900" s="580">
        <v>2574.48</v>
      </c>
      <c r="G900" s="569"/>
    </row>
    <row r="901" spans="2:7" ht="13.5" thickBot="1">
      <c r="B901" s="581"/>
      <c r="C901" s="582"/>
      <c r="D901" s="583"/>
      <c r="E901" s="584" t="s">
        <v>48</v>
      </c>
      <c r="F901" s="585">
        <v>7789.41</v>
      </c>
      <c r="G901" s="569"/>
    </row>
    <row r="902" spans="2:7" ht="13.5" thickTop="1">
      <c r="B902" s="590"/>
      <c r="C902" s="591"/>
      <c r="D902" s="590"/>
      <c r="E902" s="591"/>
      <c r="F902" s="591"/>
      <c r="G902" s="569"/>
    </row>
    <row r="903" spans="2:7" ht="13.5" thickBot="1">
      <c r="B903" s="589" t="s">
        <v>521</v>
      </c>
      <c r="C903" s="571"/>
      <c r="D903" s="572"/>
      <c r="E903" s="571"/>
      <c r="F903" s="571"/>
      <c r="G903" s="569"/>
    </row>
    <row r="904" spans="2:7" ht="13.5" thickTop="1">
      <c r="B904" s="573" t="s">
        <v>513</v>
      </c>
      <c r="C904" s="574">
        <v>1.05</v>
      </c>
      <c r="D904" s="575" t="s">
        <v>10</v>
      </c>
      <c r="E904" s="574">
        <v>4966.6000000000004</v>
      </c>
      <c r="F904" s="576">
        <v>5214.93</v>
      </c>
      <c r="G904" s="569"/>
    </row>
    <row r="905" spans="2:7">
      <c r="B905" s="577" t="s">
        <v>154</v>
      </c>
      <c r="C905" s="578">
        <v>3.75</v>
      </c>
      <c r="D905" s="579" t="s">
        <v>34</v>
      </c>
      <c r="E905" s="578">
        <v>2145.4</v>
      </c>
      <c r="F905" s="580">
        <v>7852.16</v>
      </c>
      <c r="G905" s="569"/>
    </row>
    <row r="906" spans="2:7">
      <c r="B906" s="577" t="s">
        <v>247</v>
      </c>
      <c r="C906" s="578">
        <v>10</v>
      </c>
      <c r="D906" s="592" t="s">
        <v>11</v>
      </c>
      <c r="E906" s="578">
        <v>550</v>
      </c>
      <c r="F906" s="580">
        <v>5500</v>
      </c>
      <c r="G906" s="569"/>
    </row>
    <row r="907" spans="2:7" ht="13.5" thickBot="1">
      <c r="B907" s="581"/>
      <c r="C907" s="582"/>
      <c r="D907" s="583"/>
      <c r="E907" s="584" t="s">
        <v>48</v>
      </c>
      <c r="F907" s="585">
        <v>18567.09</v>
      </c>
      <c r="G907" s="569"/>
    </row>
    <row r="908" spans="2:7" ht="13.5" thickTop="1">
      <c r="B908" s="593"/>
      <c r="C908" s="591"/>
      <c r="D908" s="590"/>
      <c r="E908" s="591"/>
      <c r="F908" s="591"/>
      <c r="G908" s="569"/>
    </row>
    <row r="909" spans="2:7" ht="13.5" thickBot="1">
      <c r="B909" s="594" t="s">
        <v>522</v>
      </c>
      <c r="C909" s="571"/>
      <c r="D909" s="572"/>
      <c r="E909" s="571"/>
      <c r="F909" s="571"/>
      <c r="G909" s="569"/>
    </row>
    <row r="910" spans="2:7" ht="13.5" thickTop="1">
      <c r="B910" s="573" t="s">
        <v>513</v>
      </c>
      <c r="C910" s="574">
        <v>1.05</v>
      </c>
      <c r="D910" s="575" t="s">
        <v>10</v>
      </c>
      <c r="E910" s="574">
        <v>4966.6000000000004</v>
      </c>
      <c r="F910" s="576">
        <v>5214.93</v>
      </c>
      <c r="G910" s="569"/>
    </row>
    <row r="911" spans="2:7">
      <c r="B911" s="577" t="s">
        <v>154</v>
      </c>
      <c r="C911" s="578">
        <v>1.99</v>
      </c>
      <c r="D911" s="579" t="s">
        <v>34</v>
      </c>
      <c r="E911" s="578">
        <v>1960.4</v>
      </c>
      <c r="F911" s="580">
        <v>3117.04</v>
      </c>
      <c r="G911" s="569"/>
    </row>
    <row r="912" spans="2:7">
      <c r="B912" s="577" t="s">
        <v>247</v>
      </c>
      <c r="C912" s="578"/>
      <c r="D912" s="592"/>
      <c r="E912" s="578"/>
      <c r="F912" s="580"/>
      <c r="G912" s="569"/>
    </row>
    <row r="913" spans="2:7" ht="13.5" thickBot="1">
      <c r="B913" s="581"/>
      <c r="C913" s="582"/>
      <c r="D913" s="583"/>
      <c r="E913" s="584" t="s">
        <v>48</v>
      </c>
      <c r="F913" s="585">
        <v>8331.9699999999993</v>
      </c>
      <c r="G913" s="569"/>
    </row>
    <row r="914" spans="2:7" ht="13.5" thickTop="1">
      <c r="B914" s="593"/>
      <c r="C914" s="591"/>
      <c r="D914" s="590"/>
      <c r="E914" s="591"/>
      <c r="F914" s="591"/>
      <c r="G914" s="569"/>
    </row>
    <row r="915" spans="2:7" ht="13.5" thickBot="1">
      <c r="B915" s="589" t="s">
        <v>523</v>
      </c>
      <c r="C915" s="571"/>
      <c r="D915" s="572"/>
      <c r="E915" s="571"/>
      <c r="F915" s="571"/>
      <c r="G915" s="569"/>
    </row>
    <row r="916" spans="2:7" ht="13.5" thickTop="1">
      <c r="B916" s="573" t="s">
        <v>514</v>
      </c>
      <c r="C916" s="574">
        <v>1.05</v>
      </c>
      <c r="D916" s="575" t="s">
        <v>10</v>
      </c>
      <c r="E916" s="574">
        <v>4966.6000000000004</v>
      </c>
      <c r="F916" s="576">
        <v>5214.93</v>
      </c>
      <c r="G916" s="569"/>
    </row>
    <row r="917" spans="2:7">
      <c r="B917" s="577" t="s">
        <v>515</v>
      </c>
      <c r="C917" s="578">
        <v>3.91</v>
      </c>
      <c r="D917" s="579" t="s">
        <v>34</v>
      </c>
      <c r="E917" s="578">
        <v>2145.4</v>
      </c>
      <c r="F917" s="580">
        <v>15446.88</v>
      </c>
      <c r="G917" s="569"/>
    </row>
    <row r="918" spans="2:7">
      <c r="B918" s="577" t="s">
        <v>516</v>
      </c>
      <c r="C918" s="578">
        <f>1/(0.3*0.3)</f>
        <v>11.11</v>
      </c>
      <c r="D918" s="592" t="s">
        <v>106</v>
      </c>
      <c r="E918" s="578">
        <v>225</v>
      </c>
      <c r="F918" s="580">
        <v>5200</v>
      </c>
      <c r="G918" s="569"/>
    </row>
    <row r="919" spans="2:7">
      <c r="B919" s="577"/>
      <c r="C919" s="578"/>
      <c r="D919" s="595"/>
      <c r="E919" s="596" t="s">
        <v>48</v>
      </c>
      <c r="F919" s="597">
        <v>25861.81</v>
      </c>
      <c r="G919" s="569"/>
    </row>
    <row r="920" spans="2:7">
      <c r="B920" s="593"/>
      <c r="C920" s="591"/>
      <c r="D920" s="590"/>
      <c r="E920" s="591"/>
      <c r="F920" s="591"/>
      <c r="G920" s="569"/>
    </row>
    <row r="921" spans="2:7" ht="13.5" thickBot="1">
      <c r="B921" s="589" t="s">
        <v>524</v>
      </c>
      <c r="C921" s="598"/>
      <c r="D921" s="594"/>
      <c r="E921" s="598"/>
      <c r="F921" s="598"/>
      <c r="G921" s="569"/>
    </row>
    <row r="922" spans="2:7" ht="13.5" thickTop="1">
      <c r="B922" s="599" t="s">
        <v>513</v>
      </c>
      <c r="C922" s="574">
        <v>1.05</v>
      </c>
      <c r="D922" s="575" t="s">
        <v>10</v>
      </c>
      <c r="E922" s="574">
        <v>4966.6000000000004</v>
      </c>
      <c r="F922" s="576">
        <v>5214.93</v>
      </c>
      <c r="G922" s="569"/>
    </row>
    <row r="923" spans="2:7">
      <c r="B923" s="577" t="s">
        <v>154</v>
      </c>
      <c r="C923" s="578">
        <v>2.97</v>
      </c>
      <c r="D923" s="579" t="s">
        <v>34</v>
      </c>
      <c r="E923" s="578">
        <v>1960.4</v>
      </c>
      <c r="F923" s="580">
        <v>11527.15</v>
      </c>
      <c r="G923" s="569"/>
    </row>
    <row r="924" spans="2:7">
      <c r="B924" s="577" t="s">
        <v>247</v>
      </c>
      <c r="C924" s="578">
        <f>1/(0.3*0.3)</f>
        <v>11.11</v>
      </c>
      <c r="D924" s="592" t="s">
        <v>11</v>
      </c>
      <c r="E924" s="578">
        <v>375</v>
      </c>
      <c r="F924" s="580">
        <v>5200</v>
      </c>
      <c r="G924" s="569"/>
    </row>
    <row r="925" spans="2:7" ht="13.5" thickBot="1">
      <c r="B925" s="581"/>
      <c r="C925" s="582"/>
      <c r="D925" s="583"/>
      <c r="E925" s="584"/>
      <c r="F925" s="585">
        <v>21942.080000000002</v>
      </c>
      <c r="G925" s="569"/>
    </row>
    <row r="926" spans="2:7" ht="13.5" thickTop="1">
      <c r="B926" s="572"/>
      <c r="C926" s="571"/>
      <c r="D926" s="572"/>
      <c r="E926" s="571"/>
      <c r="F926" s="571"/>
      <c r="G926" s="569"/>
    </row>
    <row r="927" spans="2:7" ht="13.5" thickBot="1">
      <c r="B927" s="594" t="s">
        <v>525</v>
      </c>
      <c r="C927" s="598"/>
      <c r="D927" s="594"/>
      <c r="E927" s="598"/>
      <c r="F927" s="598"/>
      <c r="G927" s="569"/>
    </row>
    <row r="928" spans="2:7" ht="13.5" thickTop="1">
      <c r="B928" s="599" t="s">
        <v>513</v>
      </c>
      <c r="C928" s="574">
        <v>1.05</v>
      </c>
      <c r="D928" s="575" t="s">
        <v>10</v>
      </c>
      <c r="E928" s="574">
        <v>4966.6000000000004</v>
      </c>
      <c r="F928" s="576">
        <v>5214.93</v>
      </c>
      <c r="G928" s="569"/>
    </row>
    <row r="929" spans="2:7">
      <c r="B929" s="577" t="s">
        <v>154</v>
      </c>
      <c r="C929" s="578">
        <v>1.1000000000000001</v>
      </c>
      <c r="D929" s="579" t="s">
        <v>34</v>
      </c>
      <c r="E929" s="578">
        <v>2145.4</v>
      </c>
      <c r="F929" s="580">
        <v>5213.32</v>
      </c>
      <c r="G929" s="569"/>
    </row>
    <row r="930" spans="2:7">
      <c r="B930" s="577" t="s">
        <v>247</v>
      </c>
      <c r="C930" s="578">
        <f>1/0.15</f>
        <v>6.67</v>
      </c>
      <c r="D930" s="592" t="s">
        <v>106</v>
      </c>
      <c r="E930" s="578">
        <v>225</v>
      </c>
      <c r="F930" s="580">
        <v>1500</v>
      </c>
      <c r="G930" s="569"/>
    </row>
    <row r="931" spans="2:7" ht="13.5" thickBot="1">
      <c r="B931" s="581"/>
      <c r="C931" s="582"/>
      <c r="D931" s="583"/>
      <c r="E931" s="584"/>
      <c r="F931" s="585">
        <v>11928.25</v>
      </c>
      <c r="G931" s="569"/>
    </row>
    <row r="932" spans="2:7" ht="13.5" thickTop="1">
      <c r="B932" s="572"/>
      <c r="C932" s="571"/>
      <c r="D932" s="572"/>
      <c r="E932" s="571"/>
      <c r="F932" s="571"/>
      <c r="G932" s="569"/>
    </row>
    <row r="933" spans="2:7" ht="13.5" thickBot="1">
      <c r="B933" s="594" t="s">
        <v>526</v>
      </c>
      <c r="C933" s="571"/>
      <c r="D933" s="572"/>
      <c r="E933" s="571"/>
      <c r="F933" s="571"/>
      <c r="G933" s="569"/>
    </row>
    <row r="934" spans="2:7" ht="13.5" thickTop="1">
      <c r="B934" s="599" t="s">
        <v>513</v>
      </c>
      <c r="C934" s="574">
        <v>1.05</v>
      </c>
      <c r="D934" s="575" t="s">
        <v>10</v>
      </c>
      <c r="E934" s="574">
        <v>4966.6000000000004</v>
      </c>
      <c r="F934" s="576">
        <v>5214.93</v>
      </c>
      <c r="G934" s="569"/>
    </row>
    <row r="935" spans="2:7">
      <c r="B935" s="577" t="s">
        <v>154</v>
      </c>
      <c r="C935" s="578">
        <v>4.75</v>
      </c>
      <c r="D935" s="579" t="s">
        <v>34</v>
      </c>
      <c r="E935" s="578">
        <v>1960.4</v>
      </c>
      <c r="F935" s="580">
        <v>6155.66</v>
      </c>
      <c r="G935" s="569"/>
    </row>
    <row r="936" spans="2:7">
      <c r="B936" s="577" t="s">
        <v>247</v>
      </c>
      <c r="C936" s="578">
        <f>1/(0.3*0.3)</f>
        <v>11.11</v>
      </c>
      <c r="D936" s="592" t="s">
        <v>106</v>
      </c>
      <c r="E936" s="578">
        <v>250</v>
      </c>
      <c r="F936" s="580">
        <v>1562.5</v>
      </c>
      <c r="G936" s="569"/>
    </row>
    <row r="937" spans="2:7">
      <c r="B937" s="600" t="s">
        <v>517</v>
      </c>
      <c r="C937" s="578">
        <f>1/(0.3*0.3)</f>
        <v>11.11</v>
      </c>
      <c r="D937" s="602" t="s">
        <v>106</v>
      </c>
      <c r="E937" s="601">
        <v>325</v>
      </c>
      <c r="F937" s="580">
        <v>1156.25</v>
      </c>
      <c r="G937" s="569"/>
    </row>
    <row r="938" spans="2:7" ht="13.5" thickBot="1">
      <c r="B938" s="581"/>
      <c r="C938" s="582"/>
      <c r="D938" s="583"/>
      <c r="E938" s="584"/>
      <c r="F938" s="585">
        <v>14089.34</v>
      </c>
      <c r="G938" s="569"/>
    </row>
    <row r="939" spans="2:7" ht="13.5" thickTop="1">
      <c r="B939" s="603"/>
      <c r="C939" s="604"/>
      <c r="D939" s="603"/>
      <c r="E939" s="604"/>
      <c r="F939" s="604"/>
      <c r="G939" s="569"/>
    </row>
    <row r="940" spans="2:7">
      <c r="B940" s="4"/>
      <c r="C940" s="16"/>
      <c r="D940" s="383"/>
      <c r="E940" s="16"/>
      <c r="F940" s="16"/>
    </row>
    <row r="941" spans="2:7">
      <c r="B941" s="4"/>
      <c r="C941" s="16"/>
      <c r="D941" s="383"/>
      <c r="E941" s="16"/>
      <c r="F941" s="16"/>
    </row>
    <row r="942" spans="2:7">
      <c r="B942" s="818" t="s">
        <v>528</v>
      </c>
      <c r="C942" s="819"/>
      <c r="D942" s="820"/>
      <c r="E942" s="821"/>
      <c r="F942" s="822"/>
    </row>
    <row r="943" spans="2:7">
      <c r="B943" s="823" t="s">
        <v>491</v>
      </c>
      <c r="C943" s="98">
        <v>1</v>
      </c>
      <c r="D943" s="99" t="s">
        <v>10</v>
      </c>
      <c r="E943" s="824">
        <v>330</v>
      </c>
      <c r="F943" s="825">
        <f>C943*E943</f>
        <v>330</v>
      </c>
    </row>
    <row r="944" spans="2:7">
      <c r="B944" s="826" t="s">
        <v>39</v>
      </c>
      <c r="C944" s="825">
        <v>10</v>
      </c>
      <c r="D944" s="827" t="s">
        <v>36</v>
      </c>
      <c r="E944" s="825">
        <v>12</v>
      </c>
      <c r="F944" s="825">
        <f>C944*E944</f>
        <v>120</v>
      </c>
    </row>
    <row r="945" spans="2:6">
      <c r="B945" s="826"/>
      <c r="C945" s="826"/>
      <c r="D945" s="826"/>
      <c r="E945" s="828" t="s">
        <v>529</v>
      </c>
      <c r="F945" s="829">
        <f>SUM(F943:F944)</f>
        <v>450</v>
      </c>
    </row>
    <row r="946" spans="2:6">
      <c r="B946" s="114"/>
      <c r="C946" s="114"/>
      <c r="D946" s="114"/>
      <c r="E946" s="115"/>
      <c r="F946" s="116"/>
    </row>
    <row r="947" spans="2:6">
      <c r="B947" s="830" t="s">
        <v>530</v>
      </c>
      <c r="C947" s="831"/>
      <c r="D947" s="831"/>
      <c r="E947" s="832"/>
      <c r="F947" s="832"/>
    </row>
    <row r="948" spans="2:6" ht="13.5" thickBot="1">
      <c r="B948" s="833"/>
      <c r="C948" s="831"/>
      <c r="D948" s="831"/>
      <c r="E948" s="832"/>
      <c r="F948" s="832"/>
    </row>
    <row r="949" spans="2:6" ht="13.5" thickTop="1">
      <c r="B949" s="102" t="s">
        <v>531</v>
      </c>
      <c r="C949" s="834">
        <v>4.5999999999999996</v>
      </c>
      <c r="D949" s="835" t="s">
        <v>28</v>
      </c>
      <c r="E949" s="834">
        <v>250</v>
      </c>
      <c r="F949" s="836">
        <f>C949*E949</f>
        <v>1150</v>
      </c>
    </row>
    <row r="950" spans="2:6">
      <c r="B950" s="837" t="s">
        <v>532</v>
      </c>
      <c r="C950" s="838">
        <v>1</v>
      </c>
      <c r="D950" s="839" t="s">
        <v>10</v>
      </c>
      <c r="E950" s="840">
        <f>F945</f>
        <v>450</v>
      </c>
      <c r="F950" s="836">
        <f>C950*E950</f>
        <v>450</v>
      </c>
    </row>
    <row r="951" spans="2:6">
      <c r="B951" s="103" t="s">
        <v>549</v>
      </c>
      <c r="C951" s="841">
        <v>0.4</v>
      </c>
      <c r="D951" s="842" t="s">
        <v>10</v>
      </c>
      <c r="E951" s="840">
        <v>1012</v>
      </c>
      <c r="F951" s="836">
        <f>C951*E951</f>
        <v>404.8</v>
      </c>
    </row>
    <row r="952" spans="2:6">
      <c r="B952" s="103" t="s">
        <v>25</v>
      </c>
      <c r="C952" s="841">
        <v>27.62</v>
      </c>
      <c r="D952" s="843" t="s">
        <v>26</v>
      </c>
      <c r="E952" s="841">
        <v>1</v>
      </c>
      <c r="F952" s="836">
        <f>C952*E952</f>
        <v>27.62</v>
      </c>
    </row>
    <row r="953" spans="2:6">
      <c r="B953" s="103" t="s">
        <v>533</v>
      </c>
      <c r="C953" s="841">
        <v>1</v>
      </c>
      <c r="D953" s="843" t="s">
        <v>1</v>
      </c>
      <c r="E953" s="841">
        <v>45</v>
      </c>
      <c r="F953" s="836">
        <f>C953*E953</f>
        <v>45</v>
      </c>
    </row>
    <row r="954" spans="2:6">
      <c r="B954" s="104"/>
      <c r="C954" s="841"/>
      <c r="D954" s="843"/>
      <c r="E954" s="841"/>
      <c r="F954" s="836"/>
    </row>
    <row r="955" spans="2:6">
      <c r="B955" s="844" t="s">
        <v>18</v>
      </c>
      <c r="C955" s="841"/>
      <c r="D955" s="845"/>
      <c r="E955" s="841"/>
      <c r="F955" s="836"/>
    </row>
    <row r="956" spans="2:6">
      <c r="B956" s="104" t="s">
        <v>534</v>
      </c>
      <c r="C956" s="846">
        <v>1</v>
      </c>
      <c r="D956" s="847" t="s">
        <v>10</v>
      </c>
      <c r="E956" s="846">
        <v>1300</v>
      </c>
      <c r="F956" s="836">
        <f>C956*E956</f>
        <v>1300</v>
      </c>
    </row>
    <row r="957" spans="2:6" ht="13.5" thickBot="1">
      <c r="B957" s="104" t="s">
        <v>535</v>
      </c>
      <c r="C957" s="846">
        <v>0.2</v>
      </c>
      <c r="D957" s="847" t="s">
        <v>10</v>
      </c>
      <c r="E957" s="846">
        <v>500</v>
      </c>
      <c r="F957" s="848">
        <f>C957*E957</f>
        <v>100</v>
      </c>
    </row>
    <row r="958" spans="2:6" ht="14.25" thickTop="1" thickBot="1">
      <c r="B958" s="849"/>
      <c r="C958" s="850"/>
      <c r="D958" s="850"/>
      <c r="E958" s="851" t="s">
        <v>48</v>
      </c>
      <c r="F958" s="852">
        <f>SUM(F949:F957)</f>
        <v>3477.42</v>
      </c>
    </row>
    <row r="959" spans="2:6" ht="13.5" thickTop="1">
      <c r="B959" s="538"/>
      <c r="C959" s="831"/>
      <c r="D959" s="831"/>
      <c r="E959" s="832"/>
      <c r="F959" s="853"/>
    </row>
    <row r="960" spans="2:6">
      <c r="B960" s="833" t="s">
        <v>536</v>
      </c>
      <c r="C960" s="831">
        <v>0.2</v>
      </c>
      <c r="D960" s="854" t="s">
        <v>537</v>
      </c>
      <c r="E960" s="832">
        <f>F958</f>
        <v>3477.42</v>
      </c>
      <c r="F960" s="855">
        <f>ROUND(C960*E960,2)</f>
        <v>695.48</v>
      </c>
    </row>
    <row r="961" spans="2:6">
      <c r="B961" s="833" t="s">
        <v>538</v>
      </c>
      <c r="C961" s="831">
        <v>0.3</v>
      </c>
      <c r="D961" s="854" t="s">
        <v>537</v>
      </c>
      <c r="E961" s="832">
        <f>E960</f>
        <v>3477.42</v>
      </c>
      <c r="F961" s="855">
        <f>ROUND(C961*E961,2)</f>
        <v>1043.23</v>
      </c>
    </row>
    <row r="962" spans="2:6">
      <c r="B962" s="856"/>
      <c r="C962" s="856"/>
      <c r="D962" s="856"/>
      <c r="E962" s="856"/>
      <c r="F962" s="856"/>
    </row>
    <row r="963" spans="2:6">
      <c r="B963" s="856"/>
      <c r="C963" s="856"/>
      <c r="D963" s="856"/>
      <c r="E963" s="856"/>
      <c r="F963" s="856"/>
    </row>
    <row r="964" spans="2:6">
      <c r="B964" s="857" t="s">
        <v>539</v>
      </c>
      <c r="C964" s="856"/>
      <c r="D964" s="856"/>
      <c r="E964" s="856"/>
      <c r="F964" s="856"/>
    </row>
    <row r="965" spans="2:6">
      <c r="B965" s="857" t="s">
        <v>540</v>
      </c>
      <c r="C965" s="856"/>
      <c r="D965" s="856"/>
      <c r="E965" s="856"/>
      <c r="F965" s="856"/>
    </row>
    <row r="966" spans="2:6">
      <c r="B966" s="858" t="s">
        <v>541</v>
      </c>
      <c r="C966" s="859">
        <v>50.6</v>
      </c>
      <c r="D966" s="538" t="s">
        <v>542</v>
      </c>
      <c r="E966" s="860">
        <v>0.2</v>
      </c>
      <c r="F966" s="241"/>
    </row>
    <row r="967" spans="2:6">
      <c r="B967" s="861" t="s">
        <v>543</v>
      </c>
      <c r="C967" s="862">
        <f>0.8*C966</f>
        <v>40.479999999999997</v>
      </c>
      <c r="D967" s="863" t="s">
        <v>10</v>
      </c>
      <c r="E967" s="862">
        <v>158.5</v>
      </c>
      <c r="F967" s="864">
        <f>ROUND(C967*E967,2)</f>
        <v>6416.08</v>
      </c>
    </row>
    <row r="968" spans="2:6">
      <c r="B968" s="861" t="s">
        <v>420</v>
      </c>
      <c r="C968" s="862">
        <f>0.96*C966</f>
        <v>48.58</v>
      </c>
      <c r="D968" s="863" t="s">
        <v>10</v>
      </c>
      <c r="E968" s="862">
        <v>110</v>
      </c>
      <c r="F968" s="864">
        <f>ROUND(C968*E968,2)</f>
        <v>5343.8</v>
      </c>
    </row>
    <row r="969" spans="2:6">
      <c r="B969" s="861" t="s">
        <v>544</v>
      </c>
      <c r="C969" s="862">
        <f>0.08*C966</f>
        <v>4.05</v>
      </c>
      <c r="D969" s="863" t="s">
        <v>10</v>
      </c>
      <c r="E969" s="862">
        <v>1500</v>
      </c>
      <c r="F969" s="864">
        <f>ROUND(C969*E969,2)</f>
        <v>6075</v>
      </c>
    </row>
    <row r="970" spans="2:6">
      <c r="B970" s="861" t="s">
        <v>545</v>
      </c>
      <c r="C970" s="862">
        <f>0.04*C966</f>
        <v>2.02</v>
      </c>
      <c r="D970" s="863" t="s">
        <v>10</v>
      </c>
      <c r="E970" s="862">
        <f>F60</f>
        <v>4455.62</v>
      </c>
      <c r="F970" s="864">
        <f>ROUND(C970*E970,2)</f>
        <v>9000.35</v>
      </c>
    </row>
    <row r="971" spans="2:6">
      <c r="B971" s="861" t="s">
        <v>546</v>
      </c>
      <c r="C971" s="862">
        <f>1.64*C966</f>
        <v>82.98</v>
      </c>
      <c r="D971" s="863" t="s">
        <v>11</v>
      </c>
      <c r="E971" s="862">
        <f>IF(E966=0.2,F960,F961)</f>
        <v>695.48</v>
      </c>
      <c r="F971" s="864">
        <f>ROUND(C971*E971,2)</f>
        <v>57710.93</v>
      </c>
    </row>
    <row r="972" spans="2:6">
      <c r="B972" s="865"/>
      <c r="C972" s="862"/>
      <c r="D972" s="865"/>
      <c r="E972" s="828" t="s">
        <v>547</v>
      </c>
      <c r="F972" s="866">
        <f>SUM(F967:F971)</f>
        <v>84546.16</v>
      </c>
    </row>
    <row r="973" spans="2:6">
      <c r="B973" s="867"/>
      <c r="C973" s="868"/>
      <c r="D973" s="869"/>
      <c r="E973" s="828" t="s">
        <v>548</v>
      </c>
      <c r="F973" s="870">
        <f>+F972/C966</f>
        <v>1670.87</v>
      </c>
    </row>
    <row r="974" spans="2:6">
      <c r="B974" s="4"/>
      <c r="C974" s="16"/>
      <c r="D974" s="383"/>
      <c r="E974" s="16"/>
      <c r="F974" s="16"/>
    </row>
    <row r="975" spans="2:6">
      <c r="B975" s="4"/>
      <c r="C975" s="16"/>
      <c r="D975" s="383"/>
      <c r="E975" s="16"/>
      <c r="F975" s="16"/>
    </row>
    <row r="976" spans="2:6">
      <c r="B976" s="49" t="s">
        <v>550</v>
      </c>
      <c r="C976" s="871"/>
      <c r="D976" s="301"/>
      <c r="E976" s="872"/>
      <c r="F976" s="872"/>
    </row>
    <row r="977" spans="2:6" ht="13.5" thickBot="1">
      <c r="B977" s="49" t="s">
        <v>295</v>
      </c>
      <c r="C977" s="871"/>
      <c r="D977" s="301"/>
      <c r="E977" s="871"/>
      <c r="F977" s="871"/>
    </row>
    <row r="978" spans="2:6" ht="13.5" thickTop="1">
      <c r="B978" s="873" t="s">
        <v>140</v>
      </c>
      <c r="C978" s="874">
        <v>1.05</v>
      </c>
      <c r="D978" s="173" t="s">
        <v>10</v>
      </c>
      <c r="E978" s="874">
        <f>F60</f>
        <v>4455.62</v>
      </c>
      <c r="F978" s="511">
        <f>ROUND(C978*E978,2)</f>
        <v>4678.3999999999996</v>
      </c>
    </row>
    <row r="979" spans="2:6">
      <c r="B979" s="875" t="s">
        <v>154</v>
      </c>
      <c r="C979" s="876">
        <v>8.15</v>
      </c>
      <c r="D979" s="174" t="s">
        <v>34</v>
      </c>
      <c r="E979" s="876">
        <f>F166</f>
        <v>2600.5500000000002</v>
      </c>
      <c r="F979" s="516">
        <f>ROUND(C979*E979,2)</f>
        <v>21194.48</v>
      </c>
    </row>
    <row r="980" spans="2:6">
      <c r="B980" s="875" t="s">
        <v>247</v>
      </c>
      <c r="C980" s="876">
        <v>44.44</v>
      </c>
      <c r="D980" s="174" t="s">
        <v>21</v>
      </c>
      <c r="E980" s="876">
        <v>100</v>
      </c>
      <c r="F980" s="516">
        <f>ROUND(C980*E980,2)</f>
        <v>4444</v>
      </c>
    </row>
    <row r="981" spans="2:6" ht="13.5" thickBot="1">
      <c r="B981" s="877"/>
      <c r="C981" s="878"/>
      <c r="D981" s="183"/>
      <c r="E981" s="879"/>
      <c r="F981" s="880">
        <f>SUM(F978:F980)</f>
        <v>30316.880000000001</v>
      </c>
    </row>
    <row r="982" spans="2:6" ht="13.5" thickTop="1">
      <c r="B982" s="307" t="s">
        <v>296</v>
      </c>
      <c r="C982" s="1029">
        <v>1.2999999999999999E-2</v>
      </c>
      <c r="D982" s="309" t="s">
        <v>10</v>
      </c>
      <c r="E982" s="881"/>
      <c r="F982" s="881"/>
    </row>
    <row r="983" spans="2:6">
      <c r="B983" s="307" t="s">
        <v>551</v>
      </c>
      <c r="C983" s="882">
        <v>1</v>
      </c>
      <c r="D983" s="171" t="s">
        <v>125</v>
      </c>
      <c r="E983" s="883">
        <f>C982*F981</f>
        <v>394.12</v>
      </c>
      <c r="F983" s="884">
        <f>ROUND(C983*E983,2)</f>
        <v>394.12</v>
      </c>
    </row>
    <row r="984" spans="2:6" ht="13.5" thickBot="1">
      <c r="B984" s="885" t="s">
        <v>502</v>
      </c>
      <c r="C984" s="886" t="s">
        <v>552</v>
      </c>
      <c r="D984" s="887"/>
      <c r="E984" s="879" t="s">
        <v>48</v>
      </c>
      <c r="F984" s="888">
        <f>SUM(F983:F983)</f>
        <v>394.12</v>
      </c>
    </row>
    <row r="985" spans="2:6" ht="13.5" thickTop="1">
      <c r="B985" s="885"/>
      <c r="C985" s="881"/>
      <c r="D985" s="309"/>
      <c r="E985" s="881"/>
      <c r="F985" s="886"/>
    </row>
    <row r="986" spans="2:6">
      <c r="B986" s="49" t="s">
        <v>553</v>
      </c>
      <c r="C986" s="881"/>
      <c r="D986" s="309"/>
      <c r="E986" s="881"/>
      <c r="F986" s="881"/>
    </row>
    <row r="987" spans="2:6" ht="13.5" thickBot="1">
      <c r="B987" s="49" t="s">
        <v>554</v>
      </c>
      <c r="C987" s="889"/>
      <c r="D987" s="890"/>
      <c r="E987" s="889"/>
      <c r="F987" s="889"/>
    </row>
    <row r="988" spans="2:6" ht="13.5" thickTop="1">
      <c r="B988" s="873" t="s">
        <v>140</v>
      </c>
      <c r="C988" s="874">
        <v>1.05</v>
      </c>
      <c r="D988" s="173" t="s">
        <v>10</v>
      </c>
      <c r="E988" s="874">
        <f>E978</f>
        <v>4455.62</v>
      </c>
      <c r="F988" s="511">
        <f>ROUND(C988*E988,2)</f>
        <v>4678.3999999999996</v>
      </c>
    </row>
    <row r="989" spans="2:6">
      <c r="B989" s="875" t="s">
        <v>154</v>
      </c>
      <c r="C989" s="876">
        <v>4.79</v>
      </c>
      <c r="D989" s="174" t="s">
        <v>34</v>
      </c>
      <c r="E989" s="876">
        <f>E979</f>
        <v>2600.5500000000002</v>
      </c>
      <c r="F989" s="516">
        <f>ROUND(C989*E989,2)</f>
        <v>12456.63</v>
      </c>
    </row>
    <row r="990" spans="2:6">
      <c r="B990" s="875" t="s">
        <v>247</v>
      </c>
      <c r="C990" s="876">
        <v>16</v>
      </c>
      <c r="D990" s="174" t="s">
        <v>21</v>
      </c>
      <c r="E990" s="876">
        <v>100</v>
      </c>
      <c r="F990" s="516">
        <f>ROUND(C990*E990,2)</f>
        <v>1600</v>
      </c>
    </row>
    <row r="991" spans="2:6" ht="13.5" thickBot="1">
      <c r="B991" s="877"/>
      <c r="C991" s="878"/>
      <c r="D991" s="183"/>
      <c r="E991" s="879"/>
      <c r="F991" s="880">
        <f>SUM(F988:F990)</f>
        <v>18735.03</v>
      </c>
    </row>
    <row r="992" spans="2:6" ht="13.5" thickTop="1">
      <c r="B992" s="307" t="s">
        <v>298</v>
      </c>
      <c r="C992" s="881">
        <v>0.18</v>
      </c>
      <c r="D992" s="309" t="s">
        <v>10</v>
      </c>
      <c r="E992" s="881"/>
      <c r="F992" s="881"/>
    </row>
    <row r="993" spans="2:6">
      <c r="B993" s="307" t="s">
        <v>555</v>
      </c>
      <c r="C993" s="881">
        <f>F991*C992</f>
        <v>3372.31</v>
      </c>
      <c r="D993" s="309" t="s">
        <v>556</v>
      </c>
      <c r="E993" s="881"/>
      <c r="F993" s="881"/>
    </row>
    <row r="994" spans="2:6" ht="13.5" thickBot="1">
      <c r="B994" s="49" t="s">
        <v>557</v>
      </c>
      <c r="C994" s="889"/>
      <c r="D994" s="890"/>
      <c r="E994" s="889"/>
      <c r="F994" s="889"/>
    </row>
    <row r="995" spans="2:6" ht="13.5" thickTop="1">
      <c r="B995" s="873" t="s">
        <v>140</v>
      </c>
      <c r="C995" s="874">
        <v>1.05</v>
      </c>
      <c r="D995" s="173" t="s">
        <v>10</v>
      </c>
      <c r="E995" s="874">
        <f>E988</f>
        <v>4455.62</v>
      </c>
      <c r="F995" s="511">
        <f>ROUND(C995*E995,2)</f>
        <v>4678.3999999999996</v>
      </c>
    </row>
    <row r="996" spans="2:6">
      <c r="B996" s="875" t="s">
        <v>154</v>
      </c>
      <c r="C996" s="876">
        <v>1.43</v>
      </c>
      <c r="D996" s="174" t="s">
        <v>34</v>
      </c>
      <c r="E996" s="876">
        <f>E989</f>
        <v>2600.5500000000002</v>
      </c>
      <c r="F996" s="516">
        <f>ROUND(C996*E996,2)</f>
        <v>3718.79</v>
      </c>
    </row>
    <row r="997" spans="2:6" ht="13.5" thickBot="1">
      <c r="B997" s="877"/>
      <c r="C997" s="878"/>
      <c r="D997" s="183"/>
      <c r="E997" s="879"/>
      <c r="F997" s="880">
        <f>SUM(F995:F996)</f>
        <v>8397.19</v>
      </c>
    </row>
    <row r="998" spans="2:6" ht="13.5" thickTop="1">
      <c r="B998" s="891" t="s">
        <v>558</v>
      </c>
      <c r="C998" s="892">
        <v>0.14000000000000001</v>
      </c>
      <c r="D998" s="173" t="s">
        <v>10</v>
      </c>
      <c r="E998" s="892"/>
      <c r="F998" s="893"/>
    </row>
    <row r="999" spans="2:6">
      <c r="B999" s="894" t="s">
        <v>555</v>
      </c>
      <c r="C999" s="895">
        <f>F997*C998</f>
        <v>1175.6099999999999</v>
      </c>
      <c r="D999" s="174" t="s">
        <v>556</v>
      </c>
      <c r="E999" s="895"/>
      <c r="F999" s="896"/>
    </row>
    <row r="1000" spans="2:6">
      <c r="B1000" s="894" t="s">
        <v>559</v>
      </c>
      <c r="C1000" s="897">
        <v>1</v>
      </c>
      <c r="D1000" s="174" t="s">
        <v>125</v>
      </c>
      <c r="E1000" s="898">
        <f>C999+C993</f>
        <v>4547.92</v>
      </c>
      <c r="F1000" s="516">
        <f>ROUND(C1000*E1000,2)</f>
        <v>4547.92</v>
      </c>
    </row>
    <row r="1001" spans="2:6">
      <c r="B1001" s="894" t="s">
        <v>275</v>
      </c>
      <c r="C1001" s="897">
        <v>2.86</v>
      </c>
      <c r="D1001" s="899" t="s">
        <v>11</v>
      </c>
      <c r="E1001" s="898">
        <f>F99</f>
        <v>246.8</v>
      </c>
      <c r="F1001" s="516">
        <f>ROUND(C1001*E1001,2)</f>
        <v>705.85</v>
      </c>
    </row>
    <row r="1002" spans="2:6">
      <c r="B1002" s="894" t="s">
        <v>87</v>
      </c>
      <c r="C1002" s="897">
        <v>12.2</v>
      </c>
      <c r="D1002" s="899" t="s">
        <v>21</v>
      </c>
      <c r="E1002" s="898">
        <f>F137</f>
        <v>60.57</v>
      </c>
      <c r="F1002" s="516">
        <f>ROUND(C1002*E1002,2)</f>
        <v>738.95</v>
      </c>
    </row>
    <row r="1003" spans="2:6">
      <c r="B1003" s="894" t="s">
        <v>290</v>
      </c>
      <c r="C1003" s="897">
        <v>1.76</v>
      </c>
      <c r="D1003" s="899" t="s">
        <v>11</v>
      </c>
      <c r="E1003" s="898">
        <v>90.3</v>
      </c>
      <c r="F1003" s="516">
        <f>ROUND(C1003*E1003,2)</f>
        <v>158.93</v>
      </c>
    </row>
    <row r="1004" spans="2:6">
      <c r="B1004" s="894" t="s">
        <v>560</v>
      </c>
      <c r="C1004" s="1092" t="s">
        <v>552</v>
      </c>
      <c r="D1004" s="1092"/>
      <c r="E1004" s="1092"/>
      <c r="F1004" s="900">
        <f>SUM(F1000:F1003)</f>
        <v>6151.65</v>
      </c>
    </row>
    <row r="1005" spans="2:6" ht="13.5" thickBot="1">
      <c r="B1005" s="901" t="s">
        <v>553</v>
      </c>
      <c r="C1005" s="902" t="s">
        <v>555</v>
      </c>
      <c r="D1005" s="183"/>
      <c r="E1005" s="903">
        <f>F1004</f>
        <v>6151.65</v>
      </c>
      <c r="F1005" s="904"/>
    </row>
    <row r="1006" spans="2:6" ht="13.5" thickTop="1">
      <c r="B1006" s="885"/>
      <c r="C1006" s="905"/>
      <c r="D1006" s="309"/>
      <c r="E1006" s="886"/>
      <c r="F1006" s="881"/>
    </row>
    <row r="1007" spans="2:6">
      <c r="B1007" s="1093" t="s">
        <v>561</v>
      </c>
      <c r="C1007" s="1093"/>
      <c r="D1007" s="1093"/>
      <c r="E1007" s="1093"/>
      <c r="F1007" s="906"/>
    </row>
    <row r="1008" spans="2:6">
      <c r="B1008" s="907"/>
      <c r="C1008" s="907"/>
      <c r="D1008" s="907"/>
      <c r="E1008" s="907"/>
      <c r="F1008" s="908"/>
    </row>
    <row r="1009" spans="2:6" ht="13.5" thickBot="1">
      <c r="B1009" s="909" t="s">
        <v>562</v>
      </c>
      <c r="C1009" s="910"/>
      <c r="D1009" s="216"/>
      <c r="E1009" s="911"/>
      <c r="F1009" s="911"/>
    </row>
    <row r="1010" spans="2:6" ht="13.5" thickTop="1">
      <c r="B1010" s="912" t="s">
        <v>518</v>
      </c>
      <c r="C1010" s="913">
        <v>1.05</v>
      </c>
      <c r="D1010" s="96" t="s">
        <v>10</v>
      </c>
      <c r="E1010" s="97">
        <f>F60</f>
        <v>4455.62</v>
      </c>
      <c r="F1010" s="914">
        <f>ROUND(C1010*E1010,2)</f>
        <v>4678.3999999999996</v>
      </c>
    </row>
    <row r="1011" spans="2:6">
      <c r="B1011" s="915" t="s">
        <v>563</v>
      </c>
      <c r="C1011" s="98">
        <v>0.6</v>
      </c>
      <c r="D1011" s="99" t="s">
        <v>34</v>
      </c>
      <c r="E1011" s="862">
        <f>E989</f>
        <v>2600.5500000000002</v>
      </c>
      <c r="F1011" s="916">
        <f>ROUND(C1011*E1011,2)</f>
        <v>1560.33</v>
      </c>
    </row>
    <row r="1012" spans="2:6">
      <c r="B1012" s="917" t="s">
        <v>564</v>
      </c>
      <c r="C1012" s="918">
        <v>8.89</v>
      </c>
      <c r="D1012" s="919" t="s">
        <v>21</v>
      </c>
      <c r="E1012" s="920">
        <v>80.55</v>
      </c>
      <c r="F1012" s="916">
        <f>ROUND(C1012*E1012,2)</f>
        <v>716.09</v>
      </c>
    </row>
    <row r="1013" spans="2:6" ht="13.5" thickBot="1">
      <c r="B1013" s="921"/>
      <c r="C1013" s="922"/>
      <c r="D1013" s="1094" t="s">
        <v>565</v>
      </c>
      <c r="E1013" s="1094"/>
      <c r="F1013" s="338">
        <f>SUM(F1010:F1012)</f>
        <v>6954.82</v>
      </c>
    </row>
    <row r="1014" spans="2:6" ht="14.25" thickTop="1" thickBot="1">
      <c r="B1014" s="885"/>
      <c r="C1014" s="905"/>
      <c r="D1014" s="309"/>
      <c r="E1014" s="886"/>
      <c r="F1014" s="881"/>
    </row>
    <row r="1015" spans="2:6" ht="13.5" thickTop="1">
      <c r="B1015" s="923" t="s">
        <v>0</v>
      </c>
      <c r="C1015" s="924">
        <v>12</v>
      </c>
      <c r="D1015" s="173" t="s">
        <v>21</v>
      </c>
      <c r="E1015" s="892">
        <v>60</v>
      </c>
      <c r="F1015" s="925">
        <f>ROUND(C1015*E1015,2)</f>
        <v>720</v>
      </c>
    </row>
    <row r="1016" spans="2:6">
      <c r="B1016" s="926" t="s">
        <v>566</v>
      </c>
      <c r="C1016" s="927">
        <v>2.7</v>
      </c>
      <c r="D1016" s="928" t="s">
        <v>10</v>
      </c>
      <c r="E1016" s="929">
        <v>240.23</v>
      </c>
      <c r="F1016" s="930">
        <f>ROUND(C1016*E1016,2)</f>
        <v>648.62</v>
      </c>
    </row>
    <row r="1017" spans="2:6">
      <c r="B1017" s="931" t="s">
        <v>156</v>
      </c>
      <c r="C1017" s="932">
        <v>1.35</v>
      </c>
      <c r="D1017" s="933" t="s">
        <v>10</v>
      </c>
      <c r="E1017" s="934">
        <v>70.16</v>
      </c>
      <c r="F1017" s="930">
        <f t="shared" ref="F1017:F1035" si="11">ROUND(C1017*E1017,2)</f>
        <v>94.72</v>
      </c>
    </row>
    <row r="1018" spans="2:6">
      <c r="B1018" s="931" t="s">
        <v>420</v>
      </c>
      <c r="C1018" s="932">
        <v>1.62</v>
      </c>
      <c r="D1018" s="933" t="s">
        <v>10</v>
      </c>
      <c r="E1018" s="934">
        <v>75</v>
      </c>
      <c r="F1018" s="930">
        <f t="shared" si="11"/>
        <v>121.5</v>
      </c>
    </row>
    <row r="1019" spans="2:6">
      <c r="B1019" s="935" t="s">
        <v>567</v>
      </c>
      <c r="C1019" s="936">
        <v>1.35</v>
      </c>
      <c r="D1019" s="933" t="s">
        <v>10</v>
      </c>
      <c r="E1019" s="934">
        <f>F1013</f>
        <v>6954.82</v>
      </c>
      <c r="F1019" s="930">
        <f t="shared" si="11"/>
        <v>9389.01</v>
      </c>
    </row>
    <row r="1020" spans="2:6">
      <c r="B1020" s="931" t="s">
        <v>568</v>
      </c>
      <c r="C1020" s="932">
        <v>7.68</v>
      </c>
      <c r="D1020" s="933" t="s">
        <v>11</v>
      </c>
      <c r="E1020" s="934">
        <f>F200</f>
        <v>760.92</v>
      </c>
      <c r="F1020" s="930">
        <f t="shared" si="11"/>
        <v>5843.87</v>
      </c>
    </row>
    <row r="1021" spans="2:6">
      <c r="B1021" s="931" t="s">
        <v>569</v>
      </c>
      <c r="C1021" s="932">
        <v>12</v>
      </c>
      <c r="D1021" s="933" t="s">
        <v>21</v>
      </c>
      <c r="E1021" s="934">
        <f>(F710*0.09)/12</f>
        <v>0.83</v>
      </c>
      <c r="F1021" s="930">
        <f t="shared" si="11"/>
        <v>9.9600000000000009</v>
      </c>
    </row>
    <row r="1022" spans="2:6">
      <c r="B1022" s="931" t="s">
        <v>570</v>
      </c>
      <c r="C1022" s="932">
        <v>4</v>
      </c>
      <c r="D1022" s="933" t="s">
        <v>125</v>
      </c>
      <c r="E1022" s="934">
        <v>562.6</v>
      </c>
      <c r="F1022" s="930">
        <f t="shared" si="11"/>
        <v>2250.4</v>
      </c>
    </row>
    <row r="1023" spans="2:6">
      <c r="B1023" s="931" t="s">
        <v>571</v>
      </c>
      <c r="C1023" s="932">
        <v>4</v>
      </c>
      <c r="D1023" s="933" t="s">
        <v>125</v>
      </c>
      <c r="E1023" s="934">
        <v>640.67999999999995</v>
      </c>
      <c r="F1023" s="930">
        <f t="shared" si="11"/>
        <v>2562.7199999999998</v>
      </c>
    </row>
    <row r="1024" spans="2:6">
      <c r="B1024" s="931" t="s">
        <v>572</v>
      </c>
      <c r="C1024" s="932">
        <v>2</v>
      </c>
      <c r="D1024" s="933" t="s">
        <v>125</v>
      </c>
      <c r="E1024" s="934">
        <v>54.5</v>
      </c>
      <c r="F1024" s="930">
        <f t="shared" si="11"/>
        <v>109</v>
      </c>
    </row>
    <row r="1025" spans="2:6">
      <c r="B1025" s="931" t="s">
        <v>573</v>
      </c>
      <c r="C1025" s="932">
        <v>3</v>
      </c>
      <c r="D1025" s="933" t="s">
        <v>125</v>
      </c>
      <c r="E1025" s="934">
        <v>50.16</v>
      </c>
      <c r="F1025" s="930">
        <f t="shared" si="11"/>
        <v>150.47999999999999</v>
      </c>
    </row>
    <row r="1026" spans="2:6">
      <c r="B1026" s="931" t="s">
        <v>574</v>
      </c>
      <c r="C1026" s="932">
        <v>2</v>
      </c>
      <c r="D1026" s="933" t="s">
        <v>125</v>
      </c>
      <c r="E1026" s="934">
        <v>272.58999999999997</v>
      </c>
      <c r="F1026" s="930">
        <f t="shared" si="11"/>
        <v>545.17999999999995</v>
      </c>
    </row>
    <row r="1027" spans="2:6">
      <c r="B1027" s="931" t="s">
        <v>575</v>
      </c>
      <c r="C1027" s="932">
        <v>10</v>
      </c>
      <c r="D1027" s="933" t="s">
        <v>125</v>
      </c>
      <c r="E1027" s="934">
        <v>22.93</v>
      </c>
      <c r="F1027" s="930">
        <f t="shared" si="11"/>
        <v>229.3</v>
      </c>
    </row>
    <row r="1028" spans="2:6">
      <c r="B1028" s="931" t="s">
        <v>576</v>
      </c>
      <c r="C1028" s="932">
        <v>9</v>
      </c>
      <c r="D1028" s="933" t="s">
        <v>11</v>
      </c>
      <c r="E1028" s="934">
        <v>243.9</v>
      </c>
      <c r="F1028" s="930">
        <f t="shared" si="11"/>
        <v>2195.1</v>
      </c>
    </row>
    <row r="1029" spans="2:6">
      <c r="B1029" s="931" t="s">
        <v>165</v>
      </c>
      <c r="C1029" s="932">
        <v>4</v>
      </c>
      <c r="D1029" s="933" t="s">
        <v>125</v>
      </c>
      <c r="E1029" s="934">
        <v>197</v>
      </c>
      <c r="F1029" s="930">
        <f t="shared" si="11"/>
        <v>788</v>
      </c>
    </row>
    <row r="1030" spans="2:6">
      <c r="B1030" s="935" t="s">
        <v>577</v>
      </c>
      <c r="C1030" s="936">
        <v>1</v>
      </c>
      <c r="D1030" s="933" t="s">
        <v>112</v>
      </c>
      <c r="E1030" s="937">
        <v>32</v>
      </c>
      <c r="F1030" s="930">
        <f t="shared" si="11"/>
        <v>32</v>
      </c>
    </row>
    <row r="1031" spans="2:6">
      <c r="B1031" s="935" t="s">
        <v>166</v>
      </c>
      <c r="C1031" s="932">
        <v>72</v>
      </c>
      <c r="D1031" s="933" t="s">
        <v>21</v>
      </c>
      <c r="E1031" s="934">
        <v>6.5</v>
      </c>
      <c r="F1031" s="930">
        <f t="shared" si="11"/>
        <v>468</v>
      </c>
    </row>
    <row r="1032" spans="2:6">
      <c r="B1032" s="931" t="s">
        <v>578</v>
      </c>
      <c r="C1032" s="932">
        <v>9.6</v>
      </c>
      <c r="D1032" s="933" t="s">
        <v>11</v>
      </c>
      <c r="E1032" s="934">
        <f>F99</f>
        <v>246.8</v>
      </c>
      <c r="F1032" s="930">
        <f t="shared" si="11"/>
        <v>2369.2800000000002</v>
      </c>
    </row>
    <row r="1033" spans="2:6" ht="25.5">
      <c r="B1033" s="938" t="s">
        <v>579</v>
      </c>
      <c r="C1033" s="932">
        <v>34.200000000000003</v>
      </c>
      <c r="D1033" s="933" t="s">
        <v>11</v>
      </c>
      <c r="E1033" s="934">
        <v>130.5</v>
      </c>
      <c r="F1033" s="930">
        <f t="shared" si="11"/>
        <v>4463.1000000000004</v>
      </c>
    </row>
    <row r="1034" spans="2:6">
      <c r="B1034" s="931" t="s">
        <v>172</v>
      </c>
      <c r="C1034" s="932">
        <v>12.48</v>
      </c>
      <c r="D1034" s="933" t="s">
        <v>11</v>
      </c>
      <c r="E1034" s="934">
        <v>130.5</v>
      </c>
      <c r="F1034" s="930">
        <f t="shared" si="11"/>
        <v>1628.64</v>
      </c>
    </row>
    <row r="1035" spans="2:6">
      <c r="B1035" s="931" t="s">
        <v>18</v>
      </c>
      <c r="C1035" s="932">
        <v>12</v>
      </c>
      <c r="D1035" s="933" t="s">
        <v>21</v>
      </c>
      <c r="E1035" s="934">
        <v>418.06</v>
      </c>
      <c r="F1035" s="930">
        <f t="shared" si="11"/>
        <v>5016.72</v>
      </c>
    </row>
    <row r="1036" spans="2:6">
      <c r="B1036" s="939" t="s">
        <v>580</v>
      </c>
      <c r="C1036" s="932"/>
      <c r="D1036" s="933"/>
      <c r="E1036" s="940"/>
      <c r="F1036" s="941">
        <f>SUM(F1015:F1035)</f>
        <v>39635.599999999999</v>
      </c>
    </row>
    <row r="1037" spans="2:6" ht="13.5" thickBot="1">
      <c r="B1037" s="942" t="s">
        <v>174</v>
      </c>
      <c r="C1037" s="943"/>
      <c r="D1037" s="944"/>
      <c r="E1037" s="945"/>
      <c r="F1037" s="946">
        <f>F1036/12</f>
        <v>3302.97</v>
      </c>
    </row>
    <row r="1038" spans="2:6" ht="13.5" thickTop="1">
      <c r="B1038" s="885"/>
      <c r="C1038" s="905"/>
      <c r="D1038" s="309"/>
      <c r="E1038" s="886"/>
      <c r="F1038" s="881"/>
    </row>
    <row r="1039" spans="2:6" ht="13.5" thickBot="1">
      <c r="B1039" s="366" t="s">
        <v>581</v>
      </c>
      <c r="C1039" s="947">
        <v>12</v>
      </c>
      <c r="D1039" s="381" t="s">
        <v>21</v>
      </c>
      <c r="E1039" s="948"/>
      <c r="F1039" s="948"/>
    </row>
    <row r="1040" spans="2:6" ht="13.5" thickTop="1">
      <c r="B1040" s="949" t="s">
        <v>582</v>
      </c>
      <c r="C1040" s="950">
        <v>3</v>
      </c>
      <c r="D1040" s="951" t="s">
        <v>583</v>
      </c>
      <c r="E1040" s="952">
        <v>39</v>
      </c>
      <c r="F1040" s="914">
        <f>ROUND(C1040*E1040,2)</f>
        <v>117</v>
      </c>
    </row>
    <row r="1041" spans="2:6">
      <c r="B1041" s="953" t="s">
        <v>584</v>
      </c>
      <c r="C1041" s="954">
        <v>0.27</v>
      </c>
      <c r="D1041" s="955" t="s">
        <v>112</v>
      </c>
      <c r="E1041" s="956">
        <v>26</v>
      </c>
      <c r="F1041" s="916">
        <f>ROUND(C1041*E1041,2)</f>
        <v>7.02</v>
      </c>
    </row>
    <row r="1042" spans="2:6">
      <c r="B1042" s="953" t="s">
        <v>29</v>
      </c>
      <c r="C1042" s="954">
        <v>0.48</v>
      </c>
      <c r="D1042" s="955" t="s">
        <v>28</v>
      </c>
      <c r="E1042" s="956">
        <v>106</v>
      </c>
      <c r="F1042" s="916">
        <f>ROUND(C1042*E1042,2)</f>
        <v>50.88</v>
      </c>
    </row>
    <row r="1043" spans="2:6">
      <c r="B1043" s="953" t="s">
        <v>585</v>
      </c>
      <c r="C1043" s="954">
        <v>0.06</v>
      </c>
      <c r="D1043" s="955" t="s">
        <v>586</v>
      </c>
      <c r="E1043" s="956">
        <v>140</v>
      </c>
      <c r="F1043" s="916">
        <f>ROUND(C1043*E1043,2)</f>
        <v>8.4</v>
      </c>
    </row>
    <row r="1044" spans="2:6">
      <c r="B1044" s="957" t="s">
        <v>587</v>
      </c>
      <c r="C1044" s="958"/>
      <c r="D1044" s="955"/>
      <c r="E1044" s="959"/>
      <c r="F1044" s="960"/>
    </row>
    <row r="1045" spans="2:6">
      <c r="B1045" s="953" t="s">
        <v>588</v>
      </c>
      <c r="C1045" s="956">
        <v>0.18</v>
      </c>
      <c r="D1045" s="961" t="s">
        <v>58</v>
      </c>
      <c r="E1045" s="956">
        <v>1200</v>
      </c>
      <c r="F1045" s="916">
        <f>ROUND(C1045*E1045,2)</f>
        <v>216</v>
      </c>
    </row>
    <row r="1046" spans="2:6">
      <c r="B1046" s="953" t="s">
        <v>589</v>
      </c>
      <c r="C1046" s="956">
        <v>0.41</v>
      </c>
      <c r="D1046" s="961" t="s">
        <v>58</v>
      </c>
      <c r="E1046" s="956">
        <v>780</v>
      </c>
      <c r="F1046" s="916">
        <f>ROUND(C1046*E1046,2)</f>
        <v>319.8</v>
      </c>
    </row>
    <row r="1047" spans="2:6">
      <c r="B1047" s="953" t="s">
        <v>590</v>
      </c>
      <c r="C1047" s="956">
        <v>3</v>
      </c>
      <c r="D1047" s="961" t="s">
        <v>182</v>
      </c>
      <c r="E1047" s="956">
        <v>780</v>
      </c>
      <c r="F1047" s="916">
        <f>ROUND(C1047*E1047,2)/100</f>
        <v>23.4</v>
      </c>
    </row>
    <row r="1048" spans="2:6">
      <c r="B1048" s="953"/>
      <c r="C1048" s="958"/>
      <c r="D1048" s="959"/>
      <c r="E1048" s="959"/>
      <c r="F1048" s="962">
        <f>SUM(F1040:F1047)</f>
        <v>742.5</v>
      </c>
    </row>
    <row r="1049" spans="2:6" ht="13.5" thickBot="1">
      <c r="B1049" s="963"/>
      <c r="C1049" s="964"/>
      <c r="D1049" s="965"/>
      <c r="E1049" s="966" t="s">
        <v>591</v>
      </c>
      <c r="F1049" s="967">
        <f>F1048/C1039</f>
        <v>61.88</v>
      </c>
    </row>
    <row r="1050" spans="2:6" ht="13.5" thickTop="1">
      <c r="B1050" s="968"/>
      <c r="C1050" s="969"/>
      <c r="D1050" s="970"/>
      <c r="E1050" s="971"/>
      <c r="F1050" s="884"/>
    </row>
    <row r="1051" spans="2:6" ht="13.5" thickBot="1">
      <c r="B1051" s="366" t="s">
        <v>18</v>
      </c>
      <c r="C1051" s="972"/>
      <c r="D1051" s="948"/>
      <c r="E1051" s="948"/>
      <c r="F1051" s="948"/>
    </row>
    <row r="1052" spans="2:6" ht="13.5" thickTop="1">
      <c r="B1052" s="949" t="s">
        <v>592</v>
      </c>
      <c r="C1052" s="950">
        <v>1</v>
      </c>
      <c r="D1052" s="951" t="s">
        <v>58</v>
      </c>
      <c r="E1052" s="952">
        <v>1200</v>
      </c>
      <c r="F1052" s="914">
        <f>ROUND(C1052*E1052,2)</f>
        <v>1200</v>
      </c>
    </row>
    <row r="1053" spans="2:6">
      <c r="B1053" s="953" t="s">
        <v>593</v>
      </c>
      <c r="C1053" s="954">
        <v>1</v>
      </c>
      <c r="D1053" s="955" t="s">
        <v>58</v>
      </c>
      <c r="E1053" s="956">
        <v>950</v>
      </c>
      <c r="F1053" s="916">
        <f>ROUND(C1053*E1053,2)</f>
        <v>950</v>
      </c>
    </row>
    <row r="1054" spans="2:6">
      <c r="B1054" s="953" t="s">
        <v>594</v>
      </c>
      <c r="C1054" s="954">
        <v>1</v>
      </c>
      <c r="D1054" s="955" t="s">
        <v>58</v>
      </c>
      <c r="E1054" s="956">
        <v>1300</v>
      </c>
      <c r="F1054" s="916">
        <f>ROUND(C1054*E1054,2)</f>
        <v>1300</v>
      </c>
    </row>
    <row r="1055" spans="2:6">
      <c r="B1055" s="953" t="s">
        <v>590</v>
      </c>
      <c r="C1055" s="954">
        <v>3</v>
      </c>
      <c r="D1055" s="955" t="s">
        <v>182</v>
      </c>
      <c r="E1055" s="956">
        <f>SUM(F1052:F1054)</f>
        <v>3450</v>
      </c>
      <c r="F1055" s="916">
        <f>ROUND(C1055*E1055,2)/100</f>
        <v>103.5</v>
      </c>
    </row>
    <row r="1056" spans="2:6">
      <c r="B1056" s="953" t="s">
        <v>595</v>
      </c>
      <c r="C1056" s="954">
        <v>8.5</v>
      </c>
      <c r="D1056" s="955" t="s">
        <v>596</v>
      </c>
      <c r="E1056" s="973" t="s">
        <v>597</v>
      </c>
      <c r="F1056" s="962">
        <f>SUM(F1052:F1055)</f>
        <v>3553.5</v>
      </c>
    </row>
    <row r="1057" spans="2:6" ht="13.5" thickBot="1">
      <c r="B1057" s="974"/>
      <c r="C1057" s="975"/>
      <c r="D1057" s="976"/>
      <c r="E1057" s="977" t="s">
        <v>591</v>
      </c>
      <c r="F1057" s="978">
        <f>F1056/C1056</f>
        <v>418.06</v>
      </c>
    </row>
    <row r="1058" spans="2:6" ht="14.25" thickTop="1" thickBot="1">
      <c r="B1058" s="979" t="s">
        <v>598</v>
      </c>
      <c r="C1058" s="980">
        <v>10</v>
      </c>
      <c r="D1058" s="981" t="s">
        <v>596</v>
      </c>
      <c r="E1058" s="980"/>
      <c r="F1058" s="982">
        <f>F1056/C1058</f>
        <v>355.35</v>
      </c>
    </row>
    <row r="1059" spans="2:6" ht="13.5" thickTop="1">
      <c r="B1059" s="37"/>
      <c r="C1059" s="37"/>
      <c r="D1059" s="37"/>
      <c r="E1059" s="885"/>
      <c r="F1059" s="983"/>
    </row>
    <row r="1060" spans="2:6" ht="13.5" thickBot="1">
      <c r="B1060" s="984" t="s">
        <v>599</v>
      </c>
      <c r="C1060" s="871"/>
      <c r="D1060" s="301"/>
      <c r="E1060" s="871"/>
      <c r="F1060" s="871"/>
    </row>
    <row r="1061" spans="2:6" ht="13.5" thickTop="1">
      <c r="B1061" s="985" t="s">
        <v>29</v>
      </c>
      <c r="C1061" s="986">
        <v>2</v>
      </c>
      <c r="D1061" s="987" t="s">
        <v>28</v>
      </c>
      <c r="E1061" s="986">
        <f>F591</f>
        <v>5046.8999999999996</v>
      </c>
      <c r="F1061" s="988">
        <f>ROUND(C1061*E1061,2)</f>
        <v>10093.799999999999</v>
      </c>
    </row>
    <row r="1062" spans="2:6">
      <c r="B1062" s="989" t="s">
        <v>600</v>
      </c>
      <c r="C1062" s="990">
        <v>0.01</v>
      </c>
      <c r="D1062" s="991" t="s">
        <v>125</v>
      </c>
      <c r="E1062" s="990">
        <v>725</v>
      </c>
      <c r="F1062" s="992">
        <f>ROUND(C1062*E1062,2)</f>
        <v>7.25</v>
      </c>
    </row>
    <row r="1063" spans="2:6">
      <c r="B1063" s="993" t="str">
        <f>CONCATENATE("MAESTRO(1 U) @,",F613, "/DIA")</f>
        <v>MAESTRO(1 U) @,1900/DIA</v>
      </c>
      <c r="C1063" s="990">
        <v>1</v>
      </c>
      <c r="D1063" s="991" t="s">
        <v>209</v>
      </c>
      <c r="E1063" s="990">
        <f>E613/8</f>
        <v>237.5</v>
      </c>
      <c r="F1063" s="992">
        <f>ROUND(C1063*E1063,2)</f>
        <v>237.5</v>
      </c>
    </row>
    <row r="1064" spans="2:6">
      <c r="B1064" s="993" t="str">
        <f>CONCATENATE("PEON (4 U) @,",F617, " C/U /DIA")</f>
        <v>PEON (4 U) @,5000 C/U /DIA</v>
      </c>
      <c r="C1064" s="990">
        <v>1</v>
      </c>
      <c r="D1064" s="991" t="s">
        <v>209</v>
      </c>
      <c r="E1064" s="990">
        <f>(E617*G1064)/8</f>
        <v>0</v>
      </c>
      <c r="F1064" s="992">
        <f>ROUND(C1064*E1064,2)</f>
        <v>0</v>
      </c>
    </row>
    <row r="1065" spans="2:6">
      <c r="B1065" s="994" t="s">
        <v>268</v>
      </c>
      <c r="C1065" s="995">
        <v>200</v>
      </c>
      <c r="D1065" s="996" t="s">
        <v>596</v>
      </c>
      <c r="E1065" s="997" t="s">
        <v>601</v>
      </c>
      <c r="F1065" s="998">
        <f>SUM(F1061:F1064)</f>
        <v>10338.549999999999</v>
      </c>
    </row>
    <row r="1066" spans="2:6">
      <c r="B1066" s="994"/>
      <c r="C1066" s="999"/>
      <c r="D1066" s="996"/>
      <c r="E1066" s="997" t="s">
        <v>602</v>
      </c>
      <c r="F1066" s="998">
        <f>F1065/C1065</f>
        <v>51.69</v>
      </c>
    </row>
    <row r="1067" spans="2:6" ht="13.5" thickBot="1">
      <c r="B1067" s="1000"/>
      <c r="C1067" s="1001"/>
      <c r="D1067" s="1002"/>
      <c r="E1067" s="1003" t="s">
        <v>602</v>
      </c>
      <c r="F1067" s="1004">
        <v>5</v>
      </c>
    </row>
    <row r="1068" spans="2:6" ht="13.5" thickTop="1"/>
    <row r="1069" spans="2:6" ht="13.5" thickBot="1">
      <c r="B1069" s="1005" t="s">
        <v>603</v>
      </c>
      <c r="C1069" s="1006"/>
      <c r="D1069" s="1006"/>
      <c r="E1069" s="1007"/>
      <c r="F1069" s="1008"/>
    </row>
    <row r="1070" spans="2:6" ht="13.5" thickTop="1">
      <c r="B1070" s="1009" t="s">
        <v>604</v>
      </c>
      <c r="C1070" s="1010">
        <v>3.28</v>
      </c>
      <c r="D1070" s="1011" t="s">
        <v>426</v>
      </c>
      <c r="E1070" s="1012">
        <v>143.84</v>
      </c>
      <c r="F1070" s="1013">
        <f>C1070*E1070</f>
        <v>471.8</v>
      </c>
    </row>
    <row r="1071" spans="2:6">
      <c r="B1071" s="1014" t="s">
        <v>605</v>
      </c>
      <c r="C1071" s="1015">
        <v>15</v>
      </c>
      <c r="D1071" s="1016" t="s">
        <v>182</v>
      </c>
      <c r="E1071" s="1017">
        <f>+F1070</f>
        <v>471.8</v>
      </c>
      <c r="F1071" s="1018">
        <f>C1071*E1071/100</f>
        <v>70.77</v>
      </c>
    </row>
    <row r="1072" spans="2:6">
      <c r="B1072" s="1019" t="s">
        <v>606</v>
      </c>
      <c r="C1072" s="1015">
        <v>1</v>
      </c>
      <c r="D1072" s="1020" t="s">
        <v>21</v>
      </c>
      <c r="E1072" s="1017">
        <v>20</v>
      </c>
      <c r="F1072" s="1018">
        <f>C1072*E1072</f>
        <v>20</v>
      </c>
    </row>
    <row r="1073" spans="2:6" ht="13.5" thickBot="1">
      <c r="B1073" s="1021"/>
      <c r="C1073" s="1021"/>
      <c r="D1073" s="1021"/>
      <c r="E1073" s="565" t="s">
        <v>607</v>
      </c>
      <c r="F1073" s="1022">
        <f>ROUND(SUM(F1070:F1072),2)</f>
        <v>562.57000000000005</v>
      </c>
    </row>
    <row r="1074" spans="2:6" ht="13.5" thickTop="1">
      <c r="B1074" s="37"/>
      <c r="C1074" s="37"/>
      <c r="D1074" s="37"/>
      <c r="E1074" s="37"/>
      <c r="F1074" s="37"/>
    </row>
    <row r="1075" spans="2:6">
      <c r="B1075" s="984" t="s">
        <v>608</v>
      </c>
      <c r="C1075" s="871"/>
      <c r="D1075" s="301"/>
      <c r="E1075" s="1023"/>
      <c r="F1075" s="871"/>
    </row>
    <row r="1076" spans="2:6">
      <c r="B1076" s="1024" t="s">
        <v>609</v>
      </c>
      <c r="C1076" s="1025" t="s">
        <v>610</v>
      </c>
      <c r="D1076" s="301"/>
      <c r="E1076" s="1023"/>
      <c r="F1076" s="871"/>
    </row>
    <row r="1077" spans="2:6" ht="13.5" thickBot="1">
      <c r="B1077" s="1024" t="s">
        <v>611</v>
      </c>
      <c r="C1077" s="1025" t="s">
        <v>612</v>
      </c>
      <c r="D1077" s="301"/>
      <c r="E1077" s="871"/>
      <c r="F1077" s="871"/>
    </row>
    <row r="1078" spans="2:6" ht="13.5" thickTop="1">
      <c r="B1078" s="523" t="s">
        <v>613</v>
      </c>
      <c r="C1078" s="509">
        <v>12.1</v>
      </c>
      <c r="D1078" s="525" t="s">
        <v>65</v>
      </c>
      <c r="E1078" s="509">
        <f>F713</f>
        <v>8.6</v>
      </c>
      <c r="F1078" s="511">
        <f t="shared" ref="F1078:F1083" si="12">ROUND(C1078*E1078,2)</f>
        <v>104.06</v>
      </c>
    </row>
    <row r="1079" spans="2:6">
      <c r="B1079" s="526" t="s">
        <v>614</v>
      </c>
      <c r="C1079" s="515">
        <v>5.5</v>
      </c>
      <c r="D1079" s="527" t="s">
        <v>112</v>
      </c>
      <c r="E1079" s="515">
        <f>F716</f>
        <v>925.02</v>
      </c>
      <c r="F1079" s="516">
        <f t="shared" si="12"/>
        <v>5087.6099999999997</v>
      </c>
    </row>
    <row r="1080" spans="2:6">
      <c r="B1080" s="526" t="s">
        <v>615</v>
      </c>
      <c r="C1080" s="515">
        <v>1.02</v>
      </c>
      <c r="D1080" s="527" t="s">
        <v>10</v>
      </c>
      <c r="E1080" s="515">
        <f>F810</f>
        <v>1.35</v>
      </c>
      <c r="F1080" s="516">
        <f t="shared" si="12"/>
        <v>1.38</v>
      </c>
    </row>
    <row r="1081" spans="2:6">
      <c r="B1081" s="526" t="s">
        <v>616</v>
      </c>
      <c r="C1081" s="515">
        <v>0.1</v>
      </c>
      <c r="D1081" s="527" t="s">
        <v>10</v>
      </c>
      <c r="E1081" s="515">
        <f>+F828</f>
        <v>0</v>
      </c>
      <c r="F1081" s="516">
        <f t="shared" si="12"/>
        <v>0</v>
      </c>
    </row>
    <row r="1082" spans="2:6">
      <c r="B1082" s="526" t="s">
        <v>617</v>
      </c>
      <c r="C1082" s="515">
        <v>0.08</v>
      </c>
      <c r="D1082" s="527" t="s">
        <v>10</v>
      </c>
      <c r="E1082" s="515">
        <v>317.81</v>
      </c>
      <c r="F1082" s="516">
        <f t="shared" si="12"/>
        <v>25.42</v>
      </c>
    </row>
    <row r="1083" spans="2:6">
      <c r="B1083" s="526" t="s">
        <v>618</v>
      </c>
      <c r="C1083" s="515">
        <v>10</v>
      </c>
      <c r="D1083" s="527" t="s">
        <v>21</v>
      </c>
      <c r="E1083" s="515">
        <v>111.99</v>
      </c>
      <c r="F1083" s="516">
        <f t="shared" si="12"/>
        <v>1119.9000000000001</v>
      </c>
    </row>
    <row r="1084" spans="2:6" ht="13.5" thickBot="1">
      <c r="B1084" s="1026"/>
      <c r="C1084" s="1001"/>
      <c r="D1084" s="521"/>
      <c r="E1084" s="1027" t="s">
        <v>48</v>
      </c>
      <c r="F1084" s="522">
        <f>SUM(F1078:F1083)</f>
        <v>6338.37</v>
      </c>
    </row>
    <row r="1085" spans="2:6" ht="13.5" thickTop="1">
      <c r="B1085" s="49"/>
      <c r="C1085" s="871"/>
      <c r="D1085" s="507" t="s">
        <v>89</v>
      </c>
      <c r="E1085" s="1028">
        <f>ROUND(F1084/C1083,2)</f>
        <v>633.84</v>
      </c>
      <c r="F1085" s="886" t="s">
        <v>619</v>
      </c>
    </row>
  </sheetData>
  <mergeCells count="46">
    <mergeCell ref="B335:F335"/>
    <mergeCell ref="B1:F1"/>
    <mergeCell ref="B2:F2"/>
    <mergeCell ref="B3:F3"/>
    <mergeCell ref="B4:F4"/>
    <mergeCell ref="B5:F5"/>
    <mergeCell ref="B7:D7"/>
    <mergeCell ref="D159:E159"/>
    <mergeCell ref="D160:E160"/>
    <mergeCell ref="D200:E200"/>
    <mergeCell ref="C201:E201"/>
    <mergeCell ref="B310:F310"/>
    <mergeCell ref="D512:E512"/>
    <mergeCell ref="B359:F359"/>
    <mergeCell ref="B378:F378"/>
    <mergeCell ref="B380:F380"/>
    <mergeCell ref="B388:F388"/>
    <mergeCell ref="B396:F396"/>
    <mergeCell ref="B404:F404"/>
    <mergeCell ref="B415:F415"/>
    <mergeCell ref="B437:F437"/>
    <mergeCell ref="B439:F439"/>
    <mergeCell ref="D490:E490"/>
    <mergeCell ref="D491:E491"/>
    <mergeCell ref="B761:F761"/>
    <mergeCell ref="B514:F514"/>
    <mergeCell ref="B531:F531"/>
    <mergeCell ref="B585:F585"/>
    <mergeCell ref="B621:F621"/>
    <mergeCell ref="B663:F663"/>
    <mergeCell ref="B676:F676"/>
    <mergeCell ref="B683:F683"/>
    <mergeCell ref="B733:F733"/>
    <mergeCell ref="B741:F741"/>
    <mergeCell ref="B747:F747"/>
    <mergeCell ref="B755:F755"/>
    <mergeCell ref="B830:G830"/>
    <mergeCell ref="C1004:E1004"/>
    <mergeCell ref="B1007:E1007"/>
    <mergeCell ref="D1013:E1013"/>
    <mergeCell ref="B768:F768"/>
    <mergeCell ref="B777:F777"/>
    <mergeCell ref="B789:G789"/>
    <mergeCell ref="B797:G797"/>
    <mergeCell ref="B807:G807"/>
    <mergeCell ref="B822:F822"/>
  </mergeCells>
  <pageMargins left="0.5" right="0.5" top="0.5" bottom="0.5" header="0" footer="0"/>
  <pageSetup scale="56" orientation="portrait" r:id="rId1"/>
  <headerFooter alignWithMargins="0"/>
  <rowBreaks count="5" manualBreakCount="5">
    <brk id="187" max="6" man="1"/>
    <brk id="277" max="6" man="1"/>
    <brk id="687" max="6" man="1"/>
    <brk id="754" max="6" man="1"/>
    <brk id="806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K510"/>
  <sheetViews>
    <sheetView showZeros="0" tabSelected="1" view="pageBreakPreview" zoomScale="110" zoomScaleNormal="100" zoomScaleSheetLayoutView="110" workbookViewId="0">
      <selection activeCell="B5" sqref="B5"/>
    </sheetView>
  </sheetViews>
  <sheetFormatPr baseColWidth="10" defaultRowHeight="12.75"/>
  <cols>
    <col min="1" max="1" width="7.42578125" style="1044" customWidth="1"/>
    <col min="2" max="2" width="55" style="1044" customWidth="1"/>
    <col min="3" max="3" width="10.28515625" style="1044" customWidth="1"/>
    <col min="4" max="4" width="7.7109375" style="1070" customWidth="1"/>
    <col min="5" max="5" width="11.5703125" style="1044" customWidth="1"/>
    <col min="6" max="6" width="13.42578125" style="1044" customWidth="1"/>
    <col min="7" max="16384" width="11.42578125" style="1046"/>
  </cols>
  <sheetData>
    <row r="1" spans="1:6" s="1073" customFormat="1">
      <c r="A1" s="1128"/>
      <c r="B1" s="1128"/>
      <c r="C1" s="1128"/>
      <c r="D1" s="1128"/>
      <c r="E1" s="1128"/>
      <c r="F1" s="1128"/>
    </row>
    <row r="2" spans="1:6" s="1073" customFormat="1">
      <c r="A2" s="1128"/>
      <c r="B2" s="1128"/>
      <c r="C2" s="1128"/>
      <c r="D2" s="1128"/>
      <c r="E2" s="1128"/>
      <c r="F2" s="1128"/>
    </row>
    <row r="3" spans="1:6" s="1073" customFormat="1">
      <c r="A3" s="1128"/>
      <c r="B3" s="1128"/>
      <c r="C3" s="1128"/>
      <c r="D3" s="1128"/>
      <c r="E3" s="1128"/>
      <c r="F3" s="1128"/>
    </row>
    <row r="4" spans="1:6" s="1073" customFormat="1">
      <c r="A4" s="1135"/>
      <c r="B4" s="1135"/>
      <c r="C4" s="1135"/>
      <c r="D4" s="1135"/>
      <c r="E4" s="1135"/>
      <c r="F4" s="1135"/>
    </row>
    <row r="5" spans="1:6" s="1073" customFormat="1" ht="13.5" customHeight="1">
      <c r="A5" s="1136"/>
      <c r="B5" s="1137"/>
      <c r="C5" s="1137"/>
      <c r="D5" s="1138"/>
      <c r="E5" s="1139"/>
      <c r="F5" s="1137"/>
    </row>
    <row r="6" spans="1:6" s="1073" customFormat="1" ht="14.25" customHeight="1">
      <c r="A6" s="1140" t="s">
        <v>637</v>
      </c>
      <c r="B6" s="1140"/>
      <c r="C6" s="1140"/>
      <c r="D6" s="1140"/>
      <c r="E6" s="1140"/>
      <c r="F6" s="1140"/>
    </row>
    <row r="7" spans="1:6" s="1073" customFormat="1" ht="14.25" customHeight="1">
      <c r="A7" s="1141" t="s">
        <v>709</v>
      </c>
      <c r="B7" s="1142"/>
      <c r="C7" s="1142"/>
      <c r="D7" s="1142"/>
      <c r="E7" s="1142"/>
      <c r="F7" s="1142"/>
    </row>
    <row r="8" spans="1:6" s="1074" customFormat="1">
      <c r="A8" s="1143" t="s">
        <v>639</v>
      </c>
      <c r="B8" s="1143"/>
      <c r="C8" s="1143" t="s">
        <v>638</v>
      </c>
      <c r="D8" s="1144"/>
      <c r="E8" s="1145"/>
      <c r="F8" s="1143"/>
    </row>
    <row r="9" spans="1:6" s="1073" customFormat="1" ht="11.25" customHeight="1">
      <c r="A9" s="1146"/>
      <c r="B9" s="1146"/>
      <c r="C9" s="1146"/>
      <c r="D9" s="1146"/>
      <c r="E9" s="1146"/>
      <c r="F9" s="1146"/>
    </row>
    <row r="10" spans="1:6" s="1075" customFormat="1" ht="18" customHeight="1">
      <c r="A10" s="1147" t="s">
        <v>633</v>
      </c>
      <c r="B10" s="1147" t="s">
        <v>634</v>
      </c>
      <c r="C10" s="1148" t="s">
        <v>19</v>
      </c>
      <c r="D10" s="1149" t="s">
        <v>12</v>
      </c>
      <c r="E10" s="1150" t="s">
        <v>8</v>
      </c>
      <c r="F10" s="1148" t="s">
        <v>20</v>
      </c>
    </row>
    <row r="11" spans="1:6" s="1076" customFormat="1">
      <c r="A11" s="1151"/>
      <c r="B11" s="1151"/>
      <c r="C11" s="1152"/>
      <c r="D11" s="1153"/>
      <c r="E11" s="1154"/>
      <c r="F11" s="1152"/>
    </row>
    <row r="12" spans="1:6" s="1077" customFormat="1">
      <c r="A12" s="1189" t="s">
        <v>496</v>
      </c>
      <c r="B12" s="1190" t="s">
        <v>642</v>
      </c>
      <c r="C12" s="1191"/>
      <c r="D12" s="1192"/>
      <c r="E12" s="1156"/>
      <c r="F12" s="1157"/>
    </row>
    <row r="13" spans="1:6" s="1050" customFormat="1">
      <c r="A13" s="1189"/>
      <c r="B13" s="1190"/>
      <c r="C13" s="1191"/>
      <c r="D13" s="1192"/>
      <c r="E13" s="1156"/>
      <c r="F13" s="1157"/>
    </row>
    <row r="14" spans="1:6" s="1077" customFormat="1" ht="25.5" customHeight="1">
      <c r="A14" s="1085">
        <v>1</v>
      </c>
      <c r="B14" s="1193" t="s">
        <v>669</v>
      </c>
      <c r="C14" s="1194"/>
      <c r="D14" s="1195"/>
      <c r="E14" s="1158"/>
      <c r="F14" s="1159">
        <f>ROUND(C14*E14,2)</f>
        <v>0</v>
      </c>
    </row>
    <row r="15" spans="1:6" s="1077" customFormat="1" ht="12.75" customHeight="1">
      <c r="A15" s="1196">
        <v>1.1000000000000001</v>
      </c>
      <c r="B15" s="1197" t="s">
        <v>670</v>
      </c>
      <c r="C15" s="1198">
        <v>2907.08</v>
      </c>
      <c r="D15" s="1195" t="s">
        <v>21</v>
      </c>
      <c r="E15" s="1161"/>
      <c r="F15" s="1159">
        <f>+E15*C15</f>
        <v>0</v>
      </c>
    </row>
    <row r="16" spans="1:6" s="1077" customFormat="1" ht="12.75" customHeight="1">
      <c r="A16" s="1199">
        <v>1.2</v>
      </c>
      <c r="B16" s="1197" t="s">
        <v>671</v>
      </c>
      <c r="C16" s="1198">
        <v>962.96799999999996</v>
      </c>
      <c r="D16" s="1195" t="s">
        <v>624</v>
      </c>
      <c r="E16" s="1161"/>
      <c r="F16" s="1159">
        <f t="shared" ref="F16:F79" si="0">+E16*C16</f>
        <v>0</v>
      </c>
    </row>
    <row r="17" spans="1:6" s="1083" customFormat="1" ht="25.5">
      <c r="A17" s="1200">
        <v>1.3</v>
      </c>
      <c r="B17" s="1201" t="s">
        <v>672</v>
      </c>
      <c r="C17" s="1202">
        <v>16</v>
      </c>
      <c r="D17" s="1203" t="s">
        <v>655</v>
      </c>
      <c r="E17" s="1162"/>
      <c r="F17" s="1159">
        <f t="shared" si="0"/>
        <v>0</v>
      </c>
    </row>
    <row r="18" spans="1:6" s="1077" customFormat="1" ht="14.25">
      <c r="A18" s="1200">
        <v>1.4</v>
      </c>
      <c r="B18" s="1197" t="s">
        <v>710</v>
      </c>
      <c r="C18" s="1204">
        <v>60.19</v>
      </c>
      <c r="D18" s="1195" t="s">
        <v>625</v>
      </c>
      <c r="E18" s="1161"/>
      <c r="F18" s="1159">
        <f t="shared" si="0"/>
        <v>0</v>
      </c>
    </row>
    <row r="19" spans="1:6" s="1077" customFormat="1">
      <c r="A19" s="1205"/>
      <c r="B19" s="1206"/>
      <c r="C19" s="1204"/>
      <c r="D19" s="1195"/>
      <c r="E19" s="1161"/>
      <c r="F19" s="1159">
        <f t="shared" si="0"/>
        <v>0</v>
      </c>
    </row>
    <row r="20" spans="1:6" s="1080" customFormat="1" ht="25.5">
      <c r="A20" s="1207">
        <v>2</v>
      </c>
      <c r="B20" s="1208" t="s">
        <v>650</v>
      </c>
      <c r="C20" s="1202"/>
      <c r="D20" s="1209"/>
      <c r="E20" s="1163"/>
      <c r="F20" s="1159">
        <f t="shared" si="0"/>
        <v>0</v>
      </c>
    </row>
    <row r="21" spans="1:6" s="1080" customFormat="1">
      <c r="A21" s="1205">
        <v>2.1</v>
      </c>
      <c r="B21" s="1201" t="s">
        <v>673</v>
      </c>
      <c r="C21" s="1202">
        <v>1</v>
      </c>
      <c r="D21" s="1209" t="s">
        <v>654</v>
      </c>
      <c r="E21" s="1163"/>
      <c r="F21" s="1159">
        <f t="shared" si="0"/>
        <v>0</v>
      </c>
    </row>
    <row r="22" spans="1:6" s="1050" customFormat="1" ht="12.75" customHeight="1">
      <c r="A22" s="1199">
        <v>2.2000000000000002</v>
      </c>
      <c r="B22" s="1201" t="s">
        <v>674</v>
      </c>
      <c r="C22" s="1191">
        <v>1</v>
      </c>
      <c r="D22" s="1192" t="s">
        <v>654</v>
      </c>
      <c r="E22" s="1164"/>
      <c r="F22" s="1159">
        <f t="shared" si="0"/>
        <v>0</v>
      </c>
    </row>
    <row r="23" spans="1:6" s="1050" customFormat="1">
      <c r="A23" s="1200">
        <v>2.2999999999999998</v>
      </c>
      <c r="B23" s="1210" t="s">
        <v>675</v>
      </c>
      <c r="C23" s="1191">
        <v>2</v>
      </c>
      <c r="D23" s="1192" t="s">
        <v>654</v>
      </c>
      <c r="E23" s="1164"/>
      <c r="F23" s="1159">
        <f t="shared" si="0"/>
        <v>0</v>
      </c>
    </row>
    <row r="24" spans="1:6" s="1050" customFormat="1" ht="12.75" customHeight="1">
      <c r="A24" s="1200">
        <v>2.4</v>
      </c>
      <c r="B24" s="1210" t="s">
        <v>676</v>
      </c>
      <c r="C24" s="1191">
        <v>1</v>
      </c>
      <c r="D24" s="1192" t="s">
        <v>654</v>
      </c>
      <c r="E24" s="1165"/>
      <c r="F24" s="1159">
        <f t="shared" si="0"/>
        <v>0</v>
      </c>
    </row>
    <row r="25" spans="1:6" s="1050" customFormat="1" ht="51">
      <c r="A25" s="1200">
        <v>2.5</v>
      </c>
      <c r="B25" s="1210" t="s">
        <v>677</v>
      </c>
      <c r="C25" s="1211">
        <v>1</v>
      </c>
      <c r="D25" s="1212" t="s">
        <v>654</v>
      </c>
      <c r="E25" s="1166"/>
      <c r="F25" s="1159">
        <f t="shared" si="0"/>
        <v>0</v>
      </c>
    </row>
    <row r="26" spans="1:6" s="1078" customFormat="1" ht="12.75" customHeight="1">
      <c r="A26" s="1196">
        <v>2.6</v>
      </c>
      <c r="B26" s="1201" t="s">
        <v>678</v>
      </c>
      <c r="C26" s="1206">
        <v>3</v>
      </c>
      <c r="D26" s="1213" t="s">
        <v>654</v>
      </c>
      <c r="E26" s="1167"/>
      <c r="F26" s="1159">
        <f t="shared" si="0"/>
        <v>0</v>
      </c>
    </row>
    <row r="27" spans="1:6" s="1080" customFormat="1" ht="12.75" customHeight="1">
      <c r="A27" s="1196">
        <v>2.7</v>
      </c>
      <c r="B27" s="1201" t="s">
        <v>679</v>
      </c>
      <c r="C27" s="1202">
        <v>1</v>
      </c>
      <c r="D27" s="1209" t="s">
        <v>654</v>
      </c>
      <c r="E27" s="1163"/>
      <c r="F27" s="1159">
        <f t="shared" si="0"/>
        <v>0</v>
      </c>
    </row>
    <row r="28" spans="1:6" s="1080" customFormat="1">
      <c r="A28" s="1196"/>
      <c r="B28" s="1214"/>
      <c r="C28" s="1202"/>
      <c r="D28" s="1209"/>
      <c r="E28" s="1163"/>
      <c r="F28" s="1159">
        <f t="shared" si="0"/>
        <v>0</v>
      </c>
    </row>
    <row r="29" spans="1:6" s="1080" customFormat="1">
      <c r="A29" s="1207">
        <v>3</v>
      </c>
      <c r="B29" s="1208" t="s">
        <v>231</v>
      </c>
      <c r="C29" s="1202"/>
      <c r="D29" s="1209"/>
      <c r="E29" s="1163"/>
      <c r="F29" s="1159">
        <f t="shared" si="0"/>
        <v>0</v>
      </c>
    </row>
    <row r="30" spans="1:6" s="1077" customFormat="1" ht="12.75" customHeight="1">
      <c r="A30" s="1205">
        <v>3.1</v>
      </c>
      <c r="B30" s="1215" t="s">
        <v>680</v>
      </c>
      <c r="C30" s="1191">
        <v>1453.54</v>
      </c>
      <c r="D30" s="1192" t="s">
        <v>21</v>
      </c>
      <c r="E30" s="1168"/>
      <c r="F30" s="1159">
        <f t="shared" si="0"/>
        <v>0</v>
      </c>
    </row>
    <row r="31" spans="1:6" s="1077" customFormat="1" ht="12.75" customHeight="1">
      <c r="A31" s="1189"/>
      <c r="B31" s="1215"/>
      <c r="C31" s="1191"/>
      <c r="D31" s="1192"/>
      <c r="E31" s="1169"/>
      <c r="F31" s="1159">
        <f t="shared" si="0"/>
        <v>0</v>
      </c>
    </row>
    <row r="32" spans="1:6" s="1050" customFormat="1" ht="12.75" customHeight="1">
      <c r="A32" s="1216">
        <v>4</v>
      </c>
      <c r="B32" s="1190" t="s">
        <v>649</v>
      </c>
      <c r="C32" s="1217"/>
      <c r="D32" s="1218"/>
      <c r="E32" s="1171"/>
      <c r="F32" s="1159">
        <f t="shared" si="0"/>
        <v>0</v>
      </c>
    </row>
    <row r="33" spans="1:6" s="1050" customFormat="1" ht="12.75" customHeight="1">
      <c r="A33" s="1219"/>
      <c r="B33" s="1215"/>
      <c r="C33" s="1217"/>
      <c r="D33" s="1218"/>
      <c r="E33" s="1171"/>
      <c r="F33" s="1159">
        <f t="shared" si="0"/>
        <v>0</v>
      </c>
    </row>
    <row r="34" spans="1:6" s="1073" customFormat="1" ht="12.75" customHeight="1">
      <c r="A34" s="1207">
        <v>4.0999999999999996</v>
      </c>
      <c r="B34" s="1220" t="s">
        <v>647</v>
      </c>
      <c r="C34" s="1221"/>
      <c r="D34" s="1222"/>
      <c r="E34" s="1081"/>
      <c r="F34" s="1159">
        <f t="shared" si="0"/>
        <v>0</v>
      </c>
    </row>
    <row r="35" spans="1:6" s="1073" customFormat="1" ht="12.75" customHeight="1">
      <c r="A35" s="1223" t="s">
        <v>651</v>
      </c>
      <c r="B35" s="1201" t="s">
        <v>681</v>
      </c>
      <c r="C35" s="1224">
        <v>2</v>
      </c>
      <c r="D35" s="1225" t="s">
        <v>656</v>
      </c>
      <c r="E35" s="1082"/>
      <c r="F35" s="1159">
        <f t="shared" si="0"/>
        <v>0</v>
      </c>
    </row>
    <row r="36" spans="1:6" s="1073" customFormat="1" ht="12.75" customHeight="1">
      <c r="A36" s="1223" t="s">
        <v>652</v>
      </c>
      <c r="B36" s="1201" t="s">
        <v>682</v>
      </c>
      <c r="C36" s="1224">
        <v>2</v>
      </c>
      <c r="D36" s="1225" t="s">
        <v>656</v>
      </c>
      <c r="E36" s="1082"/>
      <c r="F36" s="1159">
        <f t="shared" si="0"/>
        <v>0</v>
      </c>
    </row>
    <row r="37" spans="1:6" s="1084" customFormat="1" ht="12.75" customHeight="1">
      <c r="A37" s="1223" t="s">
        <v>653</v>
      </c>
      <c r="B37" s="1201" t="s">
        <v>683</v>
      </c>
      <c r="C37" s="1224">
        <v>14</v>
      </c>
      <c r="D37" s="1225" t="s">
        <v>648</v>
      </c>
      <c r="E37" s="1082"/>
      <c r="F37" s="1159">
        <f t="shared" si="0"/>
        <v>0</v>
      </c>
    </row>
    <row r="38" spans="1:6" s="1050" customFormat="1" ht="12.75" customHeight="1">
      <c r="A38" s="1223"/>
      <c r="B38" s="1226"/>
      <c r="C38" s="1227"/>
      <c r="D38" s="1228"/>
      <c r="E38" s="1168"/>
      <c r="F38" s="1159">
        <f t="shared" si="0"/>
        <v>0</v>
      </c>
    </row>
    <row r="39" spans="1:6" s="1077" customFormat="1" ht="12.75" customHeight="1">
      <c r="A39" s="1229">
        <v>5</v>
      </c>
      <c r="B39" s="1190" t="s">
        <v>15</v>
      </c>
      <c r="C39" s="1191"/>
      <c r="D39" s="1192"/>
      <c r="E39" s="1168"/>
      <c r="F39" s="1159">
        <f t="shared" si="0"/>
        <v>0</v>
      </c>
    </row>
    <row r="40" spans="1:6" s="1077" customFormat="1" ht="12.75" customHeight="1">
      <c r="A40" s="1205">
        <v>5.0999999999999996</v>
      </c>
      <c r="B40" s="1210" t="s">
        <v>684</v>
      </c>
      <c r="C40" s="1191">
        <v>1057.57</v>
      </c>
      <c r="D40" s="1230" t="s">
        <v>688</v>
      </c>
      <c r="E40" s="1168"/>
      <c r="F40" s="1159">
        <f t="shared" si="0"/>
        <v>0</v>
      </c>
    </row>
    <row r="41" spans="1:6" s="1077" customFormat="1" ht="12.75" customHeight="1">
      <c r="A41" s="1205">
        <v>5.2</v>
      </c>
      <c r="B41" s="1197" t="s">
        <v>685</v>
      </c>
      <c r="C41" s="1191">
        <v>963.05</v>
      </c>
      <c r="D41" s="1195" t="s">
        <v>624</v>
      </c>
      <c r="E41" s="1168"/>
      <c r="F41" s="1159">
        <f t="shared" si="0"/>
        <v>0</v>
      </c>
    </row>
    <row r="42" spans="1:6" s="1077" customFormat="1" ht="12.75" customHeight="1">
      <c r="A42" s="1205">
        <v>5.3</v>
      </c>
      <c r="B42" s="1210" t="s">
        <v>686</v>
      </c>
      <c r="C42" s="1191">
        <v>101.75</v>
      </c>
      <c r="D42" s="1230" t="s">
        <v>689</v>
      </c>
      <c r="E42" s="1168"/>
      <c r="F42" s="1159">
        <f t="shared" si="0"/>
        <v>0</v>
      </c>
    </row>
    <row r="43" spans="1:6" s="1077" customFormat="1" ht="25.5">
      <c r="A43" s="1205">
        <v>5.4</v>
      </c>
      <c r="B43" s="1201" t="s">
        <v>687</v>
      </c>
      <c r="C43" s="1191">
        <v>900.46</v>
      </c>
      <c r="D43" s="1192" t="s">
        <v>631</v>
      </c>
      <c r="E43" s="1168"/>
      <c r="F43" s="1159">
        <f t="shared" si="0"/>
        <v>0</v>
      </c>
    </row>
    <row r="44" spans="1:6" s="1077" customFormat="1" ht="25.5">
      <c r="A44" s="1205">
        <v>5.5</v>
      </c>
      <c r="B44" s="1201" t="s">
        <v>711</v>
      </c>
      <c r="C44" s="1211">
        <v>188.53</v>
      </c>
      <c r="D44" s="1231" t="s">
        <v>690</v>
      </c>
      <c r="E44" s="1172"/>
      <c r="F44" s="1159">
        <f t="shared" si="0"/>
        <v>0</v>
      </c>
    </row>
    <row r="45" spans="1:6" s="1077" customFormat="1" ht="12.75" customHeight="1">
      <c r="A45" s="1205"/>
      <c r="B45" s="1232"/>
      <c r="C45" s="1191"/>
      <c r="D45" s="1192"/>
      <c r="E45" s="1168"/>
      <c r="F45" s="1159">
        <f t="shared" si="0"/>
        <v>0</v>
      </c>
    </row>
    <row r="46" spans="1:6" s="1077" customFormat="1">
      <c r="A46" s="1207">
        <v>6</v>
      </c>
      <c r="B46" s="1190" t="s">
        <v>629</v>
      </c>
      <c r="C46" s="1191"/>
      <c r="D46" s="1192"/>
      <c r="E46" s="1168"/>
      <c r="F46" s="1159">
        <f t="shared" si="0"/>
        <v>0</v>
      </c>
    </row>
    <row r="47" spans="1:6" s="1077" customFormat="1" ht="12.75" customHeight="1">
      <c r="A47" s="1205">
        <v>6.1</v>
      </c>
      <c r="B47" s="1215" t="s">
        <v>692</v>
      </c>
      <c r="C47" s="1191">
        <v>372.2</v>
      </c>
      <c r="D47" s="1192" t="s">
        <v>21</v>
      </c>
      <c r="E47" s="1168"/>
      <c r="F47" s="1159">
        <f t="shared" si="0"/>
        <v>0</v>
      </c>
    </row>
    <row r="48" spans="1:6" s="1077" customFormat="1" ht="12.75" customHeight="1">
      <c r="A48" s="1205">
        <v>6.2</v>
      </c>
      <c r="B48" s="1215" t="s">
        <v>691</v>
      </c>
      <c r="C48" s="1191">
        <v>1110.29</v>
      </c>
      <c r="D48" s="1192" t="s">
        <v>21</v>
      </c>
      <c r="E48" s="1168"/>
      <c r="F48" s="1159">
        <f t="shared" si="0"/>
        <v>0</v>
      </c>
    </row>
    <row r="49" spans="1:8" s="1077" customFormat="1" ht="12.75" customHeight="1">
      <c r="A49" s="1207"/>
      <c r="B49" s="1215"/>
      <c r="C49" s="1191"/>
      <c r="D49" s="1192"/>
      <c r="E49" s="1168"/>
      <c r="F49" s="1159">
        <f t="shared" si="0"/>
        <v>0</v>
      </c>
    </row>
    <row r="50" spans="1:8" s="1077" customFormat="1" ht="12.75" customHeight="1">
      <c r="A50" s="1207">
        <v>7</v>
      </c>
      <c r="B50" s="1190" t="s">
        <v>630</v>
      </c>
      <c r="C50" s="1191"/>
      <c r="D50" s="1192"/>
      <c r="E50" s="1168"/>
      <c r="F50" s="1159">
        <f t="shared" si="0"/>
        <v>0</v>
      </c>
    </row>
    <row r="51" spans="1:8" s="1077" customFormat="1" ht="12.75" customHeight="1">
      <c r="A51" s="1205">
        <v>7.1</v>
      </c>
      <c r="B51" s="1215" t="s">
        <v>702</v>
      </c>
      <c r="C51" s="1191">
        <v>364.9</v>
      </c>
      <c r="D51" s="1192" t="s">
        <v>21</v>
      </c>
      <c r="E51" s="1168"/>
      <c r="F51" s="1159">
        <f t="shared" si="0"/>
        <v>0</v>
      </c>
    </row>
    <row r="52" spans="1:8" s="1077" customFormat="1" ht="12.75" customHeight="1">
      <c r="A52" s="1233">
        <v>7.2</v>
      </c>
      <c r="B52" s="1234" t="s">
        <v>703</v>
      </c>
      <c r="C52" s="1235">
        <v>1088.52</v>
      </c>
      <c r="D52" s="1236" t="s">
        <v>21</v>
      </c>
      <c r="E52" s="1173"/>
      <c r="F52" s="1159">
        <f t="shared" si="0"/>
        <v>0</v>
      </c>
    </row>
    <row r="53" spans="1:8" s="1077" customFormat="1" ht="12.75" customHeight="1">
      <c r="A53" s="1189"/>
      <c r="B53" s="1215"/>
      <c r="C53" s="1191"/>
      <c r="D53" s="1192"/>
      <c r="E53" s="1169"/>
      <c r="F53" s="1159">
        <f t="shared" si="0"/>
        <v>0</v>
      </c>
    </row>
    <row r="54" spans="1:8" s="1077" customFormat="1" ht="25.5">
      <c r="A54" s="1229">
        <v>8</v>
      </c>
      <c r="B54" s="1190" t="s">
        <v>640</v>
      </c>
      <c r="C54" s="1191"/>
      <c r="D54" s="1192"/>
      <c r="E54" s="1168"/>
      <c r="F54" s="1159">
        <f t="shared" si="0"/>
        <v>0</v>
      </c>
    </row>
    <row r="55" spans="1:8" s="1050" customFormat="1" ht="12.75" customHeight="1">
      <c r="A55" s="1205">
        <v>8.1</v>
      </c>
      <c r="B55" s="1237" t="s">
        <v>693</v>
      </c>
      <c r="C55" s="1191">
        <v>1</v>
      </c>
      <c r="D55" s="1192" t="s">
        <v>654</v>
      </c>
      <c r="E55" s="1174"/>
      <c r="F55" s="1159">
        <f t="shared" si="0"/>
        <v>0</v>
      </c>
    </row>
    <row r="56" spans="1:8" s="1050" customFormat="1" ht="12.75" customHeight="1">
      <c r="A56" s="1205">
        <v>8.1999999999999993</v>
      </c>
      <c r="B56" s="1237" t="s">
        <v>694</v>
      </c>
      <c r="C56" s="1191">
        <v>2</v>
      </c>
      <c r="D56" s="1192" t="s">
        <v>654</v>
      </c>
      <c r="E56" s="1174"/>
      <c r="F56" s="1159">
        <f t="shared" si="0"/>
        <v>0</v>
      </c>
      <c r="H56" s="1086"/>
    </row>
    <row r="57" spans="1:8" s="1050" customFormat="1" ht="12.75" customHeight="1">
      <c r="A57" s="1205">
        <v>8.3000000000000007</v>
      </c>
      <c r="B57" s="1237" t="s">
        <v>644</v>
      </c>
      <c r="C57" s="1191">
        <v>1</v>
      </c>
      <c r="D57" s="1192" t="s">
        <v>654</v>
      </c>
      <c r="E57" s="1174"/>
      <c r="F57" s="1159">
        <f t="shared" si="0"/>
        <v>0</v>
      </c>
    </row>
    <row r="58" spans="1:8" s="1050" customFormat="1" ht="12.75" customHeight="1">
      <c r="A58" s="1205">
        <v>8.4</v>
      </c>
      <c r="B58" s="1237" t="s">
        <v>695</v>
      </c>
      <c r="C58" s="1191">
        <v>1</v>
      </c>
      <c r="D58" s="1192" t="s">
        <v>654</v>
      </c>
      <c r="E58" s="1174"/>
      <c r="F58" s="1159">
        <f t="shared" si="0"/>
        <v>0</v>
      </c>
    </row>
    <row r="59" spans="1:8" s="1050" customFormat="1" ht="12.75" customHeight="1">
      <c r="A59" s="1205">
        <v>8.5</v>
      </c>
      <c r="B59" s="1237" t="s">
        <v>696</v>
      </c>
      <c r="C59" s="1191">
        <v>6</v>
      </c>
      <c r="D59" s="1192" t="s">
        <v>654</v>
      </c>
      <c r="E59" s="1174"/>
      <c r="F59" s="1159">
        <f t="shared" si="0"/>
        <v>0</v>
      </c>
    </row>
    <row r="60" spans="1:8" s="1078" customFormat="1" ht="12.75" customHeight="1">
      <c r="A60" s="1205">
        <v>8.6</v>
      </c>
      <c r="B60" s="1238" t="s">
        <v>697</v>
      </c>
      <c r="C60" s="1206">
        <v>10</v>
      </c>
      <c r="D60" s="1213" t="s">
        <v>654</v>
      </c>
      <c r="E60" s="1174"/>
      <c r="F60" s="1159">
        <f t="shared" si="0"/>
        <v>0</v>
      </c>
    </row>
    <row r="61" spans="1:8" s="1078" customFormat="1" ht="12.75" customHeight="1">
      <c r="A61" s="1239">
        <v>8.6999999999999993</v>
      </c>
      <c r="B61" s="1237" t="s">
        <v>698</v>
      </c>
      <c r="C61" s="1240">
        <v>6</v>
      </c>
      <c r="D61" s="1213" t="s">
        <v>654</v>
      </c>
      <c r="E61" s="1174"/>
      <c r="F61" s="1159">
        <f t="shared" si="0"/>
        <v>0</v>
      </c>
    </row>
    <row r="62" spans="1:8" s="1050" customFormat="1">
      <c r="A62" s="1200"/>
      <c r="B62" s="1238"/>
      <c r="C62" s="1191"/>
      <c r="D62" s="1192"/>
      <c r="E62" s="1167"/>
      <c r="F62" s="1159">
        <f t="shared" si="0"/>
        <v>0</v>
      </c>
    </row>
    <row r="63" spans="1:8" s="1050" customFormat="1" ht="12.75" customHeight="1">
      <c r="A63" s="1207">
        <v>9</v>
      </c>
      <c r="B63" s="1241" t="s">
        <v>497</v>
      </c>
      <c r="C63" s="1191"/>
      <c r="D63" s="1192"/>
      <c r="E63" s="1167"/>
      <c r="F63" s="1159">
        <f t="shared" si="0"/>
        <v>0</v>
      </c>
    </row>
    <row r="64" spans="1:8" s="1050" customFormat="1" ht="12.75" customHeight="1">
      <c r="A64" s="1200">
        <v>9.1</v>
      </c>
      <c r="B64" s="1215" t="s">
        <v>699</v>
      </c>
      <c r="C64" s="1191">
        <v>7</v>
      </c>
      <c r="D64" s="1192" t="s">
        <v>654</v>
      </c>
      <c r="E64" s="1165"/>
      <c r="F64" s="1159">
        <f t="shared" si="0"/>
        <v>0</v>
      </c>
    </row>
    <row r="65" spans="1:6" s="1050" customFormat="1">
      <c r="A65" s="1200">
        <v>9.1999999999999993</v>
      </c>
      <c r="B65" s="1215" t="s">
        <v>700</v>
      </c>
      <c r="C65" s="1191">
        <v>6</v>
      </c>
      <c r="D65" s="1192" t="s">
        <v>654</v>
      </c>
      <c r="E65" s="1165"/>
      <c r="F65" s="1159">
        <f t="shared" si="0"/>
        <v>0</v>
      </c>
    </row>
    <row r="66" spans="1:6" s="1050" customFormat="1" ht="12.75" customHeight="1">
      <c r="A66" s="1189"/>
      <c r="B66" s="1215"/>
      <c r="C66" s="1191"/>
      <c r="D66" s="1192"/>
      <c r="E66" s="1160"/>
      <c r="F66" s="1159">
        <f t="shared" si="0"/>
        <v>0</v>
      </c>
    </row>
    <row r="67" spans="1:6" s="1050" customFormat="1" ht="12.75" customHeight="1">
      <c r="A67" s="1207">
        <v>10</v>
      </c>
      <c r="B67" s="1190" t="s">
        <v>628</v>
      </c>
      <c r="C67" s="1191"/>
      <c r="D67" s="1192"/>
      <c r="E67" s="1160"/>
      <c r="F67" s="1159">
        <f t="shared" si="0"/>
        <v>0</v>
      </c>
    </row>
    <row r="68" spans="1:6" s="1050" customFormat="1" ht="53.25" customHeight="1">
      <c r="A68" s="1223">
        <v>10.1</v>
      </c>
      <c r="B68" s="1242" t="s">
        <v>701</v>
      </c>
      <c r="C68" s="1211">
        <v>1</v>
      </c>
      <c r="D68" s="1212" t="s">
        <v>654</v>
      </c>
      <c r="E68" s="1166"/>
      <c r="F68" s="1159">
        <f t="shared" si="0"/>
        <v>0</v>
      </c>
    </row>
    <row r="69" spans="1:6" s="1050" customFormat="1" ht="12.75" customHeight="1">
      <c r="A69" s="1223"/>
      <c r="B69" s="1226"/>
      <c r="C69" s="1227"/>
      <c r="D69" s="1228"/>
      <c r="E69" s="1168"/>
      <c r="F69" s="1159">
        <f t="shared" si="0"/>
        <v>0</v>
      </c>
    </row>
    <row r="70" spans="1:6" s="1077" customFormat="1" ht="12.75" customHeight="1">
      <c r="A70" s="1243">
        <v>11</v>
      </c>
      <c r="B70" s="1244" t="s">
        <v>636</v>
      </c>
      <c r="C70" s="1245"/>
      <c r="D70" s="1246"/>
      <c r="E70" s="1169"/>
      <c r="F70" s="1159">
        <f t="shared" si="0"/>
        <v>0</v>
      </c>
    </row>
    <row r="71" spans="1:6" s="1077" customFormat="1" ht="25.5">
      <c r="A71" s="1200">
        <v>11.1</v>
      </c>
      <c r="B71" s="1247" t="s">
        <v>712</v>
      </c>
      <c r="C71" s="1217">
        <v>150</v>
      </c>
      <c r="D71" s="1218" t="s">
        <v>654</v>
      </c>
      <c r="E71" s="1170"/>
      <c r="F71" s="1159">
        <f t="shared" si="0"/>
        <v>0</v>
      </c>
    </row>
    <row r="72" spans="1:6" s="1051" customFormat="1" ht="9" customHeight="1">
      <c r="A72" s="1045"/>
      <c r="B72" s="1239"/>
      <c r="C72" s="1248"/>
      <c r="D72" s="1213"/>
      <c r="E72" s="1170"/>
      <c r="F72" s="1159">
        <f t="shared" si="0"/>
        <v>0</v>
      </c>
    </row>
    <row r="73" spans="1:6" s="1077" customFormat="1" ht="12.75" customHeight="1">
      <c r="A73" s="1243">
        <v>12</v>
      </c>
      <c r="B73" s="1190" t="s">
        <v>643</v>
      </c>
      <c r="C73" s="1191"/>
      <c r="D73" s="1192"/>
      <c r="E73" s="1169"/>
      <c r="F73" s="1159">
        <f t="shared" si="0"/>
        <v>0</v>
      </c>
    </row>
    <row r="74" spans="1:6" s="1077" customFormat="1" ht="12.75" customHeight="1">
      <c r="A74" s="1200">
        <v>12.1</v>
      </c>
      <c r="B74" s="1215" t="s">
        <v>702</v>
      </c>
      <c r="C74" s="1240">
        <v>365.02</v>
      </c>
      <c r="D74" s="1192" t="s">
        <v>21</v>
      </c>
      <c r="E74" s="1168"/>
      <c r="F74" s="1159">
        <f t="shared" si="0"/>
        <v>0</v>
      </c>
    </row>
    <row r="75" spans="1:6" s="1077" customFormat="1" ht="12.75" customHeight="1">
      <c r="A75" s="1045">
        <v>12.2</v>
      </c>
      <c r="B75" s="1215" t="s">
        <v>703</v>
      </c>
      <c r="C75" s="1240">
        <v>1088.52</v>
      </c>
      <c r="D75" s="1192" t="s">
        <v>21</v>
      </c>
      <c r="E75" s="1168"/>
      <c r="F75" s="1159">
        <f t="shared" si="0"/>
        <v>0</v>
      </c>
    </row>
    <row r="76" spans="1:6" s="1077" customFormat="1" ht="12.75" customHeight="1">
      <c r="A76" s="1189"/>
      <c r="B76" s="1215"/>
      <c r="C76" s="1191"/>
      <c r="D76" s="1192"/>
      <c r="E76" s="1168"/>
      <c r="F76" s="1159">
        <f t="shared" si="0"/>
        <v>0</v>
      </c>
    </row>
    <row r="77" spans="1:6" s="1050" customFormat="1" ht="12.75" customHeight="1">
      <c r="A77" s="1243">
        <v>13</v>
      </c>
      <c r="B77" s="1249" t="s">
        <v>626</v>
      </c>
      <c r="C77" s="1194"/>
      <c r="D77" s="1195"/>
      <c r="E77" s="1168"/>
      <c r="F77" s="1159">
        <f t="shared" si="0"/>
        <v>0</v>
      </c>
    </row>
    <row r="78" spans="1:6" s="1050" customFormat="1" ht="25.5">
      <c r="A78" s="1200">
        <v>13.1</v>
      </c>
      <c r="B78" s="1201" t="s">
        <v>704</v>
      </c>
      <c r="C78" s="1250">
        <v>1453.54</v>
      </c>
      <c r="D78" s="1195" t="s">
        <v>21</v>
      </c>
      <c r="E78" s="1168"/>
      <c r="F78" s="1159">
        <f t="shared" si="0"/>
        <v>0</v>
      </c>
    </row>
    <row r="79" spans="1:6" s="1050" customFormat="1" ht="51">
      <c r="A79" s="1045">
        <v>13.2</v>
      </c>
      <c r="B79" s="1201" t="s">
        <v>713</v>
      </c>
      <c r="C79" s="1251">
        <v>1453.54</v>
      </c>
      <c r="D79" s="1252" t="s">
        <v>21</v>
      </c>
      <c r="E79" s="1172"/>
      <c r="F79" s="1159">
        <f t="shared" si="0"/>
        <v>0</v>
      </c>
    </row>
    <row r="80" spans="1:6" s="1050" customFormat="1" ht="12.75" customHeight="1">
      <c r="A80" s="1223"/>
      <c r="B80" s="1226"/>
      <c r="C80" s="1227"/>
      <c r="D80" s="1228"/>
      <c r="E80" s="1168"/>
      <c r="F80" s="1159">
        <f t="shared" ref="F80:F95" si="1">+E80*C80</f>
        <v>0</v>
      </c>
    </row>
    <row r="81" spans="1:6" s="1050" customFormat="1" ht="12.75" customHeight="1">
      <c r="A81" s="1243">
        <v>14</v>
      </c>
      <c r="B81" s="1241" t="s">
        <v>641</v>
      </c>
      <c r="C81" s="1240"/>
      <c r="D81" s="1253"/>
      <c r="E81" s="1168"/>
      <c r="F81" s="1159">
        <f t="shared" si="1"/>
        <v>0</v>
      </c>
    </row>
    <row r="82" spans="1:6" s="1050" customFormat="1" ht="12.75" customHeight="1">
      <c r="A82" s="1200">
        <v>14.1</v>
      </c>
      <c r="B82" s="1201" t="s">
        <v>705</v>
      </c>
      <c r="C82" s="1254">
        <v>386</v>
      </c>
      <c r="D82" s="1195" t="s">
        <v>625</v>
      </c>
      <c r="E82" s="1168"/>
      <c r="F82" s="1159">
        <f t="shared" si="1"/>
        <v>0</v>
      </c>
    </row>
    <row r="83" spans="1:6" s="1050" customFormat="1" ht="25.5">
      <c r="A83" s="1045">
        <v>14.2</v>
      </c>
      <c r="B83" s="1201" t="s">
        <v>718</v>
      </c>
      <c r="C83" s="1254">
        <v>240.76</v>
      </c>
      <c r="D83" s="1195" t="s">
        <v>625</v>
      </c>
      <c r="E83" s="1168"/>
      <c r="F83" s="1159">
        <f t="shared" si="1"/>
        <v>0</v>
      </c>
    </row>
    <row r="84" spans="1:6" s="1050" customFormat="1" ht="25.5">
      <c r="A84" s="1223">
        <v>14.3</v>
      </c>
      <c r="B84" s="1201" t="s">
        <v>716</v>
      </c>
      <c r="C84" s="1255">
        <v>240.76</v>
      </c>
      <c r="D84" s="1195" t="s">
        <v>625</v>
      </c>
      <c r="E84" s="1168"/>
      <c r="F84" s="1159">
        <f t="shared" si="1"/>
        <v>0</v>
      </c>
    </row>
    <row r="85" spans="1:6" s="1050" customFormat="1" ht="25.5">
      <c r="A85" s="1223">
        <v>14.4</v>
      </c>
      <c r="B85" s="1201" t="s">
        <v>706</v>
      </c>
      <c r="C85" s="1256">
        <v>228.72</v>
      </c>
      <c r="D85" s="1195" t="s">
        <v>625</v>
      </c>
      <c r="E85" s="1168"/>
      <c r="F85" s="1159">
        <f t="shared" si="1"/>
        <v>0</v>
      </c>
    </row>
    <row r="86" spans="1:6" s="1050" customFormat="1" ht="12.75" customHeight="1">
      <c r="A86" s="1223">
        <v>14.5</v>
      </c>
      <c r="B86" s="1201" t="s">
        <v>717</v>
      </c>
      <c r="C86" s="1254">
        <v>963.05</v>
      </c>
      <c r="D86" s="1195" t="s">
        <v>624</v>
      </c>
      <c r="E86" s="1168"/>
      <c r="F86" s="1159">
        <f t="shared" si="1"/>
        <v>0</v>
      </c>
    </row>
    <row r="87" spans="1:6" s="1050" customFormat="1" ht="14.25">
      <c r="A87" s="1223">
        <v>14.6</v>
      </c>
      <c r="B87" s="1201" t="s">
        <v>707</v>
      </c>
      <c r="C87" s="1206">
        <v>963.05</v>
      </c>
      <c r="D87" s="1230" t="s">
        <v>624</v>
      </c>
      <c r="E87" s="1168"/>
      <c r="F87" s="1159">
        <f t="shared" si="1"/>
        <v>0</v>
      </c>
    </row>
    <row r="88" spans="1:6" s="1050" customFormat="1" ht="12.75" customHeight="1">
      <c r="A88" s="1223">
        <v>14.7</v>
      </c>
      <c r="B88" s="1201" t="s">
        <v>708</v>
      </c>
      <c r="C88" s="1255">
        <f>+C87*0.058*1.28*33</f>
        <v>2359.4</v>
      </c>
      <c r="D88" s="1257" t="s">
        <v>632</v>
      </c>
      <c r="E88" s="1168"/>
      <c r="F88" s="1159">
        <f t="shared" si="1"/>
        <v>0</v>
      </c>
    </row>
    <row r="89" spans="1:6" s="1050" customFormat="1" ht="12.75" customHeight="1">
      <c r="A89" s="1223"/>
      <c r="B89" s="1239"/>
      <c r="C89" s="1248"/>
      <c r="D89" s="1228"/>
      <c r="E89" s="1168"/>
      <c r="F89" s="1159">
        <f t="shared" si="1"/>
        <v>0</v>
      </c>
    </row>
    <row r="90" spans="1:6" s="1050" customFormat="1" ht="25.5">
      <c r="A90" s="1223">
        <v>15</v>
      </c>
      <c r="B90" s="1258" t="s">
        <v>635</v>
      </c>
      <c r="C90" s="1204">
        <v>1453.54</v>
      </c>
      <c r="D90" s="1195" t="s">
        <v>21</v>
      </c>
      <c r="E90" s="1168"/>
      <c r="F90" s="1159">
        <f t="shared" si="1"/>
        <v>0</v>
      </c>
    </row>
    <row r="91" spans="1:6" s="1052" customFormat="1" ht="12.75" customHeight="1">
      <c r="A91" s="1259"/>
      <c r="B91" s="1260" t="s">
        <v>627</v>
      </c>
      <c r="C91" s="1261"/>
      <c r="D91" s="1262"/>
      <c r="E91" s="1176"/>
      <c r="F91" s="1176">
        <f>SUM(F12:F90)</f>
        <v>0</v>
      </c>
    </row>
    <row r="92" spans="1:6" s="1050" customFormat="1" ht="12.75" customHeight="1">
      <c r="A92" s="1189"/>
      <c r="B92" s="1215"/>
      <c r="C92" s="1191"/>
      <c r="D92" s="1192"/>
      <c r="E92" s="1169"/>
      <c r="F92" s="1159"/>
    </row>
    <row r="93" spans="1:6" s="1049" customFormat="1">
      <c r="A93" s="1263" t="s">
        <v>645</v>
      </c>
      <c r="B93" s="1264" t="s">
        <v>622</v>
      </c>
      <c r="C93" s="1265"/>
      <c r="D93" s="1266"/>
      <c r="E93" s="1032"/>
      <c r="F93" s="1159">
        <f t="shared" si="1"/>
        <v>0</v>
      </c>
    </row>
    <row r="94" spans="1:6" s="1049" customFormat="1" ht="57.75" customHeight="1">
      <c r="A94" s="1267">
        <v>1</v>
      </c>
      <c r="B94" s="1268" t="s">
        <v>714</v>
      </c>
      <c r="C94" s="1269">
        <v>2</v>
      </c>
      <c r="D94" s="1270" t="s">
        <v>654</v>
      </c>
      <c r="E94" s="1090"/>
      <c r="F94" s="1159">
        <f t="shared" si="1"/>
        <v>0</v>
      </c>
    </row>
    <row r="95" spans="1:6" s="1049" customFormat="1" ht="25.5">
      <c r="A95" s="1271">
        <v>2</v>
      </c>
      <c r="B95" s="1272" t="s">
        <v>715</v>
      </c>
      <c r="C95" s="1265">
        <v>5</v>
      </c>
      <c r="D95" s="1273" t="s">
        <v>657</v>
      </c>
      <c r="E95" s="1177"/>
      <c r="F95" s="1159">
        <f t="shared" si="1"/>
        <v>0</v>
      </c>
    </row>
    <row r="96" spans="1:6" s="1053" customFormat="1">
      <c r="A96" s="1274"/>
      <c r="B96" s="1275" t="s">
        <v>646</v>
      </c>
      <c r="C96" s="1274"/>
      <c r="D96" s="1276"/>
      <c r="E96" s="1178"/>
      <c r="F96" s="1179">
        <f>SUM(F92:F95)</f>
        <v>0</v>
      </c>
    </row>
    <row r="97" spans="1:6" s="1049" customFormat="1">
      <c r="A97" s="1265"/>
      <c r="B97" s="1277"/>
      <c r="C97" s="1265"/>
      <c r="D97" s="1266"/>
      <c r="E97" s="1032"/>
      <c r="F97" s="1180"/>
    </row>
    <row r="98" spans="1:6" s="1052" customFormat="1">
      <c r="A98" s="1278"/>
      <c r="B98" s="1279" t="s">
        <v>620</v>
      </c>
      <c r="C98" s="1261"/>
      <c r="D98" s="1262"/>
      <c r="E98" s="1181"/>
      <c r="F98" s="1182">
        <f>+F96+F91</f>
        <v>0</v>
      </c>
    </row>
    <row r="99" spans="1:6" s="1053" customFormat="1">
      <c r="A99" s="1280"/>
      <c r="B99" s="1281" t="s">
        <v>620</v>
      </c>
      <c r="C99" s="1282"/>
      <c r="D99" s="1283"/>
      <c r="E99" s="1183"/>
      <c r="F99" s="1184">
        <f>+F98</f>
        <v>0</v>
      </c>
    </row>
    <row r="100" spans="1:6" s="1049" customFormat="1">
      <c r="A100" s="1284"/>
      <c r="B100" s="1285"/>
      <c r="C100" s="1191"/>
      <c r="D100" s="1192"/>
      <c r="E100" s="1159"/>
      <c r="F100" s="1185"/>
    </row>
    <row r="101" spans="1:6" s="1049" customFormat="1">
      <c r="A101" s="1284"/>
      <c r="B101" s="1286" t="s">
        <v>4</v>
      </c>
      <c r="C101" s="1191"/>
      <c r="D101" s="1192"/>
      <c r="E101" s="1159"/>
      <c r="F101" s="1185"/>
    </row>
    <row r="102" spans="1:6" s="1049" customFormat="1">
      <c r="A102" s="1284"/>
      <c r="B102" s="1287" t="s">
        <v>658</v>
      </c>
      <c r="C102" s="1288">
        <v>0.03</v>
      </c>
      <c r="D102" s="1289"/>
      <c r="E102" s="1159"/>
      <c r="F102" s="1155">
        <f>+$F$99*C102</f>
        <v>0</v>
      </c>
    </row>
    <row r="103" spans="1:6" s="1049" customFormat="1">
      <c r="A103" s="1284"/>
      <c r="B103" s="1287" t="s">
        <v>659</v>
      </c>
      <c r="C103" s="1288">
        <v>0.1</v>
      </c>
      <c r="D103" s="1289"/>
      <c r="E103" s="1159"/>
      <c r="F103" s="1155">
        <f t="shared" ref="F103:F113" si="2">+$F$99*C103</f>
        <v>0</v>
      </c>
    </row>
    <row r="104" spans="1:6" s="1049" customFormat="1">
      <c r="A104" s="1284"/>
      <c r="B104" s="1287" t="s">
        <v>660</v>
      </c>
      <c r="C104" s="1288">
        <v>0.04</v>
      </c>
      <c r="D104" s="1289"/>
      <c r="E104" s="1159"/>
      <c r="F104" s="1155">
        <f t="shared" si="2"/>
        <v>0</v>
      </c>
    </row>
    <row r="105" spans="1:6" s="1049" customFormat="1">
      <c r="A105" s="1284"/>
      <c r="B105" s="1287" t="s">
        <v>661</v>
      </c>
      <c r="C105" s="1288">
        <v>0.05</v>
      </c>
      <c r="D105" s="1289"/>
      <c r="E105" s="1159"/>
      <c r="F105" s="1155">
        <f t="shared" si="2"/>
        <v>0</v>
      </c>
    </row>
    <row r="106" spans="1:6" s="1049" customFormat="1">
      <c r="A106" s="1284"/>
      <c r="B106" s="1287" t="s">
        <v>662</v>
      </c>
      <c r="C106" s="1288">
        <v>0.04</v>
      </c>
      <c r="D106" s="1289"/>
      <c r="E106" s="1159"/>
      <c r="F106" s="1155">
        <f t="shared" si="2"/>
        <v>0</v>
      </c>
    </row>
    <row r="107" spans="1:6" s="1049" customFormat="1">
      <c r="A107" s="1284"/>
      <c r="B107" s="1287" t="s">
        <v>663</v>
      </c>
      <c r="C107" s="1288">
        <v>0.01</v>
      </c>
      <c r="D107" s="1289"/>
      <c r="E107" s="1159"/>
      <c r="F107" s="1155">
        <f t="shared" si="2"/>
        <v>0</v>
      </c>
    </row>
    <row r="108" spans="1:6" s="1049" customFormat="1">
      <c r="A108" s="1284"/>
      <c r="B108" s="1287" t="s">
        <v>623</v>
      </c>
      <c r="C108" s="1288">
        <v>1E-3</v>
      </c>
      <c r="D108" s="1289"/>
      <c r="E108" s="1159"/>
      <c r="F108" s="1155">
        <f t="shared" si="2"/>
        <v>0</v>
      </c>
    </row>
    <row r="109" spans="1:6" s="1049" customFormat="1">
      <c r="A109" s="1284"/>
      <c r="B109" s="1290" t="s">
        <v>664</v>
      </c>
      <c r="C109" s="1291">
        <v>0.18</v>
      </c>
      <c r="D109" s="1289"/>
      <c r="E109" s="1159"/>
      <c r="F109" s="1155">
        <f>+$F$103*C109</f>
        <v>0</v>
      </c>
    </row>
    <row r="110" spans="1:6" s="1049" customFormat="1">
      <c r="A110" s="1284"/>
      <c r="B110" s="1287" t="s">
        <v>665</v>
      </c>
      <c r="C110" s="1288">
        <v>0.1</v>
      </c>
      <c r="D110" s="1289"/>
      <c r="E110" s="1159"/>
      <c r="F110" s="1155">
        <f t="shared" si="2"/>
        <v>0</v>
      </c>
    </row>
    <row r="111" spans="1:6" s="1049" customFormat="1" ht="25.5">
      <c r="A111" s="1284"/>
      <c r="B111" s="1292" t="s">
        <v>666</v>
      </c>
      <c r="C111" s="1293">
        <v>0.03</v>
      </c>
      <c r="D111" s="1289"/>
      <c r="E111" s="1159"/>
      <c r="F111" s="1155">
        <f t="shared" si="2"/>
        <v>0</v>
      </c>
    </row>
    <row r="112" spans="1:6" s="1049" customFormat="1">
      <c r="A112" s="1284"/>
      <c r="B112" s="1292" t="s">
        <v>667</v>
      </c>
      <c r="C112" s="1293">
        <v>1.4999999999999999E-2</v>
      </c>
      <c r="D112" s="1289"/>
      <c r="E112" s="1159"/>
      <c r="F112" s="1155">
        <f t="shared" si="2"/>
        <v>0</v>
      </c>
    </row>
    <row r="113" spans="1:6" s="1049" customFormat="1">
      <c r="A113" s="1284"/>
      <c r="B113" s="1287" t="s">
        <v>668</v>
      </c>
      <c r="C113" s="1288">
        <v>0.05</v>
      </c>
      <c r="D113" s="1289"/>
      <c r="E113" s="1159"/>
      <c r="F113" s="1155">
        <f t="shared" si="2"/>
        <v>0</v>
      </c>
    </row>
    <row r="114" spans="1:6" s="1049" customFormat="1">
      <c r="A114" s="1285"/>
      <c r="B114" s="1286" t="s">
        <v>5</v>
      </c>
      <c r="C114" s="1294"/>
      <c r="D114" s="1295"/>
      <c r="E114" s="1175"/>
      <c r="F114" s="1185">
        <f>SUM(F102:F113)</f>
        <v>0</v>
      </c>
    </row>
    <row r="115" spans="1:6" s="1049" customFormat="1" ht="8.25" customHeight="1">
      <c r="A115" s="1285"/>
      <c r="B115" s="1286"/>
      <c r="C115" s="1294"/>
      <c r="D115" s="1295"/>
      <c r="E115" s="1175"/>
      <c r="F115" s="1185"/>
    </row>
    <row r="116" spans="1:6" s="1053" customFormat="1">
      <c r="A116" s="1296"/>
      <c r="B116" s="1297" t="s">
        <v>6</v>
      </c>
      <c r="C116" s="1298"/>
      <c r="D116" s="1299"/>
      <c r="E116" s="1186"/>
      <c r="F116" s="1187">
        <f>+F114+F99</f>
        <v>0</v>
      </c>
    </row>
    <row r="117" spans="1:6" s="1049" customFormat="1" ht="9.75" customHeight="1">
      <c r="A117" s="1285"/>
      <c r="B117" s="1286"/>
      <c r="C117" s="1294"/>
      <c r="D117" s="1295"/>
      <c r="E117" s="1175"/>
      <c r="F117" s="1185"/>
    </row>
    <row r="118" spans="1:6" s="1049" customFormat="1" ht="6.75" customHeight="1">
      <c r="A118" s="1284"/>
      <c r="B118" s="1300"/>
      <c r="C118" s="1301"/>
      <c r="D118" s="1289"/>
      <c r="E118" s="1159"/>
      <c r="F118" s="1155"/>
    </row>
    <row r="119" spans="1:6" s="1053" customFormat="1">
      <c r="A119" s="1302"/>
      <c r="B119" s="1303" t="s">
        <v>621</v>
      </c>
      <c r="C119" s="1304"/>
      <c r="D119" s="1305"/>
      <c r="E119" s="1188"/>
      <c r="F119" s="1182">
        <f>+F116</f>
        <v>0</v>
      </c>
    </row>
    <row r="120" spans="1:6">
      <c r="A120" s="1033"/>
      <c r="B120" s="1033"/>
      <c r="C120" s="1129"/>
      <c r="D120" s="1129"/>
      <c r="E120" s="1129"/>
      <c r="F120" s="1129"/>
    </row>
    <row r="121" spans="1:6">
      <c r="A121" s="1079"/>
      <c r="B121" s="1079"/>
      <c r="C121" s="1130"/>
      <c r="D121" s="1130"/>
      <c r="E121" s="1130"/>
      <c r="F121" s="1130"/>
    </row>
    <row r="122" spans="1:6">
      <c r="A122" s="1079"/>
      <c r="B122" s="1079"/>
      <c r="C122" s="1088"/>
      <c r="D122" s="1065"/>
      <c r="E122" s="1054"/>
      <c r="F122" s="1054"/>
    </row>
    <row r="123" spans="1:6">
      <c r="A123" s="1079"/>
      <c r="B123" s="1079"/>
      <c r="C123" s="1079"/>
      <c r="D123" s="1066"/>
      <c r="E123" s="1043"/>
      <c r="F123" s="1043"/>
    </row>
    <row r="124" spans="1:6">
      <c r="A124" s="1079"/>
      <c r="B124" s="1079"/>
      <c r="C124" s="1079"/>
      <c r="D124" s="1066"/>
      <c r="E124" s="1054"/>
      <c r="F124" s="1054"/>
    </row>
    <row r="125" spans="1:6">
      <c r="A125" s="1131"/>
      <c r="B125" s="1130"/>
      <c r="C125" s="1131"/>
      <c r="D125" s="1130"/>
      <c r="E125" s="1130"/>
      <c r="F125" s="1130"/>
    </row>
    <row r="126" spans="1:6">
      <c r="A126" s="1127"/>
      <c r="B126" s="1127"/>
      <c r="C126" s="1127"/>
      <c r="D126" s="1127"/>
      <c r="E126" s="1127"/>
      <c r="F126" s="1127"/>
    </row>
    <row r="127" spans="1:6">
      <c r="A127" s="1036"/>
      <c r="B127" s="1034"/>
      <c r="C127" s="1034"/>
      <c r="D127" s="1067"/>
      <c r="E127" s="1035"/>
      <c r="F127" s="1035"/>
    </row>
    <row r="128" spans="1:6">
      <c r="A128" s="1037"/>
      <c r="B128" s="1039"/>
      <c r="C128" s="1040"/>
      <c r="D128" s="1069"/>
      <c r="E128" s="1041"/>
      <c r="F128" s="1041"/>
    </row>
    <row r="129" spans="1:6">
      <c r="A129" s="1055"/>
      <c r="B129" s="1039"/>
      <c r="C129" s="1132"/>
      <c r="D129" s="1132"/>
      <c r="E129" s="1132"/>
      <c r="F129" s="1132"/>
    </row>
    <row r="130" spans="1:6">
      <c r="A130" s="1055"/>
      <c r="B130" s="1039"/>
      <c r="C130" s="1089"/>
      <c r="D130" s="1068"/>
      <c r="E130" s="1038"/>
      <c r="F130" s="1038"/>
    </row>
    <row r="131" spans="1:6">
      <c r="A131" s="1037"/>
      <c r="B131" s="1039"/>
      <c r="C131" s="1040"/>
      <c r="D131" s="1069"/>
      <c r="E131" s="1041"/>
      <c r="F131" s="1041"/>
    </row>
    <row r="132" spans="1:6">
      <c r="A132" s="1037"/>
      <c r="B132" s="1039"/>
      <c r="C132" s="1040"/>
      <c r="D132" s="1069"/>
      <c r="E132" s="1041"/>
      <c r="F132" s="1041"/>
    </row>
    <row r="133" spans="1:6">
      <c r="A133" s="1133"/>
      <c r="B133" s="1133"/>
      <c r="C133" s="1130"/>
      <c r="D133" s="1130"/>
      <c r="E133" s="1130"/>
      <c r="F133" s="1130"/>
    </row>
    <row r="134" spans="1:6">
      <c r="A134" s="1130"/>
      <c r="B134" s="1130"/>
      <c r="C134" s="1130"/>
      <c r="D134" s="1130"/>
      <c r="E134" s="1130"/>
      <c r="F134" s="1130"/>
    </row>
    <row r="135" spans="1:6">
      <c r="A135" s="1042"/>
      <c r="B135" s="1079"/>
      <c r="C135" s="1079"/>
      <c r="D135" s="1066"/>
      <c r="E135" s="1043"/>
      <c r="F135" s="1043"/>
    </row>
    <row r="136" spans="1:6" ht="60" customHeight="1">
      <c r="A136" s="1087"/>
      <c r="B136" s="1134"/>
      <c r="C136" s="1134"/>
      <c r="D136" s="1134"/>
      <c r="E136" s="1134"/>
      <c r="F136" s="1134"/>
    </row>
    <row r="137" spans="1:6">
      <c r="A137" s="380"/>
      <c r="B137" s="1056"/>
      <c r="C137" s="1057"/>
      <c r="D137" s="1071"/>
      <c r="E137" s="1058"/>
      <c r="F137" s="1058"/>
    </row>
    <row r="138" spans="1:6" ht="8.25" customHeight="1">
      <c r="A138" s="1030"/>
      <c r="B138" s="1047"/>
      <c r="C138" s="1057"/>
      <c r="D138" s="1071"/>
      <c r="E138" s="1058"/>
      <c r="F138" s="1058"/>
    </row>
    <row r="139" spans="1:6" ht="16.5" customHeight="1">
      <c r="A139" s="380"/>
      <c r="B139" s="1129"/>
      <c r="C139" s="1129"/>
      <c r="D139" s="1129"/>
      <c r="E139" s="1129"/>
      <c r="F139" s="1129"/>
    </row>
    <row r="140" spans="1:6" ht="11.25" customHeight="1">
      <c r="A140" s="1031"/>
      <c r="B140" s="1047"/>
      <c r="C140" s="1059"/>
      <c r="D140" s="1072"/>
      <c r="E140" s="1060"/>
      <c r="F140" s="1060"/>
    </row>
    <row r="477" spans="213:219">
      <c r="HE477" s="380" t="s">
        <v>327</v>
      </c>
      <c r="HF477" s="1061" t="s">
        <v>328</v>
      </c>
      <c r="HG477" s="366" t="s">
        <v>329</v>
      </c>
      <c r="HJ477" s="380" t="s">
        <v>330</v>
      </c>
    </row>
    <row r="478" spans="213:219">
      <c r="HE478" s="1062" t="s">
        <v>372</v>
      </c>
      <c r="HF478" s="1063" t="s">
        <v>332</v>
      </c>
      <c r="HG478" s="1064">
        <v>0.03</v>
      </c>
    </row>
    <row r="479" spans="213:219">
      <c r="HE479" s="1062" t="s">
        <v>373</v>
      </c>
      <c r="HF479" s="1063" t="s">
        <v>337</v>
      </c>
      <c r="HG479" s="1064">
        <v>0.04</v>
      </c>
      <c r="HH479" s="1048" t="s">
        <v>356</v>
      </c>
      <c r="HJ479" s="1062"/>
      <c r="HK479" s="1046" t="s">
        <v>370</v>
      </c>
    </row>
    <row r="480" spans="213:219">
      <c r="HE480" s="1062" t="s">
        <v>374</v>
      </c>
      <c r="HF480" s="1063" t="s">
        <v>337</v>
      </c>
      <c r="HG480" s="1064">
        <v>0.03</v>
      </c>
      <c r="HH480" s="1048" t="s">
        <v>353</v>
      </c>
      <c r="HJ480" s="1062"/>
      <c r="HK480" s="1046" t="s">
        <v>340</v>
      </c>
    </row>
    <row r="481" spans="213:219">
      <c r="HE481" s="1062" t="s">
        <v>375</v>
      </c>
      <c r="HF481" s="1063" t="s">
        <v>334</v>
      </c>
      <c r="HG481" s="1064">
        <v>4.4999999999999998E-2</v>
      </c>
      <c r="HH481" s="1048" t="s">
        <v>359</v>
      </c>
      <c r="HJ481" s="1062"/>
      <c r="HK481" s="1046" t="s">
        <v>370</v>
      </c>
    </row>
    <row r="482" spans="213:219">
      <c r="HE482" s="1062" t="s">
        <v>331</v>
      </c>
      <c r="HF482" s="1063" t="s">
        <v>332</v>
      </c>
      <c r="HG482" s="1064">
        <v>1.4999999999999999E-2</v>
      </c>
      <c r="HH482" s="1048" t="s">
        <v>344</v>
      </c>
      <c r="HJ482" s="1062"/>
      <c r="HK482" s="1046" t="s">
        <v>371</v>
      </c>
    </row>
    <row r="483" spans="213:219">
      <c r="HE483" s="1062" t="s">
        <v>376</v>
      </c>
      <c r="HF483" s="1063" t="s">
        <v>335</v>
      </c>
      <c r="HG483" s="1064">
        <v>0.03</v>
      </c>
      <c r="HH483" s="1048" t="s">
        <v>355</v>
      </c>
      <c r="HJ483" s="1062"/>
      <c r="HK483" s="1046" t="s">
        <v>371</v>
      </c>
    </row>
    <row r="484" spans="213:219">
      <c r="HE484" s="1062" t="s">
        <v>377</v>
      </c>
      <c r="HF484" s="1063" t="s">
        <v>333</v>
      </c>
      <c r="HG484" s="1064">
        <v>0.04</v>
      </c>
      <c r="HH484" s="1048" t="s">
        <v>345</v>
      </c>
      <c r="HJ484" s="1062"/>
      <c r="HK484" s="1046" t="s">
        <v>371</v>
      </c>
    </row>
    <row r="485" spans="213:219">
      <c r="HE485" s="1062" t="s">
        <v>378</v>
      </c>
      <c r="HF485" s="1063" t="s">
        <v>332</v>
      </c>
      <c r="HG485" s="1064">
        <v>4.4999999999999998E-2</v>
      </c>
      <c r="HH485" s="1048" t="s">
        <v>346</v>
      </c>
      <c r="HJ485" s="1062"/>
      <c r="HK485" s="1046" t="s">
        <v>371</v>
      </c>
    </row>
    <row r="486" spans="213:219">
      <c r="HE486" s="1062" t="s">
        <v>379</v>
      </c>
      <c r="HF486" s="1063" t="s">
        <v>336</v>
      </c>
      <c r="HG486" s="1064">
        <v>0.04</v>
      </c>
      <c r="HH486" s="1048" t="s">
        <v>347</v>
      </c>
      <c r="HJ486" s="1062"/>
      <c r="HK486" s="1046" t="s">
        <v>371</v>
      </c>
    </row>
    <row r="487" spans="213:219">
      <c r="HE487" s="1062" t="s">
        <v>341</v>
      </c>
      <c r="HF487" s="1063" t="s">
        <v>342</v>
      </c>
      <c r="HH487" s="1048" t="s">
        <v>348</v>
      </c>
      <c r="HJ487" s="1062"/>
      <c r="HK487" s="1046" t="s">
        <v>371</v>
      </c>
    </row>
    <row r="488" spans="213:219">
      <c r="HE488" s="1062" t="s">
        <v>380</v>
      </c>
      <c r="HF488" s="1063" t="s">
        <v>333</v>
      </c>
      <c r="HG488" s="1064">
        <v>0.03</v>
      </c>
      <c r="HH488" s="1048" t="s">
        <v>349</v>
      </c>
      <c r="HJ488" s="1062"/>
      <c r="HK488" s="1046" t="s">
        <v>371</v>
      </c>
    </row>
    <row r="489" spans="213:219">
      <c r="HE489" s="1062" t="s">
        <v>381</v>
      </c>
      <c r="HF489" s="1063" t="s">
        <v>335</v>
      </c>
      <c r="HG489" s="1064">
        <v>0.03</v>
      </c>
      <c r="HH489" s="1048" t="s">
        <v>350</v>
      </c>
      <c r="HJ489" s="1062"/>
      <c r="HK489" s="1046" t="s">
        <v>371</v>
      </c>
    </row>
    <row r="490" spans="213:219">
      <c r="HE490" s="1062" t="s">
        <v>382</v>
      </c>
      <c r="HF490" s="1063" t="s">
        <v>337</v>
      </c>
      <c r="HG490" s="1064">
        <v>4.4999999999999998E-2</v>
      </c>
      <c r="HH490" s="1048" t="s">
        <v>351</v>
      </c>
      <c r="HJ490" s="1062"/>
      <c r="HK490" s="1046" t="s">
        <v>340</v>
      </c>
    </row>
    <row r="491" spans="213:219">
      <c r="HE491" s="1062" t="s">
        <v>383</v>
      </c>
      <c r="HF491" s="1063" t="s">
        <v>333</v>
      </c>
      <c r="HG491" s="1064">
        <v>0.04</v>
      </c>
      <c r="HH491" s="1048" t="s">
        <v>352</v>
      </c>
      <c r="HJ491" s="1062"/>
      <c r="HK491" s="1046" t="s">
        <v>371</v>
      </c>
    </row>
    <row r="492" spans="213:219">
      <c r="HE492" s="1062" t="s">
        <v>384</v>
      </c>
      <c r="HF492" s="1063" t="s">
        <v>333</v>
      </c>
      <c r="HG492" s="1064">
        <v>0.03</v>
      </c>
      <c r="HH492" s="1048" t="s">
        <v>354</v>
      </c>
      <c r="HJ492" s="1062"/>
      <c r="HK492" s="1046" t="s">
        <v>371</v>
      </c>
    </row>
    <row r="493" spans="213:219">
      <c r="HE493" s="1062" t="s">
        <v>385</v>
      </c>
      <c r="HF493" s="1063" t="s">
        <v>336</v>
      </c>
      <c r="HG493" s="1064">
        <v>0.03</v>
      </c>
      <c r="HH493" s="1048" t="s">
        <v>358</v>
      </c>
      <c r="HJ493" s="1062"/>
      <c r="HK493" s="1046" t="s">
        <v>371</v>
      </c>
    </row>
    <row r="494" spans="213:219">
      <c r="HE494" s="1062" t="s">
        <v>386</v>
      </c>
      <c r="HF494" s="1063" t="s">
        <v>335</v>
      </c>
      <c r="HG494" s="1064">
        <v>0.04</v>
      </c>
      <c r="HH494" s="1048" t="s">
        <v>357</v>
      </c>
      <c r="HJ494" s="1062"/>
      <c r="HK494" s="1046" t="s">
        <v>371</v>
      </c>
    </row>
    <row r="495" spans="213:219">
      <c r="HE495" s="1062" t="s">
        <v>387</v>
      </c>
      <c r="HF495" s="1063" t="s">
        <v>336</v>
      </c>
      <c r="HG495" s="1064">
        <v>0.03</v>
      </c>
      <c r="HH495" s="1048" t="s">
        <v>369</v>
      </c>
      <c r="HJ495" s="1062"/>
      <c r="HK495" s="1046" t="s">
        <v>368</v>
      </c>
    </row>
    <row r="496" spans="213:219">
      <c r="HE496" s="1062" t="s">
        <v>388</v>
      </c>
      <c r="HF496" s="1063" t="s">
        <v>334</v>
      </c>
      <c r="HG496" s="1064">
        <v>4.4999999999999998E-2</v>
      </c>
    </row>
    <row r="497" spans="213:217">
      <c r="HE497" s="1062" t="s">
        <v>389</v>
      </c>
      <c r="HF497" s="1063" t="s">
        <v>338</v>
      </c>
      <c r="HG497" s="1064">
        <v>0.03</v>
      </c>
    </row>
    <row r="498" spans="213:217">
      <c r="HE498" s="1062" t="s">
        <v>390</v>
      </c>
      <c r="HF498" s="1063" t="s">
        <v>337</v>
      </c>
      <c r="HG498" s="1064">
        <v>4.4999999999999998E-2</v>
      </c>
    </row>
    <row r="499" spans="213:217">
      <c r="HE499" s="1062" t="s">
        <v>391</v>
      </c>
      <c r="HF499" s="1063" t="s">
        <v>338</v>
      </c>
      <c r="HG499" s="1064">
        <v>0.03</v>
      </c>
    </row>
    <row r="500" spans="213:217">
      <c r="HE500" s="1062" t="s">
        <v>392</v>
      </c>
      <c r="HF500" s="1063" t="s">
        <v>339</v>
      </c>
      <c r="HG500" s="1064">
        <v>0.04</v>
      </c>
    </row>
    <row r="501" spans="213:217">
      <c r="HE501" s="1062" t="s">
        <v>393</v>
      </c>
      <c r="HF501" s="1063" t="s">
        <v>335</v>
      </c>
      <c r="HG501" s="1064">
        <v>0.04</v>
      </c>
      <c r="HI501" s="1046" t="s">
        <v>360</v>
      </c>
    </row>
    <row r="502" spans="213:217">
      <c r="HE502" s="1062" t="s">
        <v>394</v>
      </c>
      <c r="HF502" s="1063" t="s">
        <v>338</v>
      </c>
      <c r="HG502" s="1064">
        <v>0.02</v>
      </c>
      <c r="HI502" s="1046" t="s">
        <v>361</v>
      </c>
    </row>
    <row r="503" spans="213:217">
      <c r="HE503" s="1062" t="s">
        <v>395</v>
      </c>
      <c r="HF503" s="1063" t="s">
        <v>338</v>
      </c>
      <c r="HG503" s="1064">
        <v>0.03</v>
      </c>
      <c r="HI503" s="1046" t="s">
        <v>362</v>
      </c>
    </row>
    <row r="504" spans="213:217">
      <c r="HE504" s="1062" t="s">
        <v>396</v>
      </c>
      <c r="HF504" s="1063" t="s">
        <v>332</v>
      </c>
      <c r="HG504" s="1064">
        <v>0.04</v>
      </c>
    </row>
    <row r="505" spans="213:217">
      <c r="HE505" s="1062" t="s">
        <v>397</v>
      </c>
      <c r="HF505" s="1063" t="s">
        <v>333</v>
      </c>
      <c r="HG505" s="1064">
        <v>2.5000000000000001E-2</v>
      </c>
    </row>
    <row r="506" spans="213:217">
      <c r="HE506" s="1062" t="s">
        <v>398</v>
      </c>
      <c r="HF506" s="1063" t="s">
        <v>335</v>
      </c>
      <c r="HG506" s="1064">
        <v>0.03</v>
      </c>
    </row>
    <row r="507" spans="213:217">
      <c r="HE507" s="1062" t="s">
        <v>399</v>
      </c>
      <c r="HF507" s="1063" t="s">
        <v>336</v>
      </c>
      <c r="HG507" s="1064">
        <v>0.03</v>
      </c>
    </row>
    <row r="508" spans="213:217">
      <c r="HE508" s="1062" t="s">
        <v>400</v>
      </c>
      <c r="HF508" s="1063" t="s">
        <v>334</v>
      </c>
      <c r="HG508" s="1064">
        <v>0.04</v>
      </c>
    </row>
    <row r="509" spans="213:217">
      <c r="HE509" s="1062" t="s">
        <v>401</v>
      </c>
      <c r="HF509" s="1063" t="s">
        <v>332</v>
      </c>
      <c r="HG509" s="1064">
        <v>1.4999999999999999E-2</v>
      </c>
    </row>
    <row r="510" spans="213:217">
      <c r="HE510" s="1062" t="s">
        <v>402</v>
      </c>
      <c r="HF510" s="1063" t="s">
        <v>334</v>
      </c>
      <c r="HG510" s="1064">
        <v>0.04</v>
      </c>
    </row>
  </sheetData>
  <sheetProtection algorithmName="SHA-512" hashValue="Jh9hV8vgqyjgyom42sOP7JGuJ1rh07rzJRRs9/Qul6MAKVuCde5SdxHkHayTKbBGVLwFIFLfN5VC9qZVfppmCw==" saltValue="cmTGtIGh0jKqQkwgmADPnQ==" spinCount="100000" sheet="1" objects="1" scenarios="1"/>
  <mergeCells count="20">
    <mergeCell ref="B139:F139"/>
    <mergeCell ref="C129:F129"/>
    <mergeCell ref="A133:B133"/>
    <mergeCell ref="C133:F133"/>
    <mergeCell ref="A134:B134"/>
    <mergeCell ref="C134:F134"/>
    <mergeCell ref="B136:F136"/>
    <mergeCell ref="A126:B126"/>
    <mergeCell ref="C126:F126"/>
    <mergeCell ref="A1:F1"/>
    <mergeCell ref="A2:F2"/>
    <mergeCell ref="A3:F3"/>
    <mergeCell ref="A4:F4"/>
    <mergeCell ref="A6:F6"/>
    <mergeCell ref="A7:F7"/>
    <mergeCell ref="A9:F9"/>
    <mergeCell ref="C120:F120"/>
    <mergeCell ref="C121:F121"/>
    <mergeCell ref="A125:B125"/>
    <mergeCell ref="C125:F125"/>
  </mergeCells>
  <dataValidations count="2">
    <dataValidation type="list" allowBlank="1" showInputMessage="1" showErrorMessage="1" sqref="B8">
      <formula1>$HE$478:$HE$509</formula1>
    </dataValidation>
    <dataValidation type="list" allowBlank="1" showInputMessage="1" showErrorMessage="1" sqref="C123:F123">
      <formula1>$HH$479:$HH$495</formula1>
    </dataValidation>
  </dataValidations>
  <printOptions horizontalCentered="1"/>
  <pageMargins left="0.19685039370078741" right="0.19685039370078741" top="0.19685039370078741" bottom="0.19685039370078741" header="0.19685039370078741" footer="0.19685039370078741"/>
  <pageSetup scale="90" orientation="portrait" r:id="rId1"/>
  <headerFooter alignWithMargins="0">
    <oddFooter>&amp;C&amp;"Arial,Negrita"&amp;6Página &amp;P de &amp;N&amp;RAmpliación Red Villa Olímpica
Ac. San Francisco de Macorís</oddFooter>
  </headerFooter>
  <rowBreaks count="3" manualBreakCount="3">
    <brk id="52" max="5" man="1"/>
    <brk id="91" max="16383" man="1"/>
    <brk id="136" max="5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35b9b9da-668d-450b-bd57-deb2d84c97b9">
      <UserInfo>
        <DisplayName/>
        <AccountId xsi:nil="true"/>
        <AccountType/>
      </UserInfo>
    </SharedWithUsers>
    <MediaLengthInSeconds xmlns="728b4156-a6f7-41ed-9944-f01b0a09d4f8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ED9009035C0884FB7E4DC9763ED0797" ma:contentTypeVersion="9" ma:contentTypeDescription="Crear nuevo documento." ma:contentTypeScope="" ma:versionID="6bf2c74175d214a5cdacbfe025eb2972">
  <xsd:schema xmlns:xsd="http://www.w3.org/2001/XMLSchema" xmlns:xs="http://www.w3.org/2001/XMLSchema" xmlns:p="http://schemas.microsoft.com/office/2006/metadata/properties" xmlns:ns2="728b4156-a6f7-41ed-9944-f01b0a09d4f8" xmlns:ns3="35b9b9da-668d-450b-bd57-deb2d84c97b9" targetNamespace="http://schemas.microsoft.com/office/2006/metadata/properties" ma:root="true" ma:fieldsID="e589569c8d988256771d3e4018d0e628" ns2:_="" ns3:_="">
    <xsd:import namespace="728b4156-a6f7-41ed-9944-f01b0a09d4f8"/>
    <xsd:import namespace="35b9b9da-668d-450b-bd57-deb2d84c97b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8b4156-a6f7-41ed-9944-f01b0a09d4f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2" nillable="true" ma:displayName="Length (seconds)" ma:internalName="MediaLengthInSeconds" ma:readOnly="true">
      <xsd:simpleType>
        <xsd:restriction base="dms:Unknown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b9b9da-668d-450b-bd57-deb2d84c97b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4DCC17C-316F-4920-BE76-4656513EC6CC}">
  <ds:schemaRefs>
    <ds:schemaRef ds:uri="http://schemas.microsoft.com/office/2006/metadata/properties"/>
    <ds:schemaRef ds:uri="http://schemas.microsoft.com/office/infopath/2007/PartnerControls"/>
    <ds:schemaRef ds:uri="35b9b9da-668d-450b-bd57-deb2d84c97b9"/>
    <ds:schemaRef ds:uri="728b4156-a6f7-41ed-9944-f01b0a09d4f8"/>
  </ds:schemaRefs>
</ds:datastoreItem>
</file>

<file path=customXml/itemProps2.xml><?xml version="1.0" encoding="utf-8"?>
<ds:datastoreItem xmlns:ds="http://schemas.openxmlformats.org/officeDocument/2006/customXml" ds:itemID="{94B67F77-BCD0-4ED6-BA5A-BF244A3F50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28b4156-a6f7-41ed-9944-f01b0a09d4f8"/>
    <ds:schemaRef ds:uri="35b9b9da-668d-450b-bd57-deb2d84c97b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2F39645-47DB-4610-B343-CBC33F32746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ANALISIS PARA CASETA CLORO</vt:lpstr>
      <vt:lpstr>Villa Olimpica SFM OK 88lis</vt:lpstr>
      <vt:lpstr>'ANALISIS PARA CASETA CLORO'!Área_de_impresión</vt:lpstr>
      <vt:lpstr>'Villa Olimpica SFM OK 88lis'!Área_de_impresión</vt:lpstr>
      <vt:lpstr>'ANALISIS PARA CASETA CLORO'!Títulos_a_imprimir</vt:lpstr>
      <vt:lpstr>'Villa Olimpica SFM OK 88lis'!Títulos_a_imprimir</vt:lpstr>
    </vt:vector>
  </TitlesOfParts>
  <Company>UEAR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JOSE-PRESUPUESTO</dc:creator>
  <cp:lastModifiedBy>Federico Otilio De La Cruz Beltré</cp:lastModifiedBy>
  <cp:lastPrinted>2021-11-04T19:17:18Z</cp:lastPrinted>
  <dcterms:created xsi:type="dcterms:W3CDTF">2006-09-01T15:53:30Z</dcterms:created>
  <dcterms:modified xsi:type="dcterms:W3CDTF">2021-11-11T20:06:35Z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0x0101004ED9009035C0884FB7E4DC9763ED0797</vt:lpwstr>
  </property>
  <property fmtid="{D5CDD505-2E9C-101B-9397-08002B2CF9AE}" pid="3" name="Order">
    <vt:r8>75600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ComplianceAssetId">
    <vt:lpwstr/>
  </property>
  <property fmtid="{D5CDD505-2E9C-101B-9397-08002B2CF9AE}" pid="9" name="TemplateUrl">
    <vt:lpwstr/>
  </property>
</Properties>
</file>